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666"/>
  </bookViews>
  <sheets>
    <sheet name="河北应付账款" sheetId="1" r:id="rId1"/>
    <sheet name="河北原材料（大宗）" sheetId="2" r:id="rId2"/>
    <sheet name="涉诉-河北" sheetId="4" r:id="rId3"/>
    <sheet name="预付&amp;票到付款" sheetId="3" r:id="rId4"/>
    <sheet name="刚性支出" sheetId="13" state="hidden" r:id="rId5"/>
    <sheet name="特殊支付汇总" sheetId="5" state="hidden" r:id="rId6"/>
    <sheet name="Sheet2" sheetId="7" state="hidden" r:id="rId7"/>
    <sheet name="1" sheetId="8" state="hidden" r:id="rId8"/>
    <sheet name="规则" sheetId="9" state="hidden" r:id="rId9"/>
    <sheet name="原材料" sheetId="10" state="hidden" r:id="rId10"/>
    <sheet name="预付、单申" sheetId="11" state="hidden" r:id="rId11"/>
    <sheet name="涉诉" sheetId="12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河北应付账款!$A$7:$AV$301</definedName>
    <definedName name="_xlnm._FilterDatabase" localSheetId="1" hidden="1">'河北原材料（大宗）'!$B$3:$AT$93</definedName>
    <definedName name="_xlnm._FilterDatabase" localSheetId="2" hidden="1">'涉诉-河北'!$A$3:$AU$44</definedName>
    <definedName name="_xlnm._FilterDatabase" localSheetId="3" hidden="1">'预付&amp;票到付款'!$A$3:$AV$58</definedName>
    <definedName name="_xlnm._FilterDatabase" localSheetId="7" hidden="1">'1'!$B$5:$AR$430</definedName>
    <definedName name="_xlnm._FilterDatabase" localSheetId="8" hidden="1">规则!$A$5:$AM$229</definedName>
    <definedName name="_xlnm._FilterDatabase" localSheetId="9" hidden="1">原材料!$A$5:$AM$70</definedName>
    <definedName name="_xlnm._FilterDatabase" localSheetId="10" hidden="1">预付、单申!$A$5:$AM$85</definedName>
    <definedName name="_xlnm._FilterDatabase" localSheetId="11" hidden="1">涉诉!$A$5:$AM$42</definedName>
    <definedName name="_2__123Graph_BCHART_5" localSheetId="4" hidden="1">#REF!</definedName>
    <definedName name="_2__123Graph_BCHART_5" localSheetId="0" hidden="1">#REF!</definedName>
    <definedName name="_2__123Graph_BCHART_5" hidden="1">#REF!</definedName>
    <definedName name="_3__123Graph_CCHART_5" localSheetId="4" hidden="1">#REF!</definedName>
    <definedName name="_3__123Graph_CCHART_5" localSheetId="0" hidden="1">#REF!</definedName>
    <definedName name="_3__123Graph_CCHART_5" hidden="1">#REF!</definedName>
    <definedName name="_4__123Graph_DCHART_5" localSheetId="4" hidden="1">#REF!</definedName>
    <definedName name="_4__123Graph_DCHART_5" localSheetId="0" hidden="1">#REF!</definedName>
    <definedName name="_4__123Graph_DCHART_5" hidden="1">#REF!</definedName>
    <definedName name="_5__123Graph_ECHART_5" localSheetId="4" hidden="1">#REF!</definedName>
    <definedName name="_5__123Graph_ECHART_5" localSheetId="0" hidden="1">#REF!</definedName>
    <definedName name="_5__123Graph_ECHART_5" hidden="1">#REF!</definedName>
    <definedName name="_6__123Graph_FCHART_5" localSheetId="4" hidden="1">#REF!</definedName>
    <definedName name="_6__123Graph_FCHART_5" localSheetId="0" hidden="1">#REF!</definedName>
    <definedName name="_6__123Graph_FCHART_5" hidden="1">#REF!</definedName>
    <definedName name="_7__123Graph_XCHART_5" localSheetId="4" hidden="1">#REF!</definedName>
    <definedName name="_7__123Graph_XCHART_5" localSheetId="0" hidden="1">#REF!</definedName>
    <definedName name="_7__123Graph_XCHART_5" hidden="1">#REF!</definedName>
    <definedName name="_Regression_Out" localSheetId="4" hidden="1">#REF!</definedName>
    <definedName name="_Regression_Out" localSheetId="0" hidden="1">#REF!</definedName>
    <definedName name="_Regression_Out" hidden="1">#REF!</definedName>
    <definedName name="_Regression_X" localSheetId="4" hidden="1">#REF!</definedName>
    <definedName name="_Regression_X" localSheetId="0" hidden="1">#REF!</definedName>
    <definedName name="_Regression_X" hidden="1">#REF!</definedName>
    <definedName name="_Regression_Y" localSheetId="4" hidden="1">#REF!</definedName>
    <definedName name="_Regression_Y" localSheetId="0" hidden="1">#REF!</definedName>
    <definedName name="_Regression_Y" hidden="1">#REF!</definedName>
    <definedName name="_Sort" localSheetId="4" hidden="1">#REF!</definedName>
    <definedName name="_Sort" localSheetId="0" hidden="1">#REF!</definedName>
    <definedName name="_Sort" hidden="1">#REF!</definedName>
    <definedName name="ck" localSheetId="4" hidden="1">#REF!</definedName>
    <definedName name="ck" localSheetId="0" hidden="1">#REF!</definedName>
    <definedName name="ck" hidden="1">#REF!</definedName>
    <definedName name="nime" localSheetId="4" hidden="1">#REF!</definedName>
    <definedName name="nime" localSheetId="0" hidden="1">#REF!</definedName>
    <definedName name="nim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财务-谷朋坤</author>
  </authors>
  <commentList>
    <comment ref="AP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原材料存在预付，不能单方面跟余额对比</t>
        </r>
      </text>
    </comment>
    <comment ref="AH8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计划支出金额，必填项</t>
        </r>
      </text>
    </comment>
  </commentList>
</comments>
</file>

<file path=xl/comments2.xml><?xml version="1.0" encoding="utf-8"?>
<comments xmlns="http://schemas.openxmlformats.org/spreadsheetml/2006/main">
  <authors>
    <author>财务-谷朋坤</author>
  </authors>
  <commentList>
    <comment ref="AS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预付类，不能单方面对比余额</t>
        </r>
      </text>
    </comment>
  </commentList>
</comments>
</file>

<file path=xl/sharedStrings.xml><?xml version="1.0" encoding="utf-8"?>
<sst xmlns="http://schemas.openxmlformats.org/spreadsheetml/2006/main" count="5769" uniqueCount="1122">
  <si>
    <t xml:space="preserve">河北应付账款付款明细 </t>
  </si>
  <si>
    <t>不含计划外</t>
  </si>
  <si>
    <t>累计待支付</t>
  </si>
  <si>
    <t>单位：河北光华荣昌汽车部件有限公司</t>
  </si>
  <si>
    <t xml:space="preserve"> </t>
  </si>
  <si>
    <t>序号</t>
  </si>
  <si>
    <t>供应商编码</t>
  </si>
  <si>
    <r>
      <rPr>
        <b/>
        <sz val="10"/>
        <color rgb="FF000000"/>
        <rFont val="等线"/>
        <charset val="134"/>
        <scheme val="minor"/>
      </rPr>
      <t>外部供应商名称</t>
    </r>
  </si>
  <si>
    <t>0331期末余额</t>
  </si>
  <si>
    <t>180天挂账金额</t>
  </si>
  <si>
    <t>月均供货金额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</si>
  <si>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</si>
  <si>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</si>
  <si>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</si>
  <si>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</si>
  <si>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</si>
  <si>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</si>
  <si>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</si>
  <si>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</si>
  <si>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</si>
  <si>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</si>
  <si>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计划支付</t>
  </si>
  <si>
    <t>实际支付</t>
  </si>
  <si>
    <t>待付</t>
  </si>
  <si>
    <t>3=2/6个月</t>
  </si>
  <si>
    <t>6=4-5</t>
  </si>
  <si>
    <t>9=7-8</t>
  </si>
  <si>
    <t>12=10-11</t>
  </si>
  <si>
    <t>13=3*80%</t>
  </si>
  <si>
    <t>15=13-14</t>
  </si>
  <si>
    <t>付款计划</t>
  </si>
  <si>
    <t>计算公式：</t>
  </si>
  <si>
    <t>计划付款月期初余额/上月期末余额</t>
  </si>
  <si>
    <t>付款计划月前180天</t>
  </si>
  <si>
    <t>公式生成</t>
  </si>
  <si>
    <t>次月固化</t>
  </si>
  <si>
    <t>随付款进展更新（有更新部分标注颜色）</t>
  </si>
  <si>
    <t>累计待付</t>
  </si>
  <si>
    <t>计划付款</t>
  </si>
  <si>
    <t>紧急</t>
  </si>
  <si>
    <t>备注</t>
  </si>
  <si>
    <t>总计</t>
  </si>
  <si>
    <t>S413044</t>
  </si>
  <si>
    <t>黄骅市长生汽车灯镜有限公司</t>
  </si>
  <si>
    <t>S413049</t>
  </si>
  <si>
    <t>黄骅市天丰汽车配件有限公司</t>
  </si>
  <si>
    <t>S413052</t>
  </si>
  <si>
    <t>黄骅市鑫昌五金制品厂</t>
  </si>
  <si>
    <t>S412020</t>
  </si>
  <si>
    <t>天津市鹏升汽车部件有限公司</t>
  </si>
  <si>
    <t>S413082</t>
  </si>
  <si>
    <t>深州市卓伦橡塑磨具有限公司</t>
  </si>
  <si>
    <t>S413022</t>
  </si>
  <si>
    <t>海兴中盛弹簧有限公司</t>
  </si>
  <si>
    <t>S413029</t>
  </si>
  <si>
    <t>黄骅市成卓汽车部件厂</t>
  </si>
  <si>
    <t>S422005</t>
  </si>
  <si>
    <t>吉林省德邦汽车电子有限公司</t>
  </si>
  <si>
    <t>S413034</t>
  </si>
  <si>
    <t>黄骅市汇铭汽车部件有限公司</t>
  </si>
  <si>
    <t>S411007</t>
  </si>
  <si>
    <t>北京浦东三浦标准件有限公司</t>
  </si>
  <si>
    <t>S413035</t>
  </si>
  <si>
    <t>黄骅市建昌塑料制品有限公司</t>
  </si>
  <si>
    <t>S413037</t>
  </si>
  <si>
    <t>黄骅市雍丰塑料制品有限公司</t>
  </si>
  <si>
    <t>S413089</t>
  </si>
  <si>
    <t>黄骅浙泰光伏发电有限公司</t>
  </si>
  <si>
    <t>S413064</t>
  </si>
  <si>
    <t>黄骅市恒伟五金制品有限公司</t>
  </si>
  <si>
    <t>4月底支付5月份付款计划</t>
  </si>
  <si>
    <t>S413108</t>
  </si>
  <si>
    <t>黄骅市泰行汽车配件有限公司</t>
  </si>
  <si>
    <t>S413045</t>
  </si>
  <si>
    <t>黄骅市鑫祺汽车配件有限公司</t>
  </si>
  <si>
    <t>S413055</t>
  </si>
  <si>
    <t>黄骅市广亿汽车部件有限公司</t>
  </si>
  <si>
    <t>S443004</t>
  </si>
  <si>
    <t>湘乡简美新材料科技有限公司</t>
  </si>
  <si>
    <t>S432014</t>
  </si>
  <si>
    <t>江苏万金汽车零部件制造有限公司</t>
  </si>
  <si>
    <t>S413033</t>
  </si>
  <si>
    <t>黄骅市再兴汽车配件有限公司</t>
  </si>
  <si>
    <t>S413047</t>
  </si>
  <si>
    <t>黄骅市正大纺织机械配件厂</t>
  </si>
  <si>
    <t>S437004</t>
  </si>
  <si>
    <t>青岛福基纺织有限公司</t>
  </si>
  <si>
    <t>S413084</t>
  </si>
  <si>
    <t>黄骅市常郭镇街西纸箱厂</t>
  </si>
  <si>
    <t>S413078</t>
  </si>
  <si>
    <t>文安县德实汽车配件有限公司</t>
  </si>
  <si>
    <t>S413066</t>
  </si>
  <si>
    <t>河北新强力机械制造有限公司</t>
  </si>
  <si>
    <t>S433001</t>
  </si>
  <si>
    <t>宁波精成车业有限公司</t>
  </si>
  <si>
    <t>成都70万要求本月底付清，第一笔支付50万</t>
  </si>
  <si>
    <t>S432020</t>
  </si>
  <si>
    <t>恺博（常熟）座椅机械部件有限公司</t>
  </si>
  <si>
    <t>S412001</t>
  </si>
  <si>
    <t>天津生隆纤维材料股份有限公司</t>
  </si>
  <si>
    <t>S433003</t>
  </si>
  <si>
    <t>浙江松原汽车安全系统股份有限公司</t>
  </si>
  <si>
    <t>S437023</t>
  </si>
  <si>
    <t>高唐强盛机械有限公司</t>
  </si>
  <si>
    <t>S422002</t>
  </si>
  <si>
    <t>长春市天利得科技有限公司</t>
  </si>
  <si>
    <t>S437019</t>
  </si>
  <si>
    <t>日照浩利橡塑有限公司</t>
  </si>
  <si>
    <t>S413090</t>
  </si>
  <si>
    <t>黄骅市津华汽车部件有限公司</t>
  </si>
  <si>
    <t>S413051</t>
  </si>
  <si>
    <t>黄骅市京港机电设备有限公司</t>
  </si>
  <si>
    <t>S413132</t>
  </si>
  <si>
    <t>霸州市政锦五金制品有限公司</t>
  </si>
  <si>
    <t>S411010</t>
  </si>
  <si>
    <t>北京多宾城建筑机械有限公司</t>
  </si>
  <si>
    <t>S413161</t>
  </si>
  <si>
    <t>河北利达金属制品集团有限公司</t>
  </si>
  <si>
    <t>S437015</t>
  </si>
  <si>
    <t>山东金达汽车部件制造股份有限公司</t>
  </si>
  <si>
    <t>S433020</t>
  </si>
  <si>
    <t>宁波市北仑屹昌机械有限公司</t>
  </si>
  <si>
    <t>S432009</t>
  </si>
  <si>
    <t>江苏力乐汽车部件股份有限公司</t>
  </si>
  <si>
    <t>S413056</t>
  </si>
  <si>
    <t>黄骅市瑞丰五金制品有限公司</t>
  </si>
  <si>
    <t>S413071</t>
  </si>
  <si>
    <t>黄骅市顺亿汽车部件有限公司</t>
  </si>
  <si>
    <t>S432037</t>
  </si>
  <si>
    <t>苏世博(南京)减振系统有限公司</t>
  </si>
  <si>
    <t>S412012</t>
  </si>
  <si>
    <t>天津琪安科技有限公司</t>
  </si>
  <si>
    <t>S413168</t>
  </si>
  <si>
    <t>黄骅市旗锐塑料制品有限公司</t>
  </si>
  <si>
    <t>S433009</t>
  </si>
  <si>
    <t>浙江路得坦摩汽车部件股份有限公司</t>
  </si>
  <si>
    <t>S434002</t>
  </si>
  <si>
    <t>芜湖星火软轴控制索制造有限公司</t>
  </si>
  <si>
    <t>S413053</t>
  </si>
  <si>
    <t>黄骅市益海五金制造有限公司</t>
  </si>
  <si>
    <t>S413021</t>
  </si>
  <si>
    <t>河北锐翰汽车零部件有限公司</t>
  </si>
  <si>
    <t>S411021</t>
  </si>
  <si>
    <t>北京鹏宇兴业精密模具制造有限公司</t>
  </si>
  <si>
    <t>S435004</t>
  </si>
  <si>
    <t>厦门市鑫荣飞工贸有限公司</t>
  </si>
  <si>
    <t>S444012</t>
  </si>
  <si>
    <t>东莞皓永汽车配件有限公司</t>
  </si>
  <si>
    <t>已经停货，要求清账后面改成预付款。H6后视镜调整机芯</t>
  </si>
  <si>
    <t>S434003</t>
  </si>
  <si>
    <t>芜湖市卓人汽车配件有限责任公司</t>
  </si>
  <si>
    <t>付款计划支付</t>
  </si>
  <si>
    <t>S434001</t>
  </si>
  <si>
    <t>合肥光码科技有限公司</t>
  </si>
  <si>
    <t>涉诉风险</t>
  </si>
  <si>
    <t>S413067</t>
  </si>
  <si>
    <t>沧州庆方汽车部件有限公司</t>
  </si>
  <si>
    <t>S431026</t>
  </si>
  <si>
    <t>上海桓毅实业发展有限公司</t>
  </si>
  <si>
    <t>S444004</t>
  </si>
  <si>
    <t>佛山市顺德区聚达汽车部件有限公司</t>
  </si>
  <si>
    <t>S413007</t>
  </si>
  <si>
    <t>雄县华增汽车饰件有限公司</t>
  </si>
  <si>
    <t>S412017</t>
  </si>
  <si>
    <t>天津博容包装制品有限公司</t>
  </si>
  <si>
    <t>S413060</t>
  </si>
  <si>
    <t>黄骅市正祥车辆部件有限公司</t>
  </si>
  <si>
    <t>S413101</t>
  </si>
  <si>
    <t>黄骅市海生五金模具厂</t>
  </si>
  <si>
    <t>S413063</t>
  </si>
  <si>
    <t>黄骅市洁霸汽车零部件制造有限公司</t>
  </si>
  <si>
    <t>S413015</t>
  </si>
  <si>
    <t>沧州鑫亿源纸制品有限公司</t>
  </si>
  <si>
    <t>S513066</t>
  </si>
  <si>
    <t>荣昌一次性供应商</t>
  </si>
  <si>
    <t>S413001</t>
  </si>
  <si>
    <t>北京吉信气弹簧制品有限公司</t>
  </si>
  <si>
    <t>S432038</t>
  </si>
  <si>
    <t>常州市正力制镜有限公司</t>
  </si>
  <si>
    <t>S437033</t>
  </si>
  <si>
    <t>日照联成工程机械有限公司</t>
  </si>
  <si>
    <t>S433023</t>
  </si>
  <si>
    <t>浙江万里安全器材制造有限公司</t>
  </si>
  <si>
    <t>S413004</t>
  </si>
  <si>
    <t>保定兆龙通用电器塑业有限公司</t>
  </si>
  <si>
    <t>S513016</t>
  </si>
  <si>
    <t>黄骅市辉煌建筑队</t>
  </si>
  <si>
    <t>S444008</t>
  </si>
  <si>
    <t>中山市华胜汽车部件有限公司</t>
  </si>
  <si>
    <t>S413073</t>
  </si>
  <si>
    <t>黄骅市兴岳金属制品有限公司</t>
  </si>
  <si>
    <t>S413072</t>
  </si>
  <si>
    <t>黄骅市润晨五金制品有限公司</t>
  </si>
  <si>
    <t>S413171</t>
  </si>
  <si>
    <t>廊坊东尚金属制品有限公司</t>
  </si>
  <si>
    <t>S437018</t>
  </si>
  <si>
    <t>文登太成电子有限公司</t>
  </si>
  <si>
    <t>S432012</t>
  </si>
  <si>
    <t>常州市武进创新模具注塑有限公司</t>
  </si>
  <si>
    <t>S413058</t>
  </si>
  <si>
    <t>黄骅市俊隆五金包装有限公司</t>
  </si>
  <si>
    <t>S432036</t>
  </si>
  <si>
    <t>常州立天汽车零部件有限公司</t>
  </si>
  <si>
    <t>S413026</t>
  </si>
  <si>
    <t>沧州临港明康汽车配件有限公司</t>
  </si>
  <si>
    <t>S412022</t>
  </si>
  <si>
    <t>天津市宝坻区维华五金厂</t>
  </si>
  <si>
    <t>S413124</t>
  </si>
  <si>
    <t>东光县福晨镜业有限公司</t>
  </si>
  <si>
    <t>S413054</t>
  </si>
  <si>
    <t>黄骅市保俊成复合彩印厂</t>
  </si>
  <si>
    <t>S433007</t>
  </si>
  <si>
    <t>瑞安市精艺标准件有限公司</t>
  </si>
  <si>
    <t>S431009</t>
  </si>
  <si>
    <t>上海奔德汽车零部件有限公司</t>
  </si>
  <si>
    <t>S413070</t>
  </si>
  <si>
    <t>黄骅市创合五金制品有限公司</t>
  </si>
  <si>
    <t>S437031</t>
  </si>
  <si>
    <t>山东万澳汽车附件科技有限公司</t>
  </si>
  <si>
    <t>S413100</t>
  </si>
  <si>
    <t>河北圣洁环境生物科技工程有限公司</t>
  </si>
  <si>
    <t>S513148</t>
  </si>
  <si>
    <t>泊头市新峰模具有限公司</t>
  </si>
  <si>
    <t>S437043</t>
  </si>
  <si>
    <t>烟台美龙汽车部件有限公司</t>
  </si>
  <si>
    <t>S413092</t>
  </si>
  <si>
    <t>黄骅市荣丰塑料模具有限公司</t>
  </si>
  <si>
    <t>S413039</t>
  </si>
  <si>
    <t>黄骅市佳祥五金制品有限公司</t>
  </si>
  <si>
    <t>S413023</t>
  </si>
  <si>
    <t>南皮县利辉五金接插件厂</t>
  </si>
  <si>
    <t>S413131</t>
  </si>
  <si>
    <t>北京赛诺高科净化设备有限公司</t>
  </si>
  <si>
    <t>S413031</t>
  </si>
  <si>
    <t>黄骅市致远摩托车配件有限公司</t>
  </si>
  <si>
    <t>S413025</t>
  </si>
  <si>
    <t>沧州宇诺五金制造有限公司</t>
  </si>
  <si>
    <t>S432011</t>
  </si>
  <si>
    <t>旷达汽车饰件系统有限公司</t>
  </si>
  <si>
    <t>S444018</t>
  </si>
  <si>
    <t>佛山市顺德区赛朗斯汽车部件实业有限公司</t>
  </si>
  <si>
    <t>S413077</t>
  </si>
  <si>
    <t>文安县万达汽车配件制造有限公司</t>
  </si>
  <si>
    <t>S433021</t>
  </si>
  <si>
    <t>慈溪市维克多自控元件有限公司</t>
  </si>
  <si>
    <t>S437022</t>
  </si>
  <si>
    <t>德州志鹏海绵制品有限公司</t>
  </si>
  <si>
    <t>S412027</t>
  </si>
  <si>
    <t>天津信嘉机械设备租赁有限公司</t>
  </si>
  <si>
    <t>S431004</t>
  </si>
  <si>
    <t>新梦顶（上海）贸易有限公司</t>
  </si>
  <si>
    <t>S411024</t>
  </si>
  <si>
    <t>北京德实汽车饰件有限公司</t>
  </si>
  <si>
    <t>S432003</t>
  </si>
  <si>
    <t>无锡市汇源机械科技有限公司</t>
  </si>
  <si>
    <t>S413125</t>
  </si>
  <si>
    <t>沧州智凯金属制品有限公司</t>
  </si>
  <si>
    <t>S513150</t>
  </si>
  <si>
    <t>沧州森德奥机械制造有限公司</t>
  </si>
  <si>
    <t>S413181</t>
  </si>
  <si>
    <t>廊坊开发区欧特克精密电子线束制造有限公司</t>
  </si>
  <si>
    <t>23年4月挂账H6线束</t>
  </si>
  <si>
    <t>S413086</t>
  </si>
  <si>
    <t>黄骅市渤海庆丰车辆灯镜厂</t>
  </si>
  <si>
    <t>S413027</t>
  </si>
  <si>
    <t>沧州裕金达汽车部件有限公司</t>
  </si>
  <si>
    <t>S413009</t>
  </si>
  <si>
    <t>高碑店京华橡胶制品有限责任公司</t>
  </si>
  <si>
    <t>S532002</t>
  </si>
  <si>
    <t>苏州高新区旭达输送机械有限公司</t>
  </si>
  <si>
    <t>S413129</t>
  </si>
  <si>
    <t>文安县恒德汽车座椅制造有限公司</t>
  </si>
  <si>
    <t>S437016</t>
  </si>
  <si>
    <t>曲阜陆航座椅辅料有限公司</t>
  </si>
  <si>
    <t>S413081</t>
  </si>
  <si>
    <t>河北宏广橡塑金属制品有限公司</t>
  </si>
  <si>
    <t>S411025</t>
  </si>
  <si>
    <t>北京华北轻合金有限公司</t>
  </si>
  <si>
    <t>S411004</t>
  </si>
  <si>
    <t>北京捷安思丽技术开发有限公司</t>
  </si>
  <si>
    <t>S512005</t>
  </si>
  <si>
    <t>天津市奥特威德焊接技术有限公司</t>
  </si>
  <si>
    <t>S431023</t>
  </si>
  <si>
    <t>上海中鹏岳博实业发展有限公司</t>
  </si>
  <si>
    <t>S413032</t>
  </si>
  <si>
    <t>黄骅市大麻沽航凌电子机箱厂</t>
  </si>
  <si>
    <t>S413005</t>
  </si>
  <si>
    <t>保定市京苑汽车装饰配件厂</t>
  </si>
  <si>
    <t>S437010</t>
  </si>
  <si>
    <t>昌乐天齐色织布有限公司</t>
  </si>
  <si>
    <t>S435003</t>
  </si>
  <si>
    <t>泉州市福兴塑料五金有限公司</t>
  </si>
  <si>
    <t>S413043</t>
  </si>
  <si>
    <t>河北航凌电路板有限公司</t>
  </si>
  <si>
    <t>S432034</t>
  </si>
  <si>
    <t>上锐（常州）供应链管理有限公司</t>
  </si>
  <si>
    <t>S413028</t>
  </si>
  <si>
    <t>泊头市鑫洪金属制品有限公司</t>
  </si>
  <si>
    <t>S431010</t>
  </si>
  <si>
    <t>上海绽奇汽车部件有限公司</t>
  </si>
  <si>
    <t>S433014</t>
  </si>
  <si>
    <t>象山天星汽配有限责任公司</t>
  </si>
  <si>
    <t>S412021</t>
  </si>
  <si>
    <t>天津市宝驰汽车部件有限公司</t>
  </si>
  <si>
    <t>S513149</t>
  </si>
  <si>
    <t>黄骅市旭鑫模具制造有限公司</t>
  </si>
  <si>
    <t>S413167</t>
  </si>
  <si>
    <t>航天宏达（泊头）机械科技有限公司</t>
  </si>
  <si>
    <t>S411013</t>
  </si>
  <si>
    <t>北京瑞隆祥模具有限公司</t>
  </si>
  <si>
    <t>S413136</t>
  </si>
  <si>
    <t>黄骅市鼎祥五金制品有限公司</t>
  </si>
  <si>
    <t>S413016</t>
  </si>
  <si>
    <t>河北聚福家用电器有限公司</t>
  </si>
  <si>
    <t>S413104</t>
  </si>
  <si>
    <t>沧州施普模具制造有限公司</t>
  </si>
  <si>
    <t>S411039</t>
  </si>
  <si>
    <t>北京华兴恒通科技有限公司</t>
  </si>
  <si>
    <t>S413102</t>
  </si>
  <si>
    <t>黄骅市增鑫五金制品有限公司</t>
  </si>
  <si>
    <t>S544014</t>
  </si>
  <si>
    <t>深圳市壮志科技有限公司</t>
  </si>
  <si>
    <t>S413087</t>
  </si>
  <si>
    <t>东光县汽车减震器厂</t>
  </si>
  <si>
    <t>S443001</t>
  </si>
  <si>
    <t>衡阳县标准件厂株洲销售处</t>
  </si>
  <si>
    <t>S442003</t>
  </si>
  <si>
    <t>襄阳杰创化工新材料有限公司</t>
  </si>
  <si>
    <t>S433012</t>
  </si>
  <si>
    <t>浙江全盛无纺制品有限公司</t>
  </si>
  <si>
    <t>S413018</t>
  </si>
  <si>
    <t>沧州崇文晟源机械制造有限公司</t>
  </si>
  <si>
    <t>S413140</t>
  </si>
  <si>
    <t>河北益清环保工程有限公司</t>
  </si>
  <si>
    <t>S413098</t>
  </si>
  <si>
    <t>黄骅市宁鑫商贸有限公司</t>
  </si>
  <si>
    <t>S437032</t>
  </si>
  <si>
    <t>山东昊松新材料科技有限公司</t>
  </si>
  <si>
    <t>S512006</t>
  </si>
  <si>
    <t>天津尼嘉斯机械设备销售有限公司</t>
  </si>
  <si>
    <t>S513017</t>
  </si>
  <si>
    <t>黄骅市三姐五金经销部</t>
  </si>
  <si>
    <t>S413105</t>
  </si>
  <si>
    <t>沧州斯克艾商贸有限公司</t>
  </si>
  <si>
    <t>S432023</t>
  </si>
  <si>
    <t>浙江万福机电科技有限公司</t>
  </si>
  <si>
    <t>S413030</t>
  </si>
  <si>
    <t>黄骅市盛荣汽车零部件有限公司</t>
  </si>
  <si>
    <t>S413097</t>
  </si>
  <si>
    <t>威县永盛汽车配件制造有限公司</t>
  </si>
  <si>
    <t>S513018</t>
  </si>
  <si>
    <t>河北双力起重机械有限公司</t>
  </si>
  <si>
    <t>S513049</t>
  </si>
  <si>
    <t>黄骅市悠然园林绿化工程有限公司</t>
  </si>
  <si>
    <t>S413123</t>
  </si>
  <si>
    <t>黄骅市固诺装饰工程有限公司</t>
  </si>
  <si>
    <t>S513020</t>
  </si>
  <si>
    <t>黄骅市鸿基盛业地面工程有限公司</t>
  </si>
  <si>
    <t>S413093</t>
  </si>
  <si>
    <t>黄骅市兴田弹簧有限公司</t>
  </si>
  <si>
    <t>S413169</t>
  </si>
  <si>
    <t>黄骅市鑫翔五金产品经销处</t>
  </si>
  <si>
    <t>S437008</t>
  </si>
  <si>
    <t>烟台青沪纸业有限公司</t>
  </si>
  <si>
    <t>S512013</t>
  </si>
  <si>
    <t>兴泽智能装备（天津）有限公司</t>
  </si>
  <si>
    <t>S411020</t>
  </si>
  <si>
    <t>北京和昌明汽车内饰件有限公司</t>
  </si>
  <si>
    <t>S431025</t>
  </si>
  <si>
    <t>上海坤达五金制品有限公司</t>
  </si>
  <si>
    <t>S413088</t>
  </si>
  <si>
    <t>张家港市万荣机械制造有限公司</t>
  </si>
  <si>
    <t>S431014</t>
  </si>
  <si>
    <t>上海优诺特实业股份有限公司</t>
  </si>
  <si>
    <t>S413094</t>
  </si>
  <si>
    <t>霸州市宏海塑料制品有限公司</t>
  </si>
  <si>
    <t>S512004</t>
  </si>
  <si>
    <t>天津优普达特科技有限公司</t>
  </si>
  <si>
    <t>S521013</t>
  </si>
  <si>
    <t>沈阳机床集团中捷机床厂</t>
  </si>
  <si>
    <t>S413036</t>
  </si>
  <si>
    <t>黄骅市元周五金制品有限公司</t>
  </si>
  <si>
    <t>S411014</t>
  </si>
  <si>
    <t>北京京科兴业科技发展有限公司</t>
  </si>
  <si>
    <t>S434010</t>
  </si>
  <si>
    <t>安徽盛达前亮铝业有限公司</t>
  </si>
  <si>
    <t>S413159</t>
  </si>
  <si>
    <t>沧州志鹏聚氨酯制品有限公司</t>
  </si>
  <si>
    <t>S413096</t>
  </si>
  <si>
    <t>河北联庆五金制品有限公司</t>
  </si>
  <si>
    <t>S411040</t>
  </si>
  <si>
    <t>北京千臣网络科技有限公司</t>
  </si>
  <si>
    <t>S434008</t>
  </si>
  <si>
    <t>安徽博朗凯德织物有限公司</t>
  </si>
  <si>
    <t>S413008</t>
  </si>
  <si>
    <t>高碑店市晨奥汽车部件有限公司</t>
  </si>
  <si>
    <t>S431011</t>
  </si>
  <si>
    <t>杜倍汽车技术(上海)有限公司</t>
  </si>
  <si>
    <t>S513024</t>
  </si>
  <si>
    <t>黄骅市玉才运输队</t>
  </si>
  <si>
    <t>S513028</t>
  </si>
  <si>
    <t>河北帅先电子科技有限公司</t>
  </si>
  <si>
    <t>S443002</t>
  </si>
  <si>
    <t>株洲市凡美斯汽车配件有限公司</t>
  </si>
  <si>
    <t>S513026</t>
  </si>
  <si>
    <t>廊坊恒工环保科技有限责任公司</t>
  </si>
  <si>
    <t>S411023</t>
  </si>
  <si>
    <t>北京市橡塑减震器材厂</t>
  </si>
  <si>
    <t>S431006</t>
  </si>
  <si>
    <t>上海泖汇实业有限公司</t>
  </si>
  <si>
    <t>S531004</t>
  </si>
  <si>
    <t>上海动纳动力科技有限公司</t>
  </si>
  <si>
    <t>S531002</t>
  </si>
  <si>
    <t>上海昊诚泵阀有限公司</t>
  </si>
  <si>
    <t>S511005</t>
  </si>
  <si>
    <t>北京迪阳自动化设备有限公司</t>
  </si>
  <si>
    <t>S513145</t>
  </si>
  <si>
    <t>黄骅市宏东电脑经销部</t>
  </si>
  <si>
    <t>S444006</t>
  </si>
  <si>
    <t>东莞市双和机车拉索有限公司</t>
  </si>
  <si>
    <t>S511008</t>
  </si>
  <si>
    <t>北京美狮龙禾普喷涂设备有限公司</t>
  </si>
  <si>
    <t>S413074</t>
  </si>
  <si>
    <t>黄骅市振兴五金制品厂</t>
  </si>
  <si>
    <t>S433018</t>
  </si>
  <si>
    <t>温州市瓯海茶山通悦海绵制品厂</t>
  </si>
  <si>
    <t>S433016</t>
  </si>
  <si>
    <t>安吉县创鸿家具有限公司</t>
  </si>
  <si>
    <t>S413103</t>
  </si>
  <si>
    <t>黄骅市通顺五金机电商店</t>
  </si>
  <si>
    <t>S537001</t>
  </si>
  <si>
    <t>山东省禹城市阳光化工有限公司</t>
  </si>
  <si>
    <t>S431008</t>
  </si>
  <si>
    <t>上海努辰金属制品有限公司</t>
  </si>
  <si>
    <t>S544003</t>
  </si>
  <si>
    <t>广州欧尼克焊接科技有限公司</t>
  </si>
  <si>
    <t>S431015</t>
  </si>
  <si>
    <t>上海边锋实业有限公司</t>
  </si>
  <si>
    <t>S437027</t>
  </si>
  <si>
    <t>文登市凤凰婷装饰布有限公司</t>
  </si>
  <si>
    <t>S532004</t>
  </si>
  <si>
    <t>苏州贝斯迪亚工具有限公司</t>
  </si>
  <si>
    <t>S433013</t>
  </si>
  <si>
    <t>嘉兴市南湖区东栅街道嘉环中电子产品经营部</t>
  </si>
  <si>
    <t>S413017</t>
  </si>
  <si>
    <t>沧州荣昊汽车配件有限公司</t>
  </si>
  <si>
    <t>S413117</t>
  </si>
  <si>
    <t>霸州市自强汽车零部件厂</t>
  </si>
  <si>
    <t>S411012</t>
  </si>
  <si>
    <t>北京旺博林包装材料有限公司</t>
  </si>
  <si>
    <t>S411005</t>
  </si>
  <si>
    <t>北京东方华康自动化有限公司</t>
  </si>
  <si>
    <t>S431002</t>
  </si>
  <si>
    <t>易格斯（上海）拖链系统有限公司</t>
  </si>
  <si>
    <t>S434006</t>
  </si>
  <si>
    <t>安徽汉升工业部件股份有限公司</t>
  </si>
  <si>
    <t>S433002</t>
  </si>
  <si>
    <t>宁波瑞元模塑有限公司</t>
  </si>
  <si>
    <t>S432008</t>
  </si>
  <si>
    <t>徐州华夏电子有限公司</t>
  </si>
  <si>
    <t>S413020</t>
  </si>
  <si>
    <t>沧州旭兴五金制品有限公司</t>
  </si>
  <si>
    <t>S433006</t>
  </si>
  <si>
    <t>浙江佳龙电子有限公司</t>
  </si>
  <si>
    <t>S411018</t>
  </si>
  <si>
    <t>北京三浦易购科技有限公司</t>
  </si>
  <si>
    <t>S512007</t>
  </si>
  <si>
    <t>天津宏达翔科技有限公司</t>
  </si>
  <si>
    <t>S421004</t>
  </si>
  <si>
    <t>沈阳瑞驰表面技术有限公司</t>
  </si>
  <si>
    <t>S413142</t>
  </si>
  <si>
    <t>沧州凌迈五金制品有限公司</t>
  </si>
  <si>
    <t>S444002</t>
  </si>
  <si>
    <t>广东盟力纺织科技有限公司</t>
  </si>
  <si>
    <t>S413130</t>
  </si>
  <si>
    <t>泊头市捷润五金制品有限公司</t>
  </si>
  <si>
    <t>S511015</t>
  </si>
  <si>
    <t>北京广汇国际仓储服务有限公司</t>
  </si>
  <si>
    <t>S433019</t>
  </si>
  <si>
    <t>杭州阳晨聚氨酯制品有限公司</t>
  </si>
  <si>
    <t>S411036</t>
  </si>
  <si>
    <t>北京美好生活家居用品有限公司</t>
  </si>
  <si>
    <t>S413152</t>
  </si>
  <si>
    <t>远东嘉烨沧州科技有限公司</t>
  </si>
  <si>
    <t>S513050</t>
  </si>
  <si>
    <t>河北信一净美物业服务有限公司</t>
  </si>
  <si>
    <t>S437034</t>
  </si>
  <si>
    <t>潍坊振晟汽车零部件有限公司</t>
  </si>
  <si>
    <t>S561002</t>
  </si>
  <si>
    <t>西安嘉怡天恒精密技术股份有限公司</t>
  </si>
  <si>
    <t>S431020</t>
  </si>
  <si>
    <t>上海鸿扬工贸有限公司</t>
  </si>
  <si>
    <t>S432005</t>
  </si>
  <si>
    <t>佛吉亚（无锡）座椅部件有限公司</t>
  </si>
  <si>
    <t>S511012</t>
  </si>
  <si>
    <t>北京京东世纪信息技术有限公司</t>
  </si>
  <si>
    <t>S513054</t>
  </si>
  <si>
    <t>黄骅市金盾保安服务有限公司</t>
  </si>
  <si>
    <t>S413145</t>
  </si>
  <si>
    <t>霸州市霸州镇鑫创五金塑料厂</t>
  </si>
  <si>
    <t>S511025</t>
  </si>
  <si>
    <t>北京泰纳特斯汽车零部件有限公司</t>
  </si>
  <si>
    <t>S532006</t>
  </si>
  <si>
    <t>唐兴压缩技术(昆山)有限公司</t>
  </si>
  <si>
    <t>S512014</t>
  </si>
  <si>
    <t>天津市勃辉模具有限公司</t>
  </si>
  <si>
    <t>S513151</t>
  </si>
  <si>
    <t>沧州啸宇模具科技有限公司</t>
  </si>
  <si>
    <t>S413178</t>
  </si>
  <si>
    <t>廊坊市东平汽车零配件有限公司</t>
  </si>
  <si>
    <t>S432001</t>
  </si>
  <si>
    <t>南京奥托立夫汽车安全系统有限公司</t>
  </si>
  <si>
    <t>S513174</t>
  </si>
  <si>
    <t>黄骅市杭合叉车配件经营部</t>
  </si>
  <si>
    <t>S413182</t>
  </si>
  <si>
    <t>黄骅市盈辉汽车配件有限公司</t>
  </si>
  <si>
    <t>S421001</t>
  </si>
  <si>
    <t>沈阳金杯锦恒汽车安全系统有限公司</t>
  </si>
  <si>
    <t>S413156</t>
  </si>
  <si>
    <t>黄骅市天硕汽车部件有限公司</t>
  </si>
  <si>
    <t>S413175</t>
  </si>
  <si>
    <t>河北莫特美橡塑科技有限公司</t>
  </si>
  <si>
    <t>S411046</t>
  </si>
  <si>
    <t>北京宇喆科技有限公司</t>
  </si>
  <si>
    <t>S412041</t>
  </si>
  <si>
    <t>天津力登维汽车部件有限公司</t>
  </si>
  <si>
    <t>S413183</t>
  </si>
  <si>
    <t>河北方基恒达汽车部件有限公司</t>
  </si>
  <si>
    <t>S413185</t>
  </si>
  <si>
    <t>海兴县越达弹簧制造有限公司</t>
  </si>
  <si>
    <t>S413197</t>
  </si>
  <si>
    <t>保定市宏腾科技有限公司</t>
  </si>
  <si>
    <t>S444015</t>
  </si>
  <si>
    <t>欣瑞联电子（肇庆）有限公司</t>
  </si>
  <si>
    <t>S511013</t>
  </si>
  <si>
    <t>北京场景智能科技有限公司</t>
  </si>
  <si>
    <t>S512028</t>
  </si>
  <si>
    <t>天津林宇机械制造有限公司</t>
  </si>
  <si>
    <t>S513168</t>
  </si>
  <si>
    <t>河北嘉雄建筑安装工程有限公司</t>
  </si>
  <si>
    <t>S412044</t>
  </si>
  <si>
    <t>天津沛衡五金弹簧有限公司</t>
  </si>
  <si>
    <t>S413139</t>
  </si>
  <si>
    <t>河北定国紧固件制造有限公司</t>
  </si>
  <si>
    <t>S431034</t>
  </si>
  <si>
    <t>雅柏利（上海）粘扣带有限公司</t>
  </si>
  <si>
    <t>S432002</t>
  </si>
  <si>
    <t>江苏全盛座舱技术股份有限公司</t>
  </si>
  <si>
    <t>S512020</t>
  </si>
  <si>
    <t>天津中骏机械技术有限公司</t>
  </si>
  <si>
    <t>S412045</t>
  </si>
  <si>
    <t>大悍（天津）汽车零部件有限公司</t>
  </si>
  <si>
    <t>S413011</t>
  </si>
  <si>
    <t>沧州梦依恋商贸有限公司</t>
  </si>
  <si>
    <t>S413122</t>
  </si>
  <si>
    <t>河北亿泽汽车零部件科技有限公司</t>
  </si>
  <si>
    <t>S433028</t>
  </si>
  <si>
    <t>温州鑫锐电器有限公司</t>
  </si>
  <si>
    <t>S411047</t>
  </si>
  <si>
    <t>大连吉田拉链有限公司北京分公司</t>
  </si>
  <si>
    <t>S411048</t>
  </si>
  <si>
    <t>致冠沧州汽车部件有限公司</t>
  </si>
  <si>
    <t>S431012</t>
  </si>
  <si>
    <t>上海明芳汽车零件有限公司</t>
  </si>
  <si>
    <t>S431033</t>
  </si>
  <si>
    <t>上海纳特汽车标准件有限公司</t>
  </si>
  <si>
    <t>S431198</t>
  </si>
  <si>
    <t>霸州市鑫锐亿科金属制品有限公司</t>
  </si>
  <si>
    <t>S413201</t>
  </si>
  <si>
    <t>清河县沁园汽车零部件有限公司</t>
  </si>
  <si>
    <t>S431036</t>
  </si>
  <si>
    <t>上海尖美贸易发展有限公司</t>
  </si>
  <si>
    <t>S413133</t>
  </si>
  <si>
    <t>深州市晶立泰机械配件有限公司</t>
  </si>
  <si>
    <t>S413083</t>
  </si>
  <si>
    <t>深州市晶立泰(安广顺)机械配件有限公司</t>
  </si>
  <si>
    <t>S442002</t>
  </si>
  <si>
    <t>湖北伟士通汽车零件有限公司</t>
  </si>
  <si>
    <t>S413024</t>
  </si>
  <si>
    <t>南皮县国名冲压件厂</t>
  </si>
  <si>
    <t>S432016</t>
  </si>
  <si>
    <t>美视伊汽车镜控（苏州）有限公司</t>
  </si>
  <si>
    <t>S444014</t>
  </si>
  <si>
    <t>深圳市毅荣川电子科技有限公司</t>
  </si>
  <si>
    <t>S413203</t>
  </si>
  <si>
    <t>黄骅市沃孚源包装制品有限公司</t>
  </si>
  <si>
    <t>S411044</t>
  </si>
  <si>
    <t>北京兴盛华丰包装制品有限公司</t>
  </si>
  <si>
    <t>S413184</t>
  </si>
  <si>
    <t>黄骅市宏达五金厂</t>
  </si>
  <si>
    <t>S413202</t>
  </si>
  <si>
    <t>黄骅市荣昌祥纸制品有限公司</t>
  </si>
  <si>
    <t>S413204</t>
  </si>
  <si>
    <t>永清永泰汽车部件有限公司</t>
  </si>
  <si>
    <t>S434011</t>
  </si>
  <si>
    <t>芜湖金安世腾汽车安全系统有限公司</t>
  </si>
  <si>
    <t>S437055</t>
  </si>
  <si>
    <t>烟台毓顺汽车零部件有限公司</t>
  </si>
  <si>
    <t>S437056</t>
  </si>
  <si>
    <t>日照兴伟橡塑有限公司</t>
  </si>
  <si>
    <t>S413158</t>
  </si>
  <si>
    <t>沧州凌迈五金(茂源电器部件)有限公司)</t>
  </si>
  <si>
    <t>S412011</t>
  </si>
  <si>
    <t>富港科技(天津)有限公司</t>
  </si>
  <si>
    <t>S513234</t>
  </si>
  <si>
    <t>黄骅市渤新环保科技有限公司</t>
  </si>
  <si>
    <t>S432044</t>
  </si>
  <si>
    <t>常州市鹏逸汽车附件有限公司</t>
  </si>
  <si>
    <t>S512036</t>
  </si>
  <si>
    <t>天津未来化学有限公司</t>
  </si>
  <si>
    <t>S512012</t>
  </si>
  <si>
    <t>天津市科特迪科技发展有限公司</t>
  </si>
  <si>
    <t>S412037</t>
  </si>
  <si>
    <t>天津湘鑫科技发展有限公司</t>
  </si>
  <si>
    <t>S412039</t>
  </si>
  <si>
    <t>天津又进精密部品有限公司</t>
  </si>
  <si>
    <t>S411042</t>
  </si>
  <si>
    <t>北京双海包装制品厂</t>
  </si>
  <si>
    <t>S411050</t>
  </si>
  <si>
    <t>北京寸金宏德科技发展有限公司</t>
  </si>
  <si>
    <t>S412006</t>
  </si>
  <si>
    <t>天津天龙得冷成型部件有限公司</t>
  </si>
  <si>
    <t>S413174</t>
  </si>
  <si>
    <t>沧州美凯精冲产品有限公司</t>
  </si>
  <si>
    <t>S432042</t>
  </si>
  <si>
    <t>江苏凌派通信科技有限公司</t>
  </si>
  <si>
    <t>S432045</t>
  </si>
  <si>
    <t>苏州宏逸汽车零部件有限公司</t>
  </si>
  <si>
    <t>S433031</t>
  </si>
  <si>
    <t>天台宏泰电子有限公司</t>
  </si>
  <si>
    <t>S450001</t>
  </si>
  <si>
    <t>重庆光大产业有限公司</t>
  </si>
  <si>
    <t>S437060</t>
  </si>
  <si>
    <t>日照联成汽车部件有限公司</t>
  </si>
  <si>
    <t>上海发之源电气有限公司</t>
  </si>
  <si>
    <t>2月份原材料支付计划</t>
  </si>
  <si>
    <t>供应商代码</t>
  </si>
  <si>
    <t>业务联系姓名</t>
  </si>
  <si>
    <t>分款类型</t>
  </si>
  <si>
    <t>供应商
小类</t>
  </si>
  <si>
    <t>4月付款计划</t>
  </si>
  <si>
    <t>余额对比后</t>
  </si>
  <si>
    <t>S413012</t>
  </si>
  <si>
    <t>沧州市任沧机电有限公司</t>
  </si>
  <si>
    <t>原材料</t>
  </si>
  <si>
    <t>金属件</t>
  </si>
  <si>
    <t>S412009</t>
  </si>
  <si>
    <t>天津市元辉昌钢铁贸易有限公司</t>
  </si>
  <si>
    <t>S413042</t>
  </si>
  <si>
    <t>黄骅市祯祥金属制品有限责任公司</t>
  </si>
  <si>
    <t>S413065</t>
  </si>
  <si>
    <t>河北锦泽丰泰国际贸易有限公司</t>
  </si>
  <si>
    <t>S437039</t>
  </si>
  <si>
    <t>山东慧源精细化工有限公司</t>
  </si>
  <si>
    <t>S413040</t>
  </si>
  <si>
    <t>河北辰丰制管有限公司</t>
  </si>
  <si>
    <t>S431024</t>
  </si>
  <si>
    <t>上海霏济科技有限公司</t>
  </si>
  <si>
    <t>S413061</t>
  </si>
  <si>
    <t>黄骅市氦普气体销售有限公司</t>
  </si>
  <si>
    <t>S513005</t>
  </si>
  <si>
    <t>黄骅市通乐贸易有限公司</t>
  </si>
  <si>
    <t>S413110</t>
  </si>
  <si>
    <t>黄骅市金宝成钢材经销有限公司</t>
  </si>
  <si>
    <t>S512030</t>
  </si>
  <si>
    <t>天津德润达金属材料销售有限公司</t>
  </si>
  <si>
    <t>S513160</t>
  </si>
  <si>
    <t>黄骅市宏宸汽车配件有限公司</t>
  </si>
  <si>
    <t>S513007</t>
  </si>
  <si>
    <t>人民电器集团黄骅销售有限公司</t>
  </si>
  <si>
    <t>S413014</t>
  </si>
  <si>
    <t>沧州市奥睿机械设备有限公司</t>
  </si>
  <si>
    <t>S513004</t>
  </si>
  <si>
    <t>任丘市焊材厂</t>
  </si>
  <si>
    <t>S513011</t>
  </si>
  <si>
    <t>黄骅市宏信五金机电经营部</t>
  </si>
  <si>
    <t>S513008</t>
  </si>
  <si>
    <t>黄骅市三江商贸有限公司</t>
  </si>
  <si>
    <t>S413002</t>
  </si>
  <si>
    <t>唐山市丰润区报喜坨扁钢厂</t>
  </si>
  <si>
    <t>S431032</t>
  </si>
  <si>
    <t>上海商发金属材料有限公司</t>
  </si>
  <si>
    <t>S513012</t>
  </si>
  <si>
    <t>黄骅市建华液压配件销售服务中心</t>
  </si>
  <si>
    <t>S413164</t>
  </si>
  <si>
    <t>黄骅市国贸物资有限公司</t>
  </si>
  <si>
    <t>S413048</t>
  </si>
  <si>
    <t>黄骅市聚兴制管有限公司</t>
  </si>
  <si>
    <t>S411006</t>
  </si>
  <si>
    <t>北京中万盛贸易有限责任公司</t>
  </si>
  <si>
    <t>座椅</t>
  </si>
  <si>
    <t>S435001</t>
  </si>
  <si>
    <t>厦门凯平化工有限公司</t>
  </si>
  <si>
    <t>S412003</t>
  </si>
  <si>
    <t>天津市远丰化工产品贸易有限公司</t>
  </si>
  <si>
    <t>S421002</t>
  </si>
  <si>
    <t>大连浩煜新材料科技有限公司</t>
  </si>
  <si>
    <t>S437024</t>
  </si>
  <si>
    <t>佳化化学（滨州）有限公司</t>
  </si>
  <si>
    <t>S411049</t>
  </si>
  <si>
    <t>北京来一桶金科技有限公司</t>
  </si>
  <si>
    <t>S544006</t>
  </si>
  <si>
    <t>鹤山市润源化工有限公司</t>
  </si>
  <si>
    <t>S412042</t>
  </si>
  <si>
    <t>天津锦程新材料科技有限公司</t>
  </si>
  <si>
    <t>S413107</t>
  </si>
  <si>
    <t>黄骅市赵福增运输队</t>
  </si>
  <si>
    <t>物流</t>
  </si>
  <si>
    <t>S513014</t>
  </si>
  <si>
    <t>邓景亮</t>
  </si>
  <si>
    <t>S411019</t>
  </si>
  <si>
    <t>多科迪（北京）塑胶颜料有限公司</t>
  </si>
  <si>
    <t>视镜</t>
  </si>
  <si>
    <t>S437005</t>
  </si>
  <si>
    <t>青岛盛有电子科技有限公司</t>
  </si>
  <si>
    <t>S412038</t>
  </si>
  <si>
    <t>天津禄川科技开发有限公司</t>
  </si>
  <si>
    <t>S412052</t>
  </si>
  <si>
    <t>利宇晴塑胶(天津)有限公司</t>
  </si>
  <si>
    <t>S431001</t>
  </si>
  <si>
    <t>纳新塑化（上海）有限公司</t>
  </si>
  <si>
    <t>S431028</t>
  </si>
  <si>
    <t>上海越航启塑化有限公司</t>
  </si>
  <si>
    <t>S437046</t>
  </si>
  <si>
    <t>青岛中新华美塑料有限公司</t>
  </si>
  <si>
    <t>S411017</t>
  </si>
  <si>
    <t>北京奇美玉隆商贸有限责任公司</t>
  </si>
  <si>
    <t>老帐不付新帐55万</t>
  </si>
  <si>
    <t>S437053</t>
  </si>
  <si>
    <t>临沂方中新材料科技有限公司</t>
  </si>
  <si>
    <t>S511004</t>
  </si>
  <si>
    <t>北鸿科（天津）科技有限公司</t>
  </si>
  <si>
    <t>S432007</t>
  </si>
  <si>
    <t>江阴市信佳科贸有限公司</t>
  </si>
  <si>
    <t>S437057</t>
  </si>
  <si>
    <t>青岛柏利美新材料有限公司</t>
  </si>
  <si>
    <t>S412047</t>
  </si>
  <si>
    <t>PPG涂料（天津）有限公司</t>
  </si>
  <si>
    <t>S411037</t>
  </si>
  <si>
    <t>北京博路荣国际贸易有限公司</t>
  </si>
  <si>
    <t>S432035</t>
  </si>
  <si>
    <t>江阴市宏丰塑业有限公司</t>
  </si>
  <si>
    <t>S413062</t>
  </si>
  <si>
    <t>黄骅市友联嘉悦商贸有限公司</t>
  </si>
  <si>
    <t>S532001</t>
  </si>
  <si>
    <t>昆山维尔利环保科技有限公司</t>
  </si>
  <si>
    <t>S413075</t>
  </si>
  <si>
    <t>沃尔瓦格涂料(廊坊)有限公司</t>
  </si>
  <si>
    <t>S513221</t>
  </si>
  <si>
    <t>沧州骏臣金属材料销售有限公司</t>
  </si>
  <si>
    <t>模具试制</t>
  </si>
  <si>
    <t>S512017</t>
  </si>
  <si>
    <t>天津开山金属模具科技有限公司</t>
  </si>
  <si>
    <t>S513006</t>
  </si>
  <si>
    <t>黄骅市双得金属制品销售有限公司</t>
  </si>
  <si>
    <t>S513121</t>
  </si>
  <si>
    <t>黄骅市宏顺模具厂</t>
  </si>
  <si>
    <t>S513237</t>
  </si>
  <si>
    <t>黄骅市世航模具厂</t>
  </si>
  <si>
    <t>S513215</t>
  </si>
  <si>
    <t>黄骅市金诚模具厂</t>
  </si>
  <si>
    <t>S513136</t>
  </si>
  <si>
    <t>河北新林坡孵化器股份有限公司</t>
  </si>
  <si>
    <t>S531007</t>
  </si>
  <si>
    <t>米思米（中国）精密机械贸易有限公司</t>
  </si>
  <si>
    <t>S513146</t>
  </si>
  <si>
    <t>黄骅市腾双五金门市部</t>
  </si>
  <si>
    <t>S613197</t>
  </si>
  <si>
    <t>董会娟</t>
  </si>
  <si>
    <t>S512038</t>
  </si>
  <si>
    <t>天津俊泰金属制品有限公司</t>
  </si>
  <si>
    <t>S412013</t>
  </si>
  <si>
    <t>天津金发新材料有限公司</t>
  </si>
  <si>
    <t>S411035</t>
  </si>
  <si>
    <t>北京明科通业国际贸易有限责任公司</t>
  </si>
  <si>
    <t>S431019</t>
  </si>
  <si>
    <t>上海奔流化工技术有限公司</t>
  </si>
  <si>
    <t>S411009</t>
  </si>
  <si>
    <t>北京兴塑化工产品有限公司</t>
  </si>
  <si>
    <t>S444013</t>
  </si>
  <si>
    <t>东莞市鑫宝塑胶原料有限公司</t>
  </si>
  <si>
    <t>S412026</t>
  </si>
  <si>
    <t>天津腾达永恒科技发展有限公司</t>
  </si>
  <si>
    <t>原材料-表面处理</t>
  </si>
  <si>
    <t>S513111</t>
  </si>
  <si>
    <t>黄骅市博涵商贸有限公司</t>
  </si>
  <si>
    <t>原材料-零采</t>
  </si>
  <si>
    <t>S411033</t>
  </si>
  <si>
    <t>北京德坤顺利金属制品加工部</t>
  </si>
  <si>
    <t>S513142</t>
  </si>
  <si>
    <t>黄骅市双骏模具有限公司</t>
  </si>
  <si>
    <t>S411003</t>
  </si>
  <si>
    <t>北京市京宁通海经贸有限公司</t>
  </si>
  <si>
    <t>冀中</t>
  </si>
  <si>
    <t>黄骅市冀中模具厂</t>
  </si>
  <si>
    <t>S413165</t>
  </si>
  <si>
    <t>献县鹏凯金属制品有限公司</t>
  </si>
  <si>
    <t>S551001</t>
  </si>
  <si>
    <t>四川共享物流有限公司</t>
  </si>
  <si>
    <t>S543006</t>
  </si>
  <si>
    <t>北京普田物流有限公司长沙分公司</t>
  </si>
  <si>
    <t>S537016</t>
  </si>
  <si>
    <t>山东新联大物流股份有限公司</t>
  </si>
  <si>
    <t>S537004</t>
  </si>
  <si>
    <t>诸城市仁德物流有限公司</t>
  </si>
  <si>
    <t>S513081</t>
  </si>
  <si>
    <t>石家庄跨越物流有限公司</t>
  </si>
  <si>
    <t>S513108</t>
  </si>
  <si>
    <t>河北德邦物流有限公司</t>
  </si>
  <si>
    <t>S511037</t>
  </si>
  <si>
    <t>北京友联物流有限公司</t>
  </si>
  <si>
    <t>S511036</t>
  </si>
  <si>
    <t>北京恒世通物流有限公司</t>
  </si>
  <si>
    <t>S537036</t>
  </si>
  <si>
    <t>青岛亿嘉通物流有限公司</t>
  </si>
  <si>
    <t>S537029</t>
  </si>
  <si>
    <t>青岛华瑞利工贸有限公司</t>
  </si>
  <si>
    <t>供应商
代码</t>
  </si>
  <si>
    <t>支出类别</t>
  </si>
  <si>
    <t>业务对接
模块</t>
  </si>
  <si>
    <t>80%金额</t>
  </si>
  <si>
    <t>单独申请金额</t>
  </si>
  <si>
    <t>累计</t>
  </si>
  <si>
    <t>待支付与最新余额对比</t>
  </si>
  <si>
    <t>备注1</t>
  </si>
  <si>
    <t>备注2</t>
  </si>
  <si>
    <t>待支付</t>
  </si>
  <si>
    <t>待支付与最新余额
对比后待支付</t>
  </si>
  <si>
    <t>对比后待支付</t>
  </si>
  <si>
    <t>涉诉&amp;还款计划</t>
  </si>
  <si>
    <t>S432017</t>
  </si>
  <si>
    <t>苏州市荣威模具有限公司</t>
  </si>
  <si>
    <t>S432006</t>
  </si>
  <si>
    <t>江阴长青工艺品有限公司</t>
  </si>
  <si>
    <t>S423001</t>
  </si>
  <si>
    <t>哈尔滨三迪工控工程有限公司</t>
  </si>
  <si>
    <t>S535001</t>
  </si>
  <si>
    <t>厦门市三友和机械有限公司</t>
  </si>
  <si>
    <t>S433027</t>
  </si>
  <si>
    <t>浙江泰极信汽车部件有限公司</t>
  </si>
  <si>
    <t>S412010</t>
  </si>
  <si>
    <t>天津欧尔派斯环保科技发展有限公司</t>
  </si>
  <si>
    <t>S412005</t>
  </si>
  <si>
    <t>天津市国际铁工焊接装备有限公司</t>
  </si>
  <si>
    <t>S513036</t>
  </si>
  <si>
    <t>沧州昊大燃化工程有限公司</t>
  </si>
  <si>
    <t>S431017</t>
  </si>
  <si>
    <t>上海典亚模具有限公司</t>
  </si>
  <si>
    <t>S431007</t>
  </si>
  <si>
    <t>上海庆利机械设备有限公司</t>
  </si>
  <si>
    <t>S421003</t>
  </si>
  <si>
    <t>辽宁德威纤维制品有限公司</t>
  </si>
  <si>
    <t>S531003</t>
  </si>
  <si>
    <t>上海名华悬挂输送机有限公司</t>
  </si>
  <si>
    <t>S511016</t>
  </si>
  <si>
    <t>建研盈科（北京）科技有限公司</t>
  </si>
  <si>
    <t>物业</t>
  </si>
  <si>
    <t>S412015</t>
  </si>
  <si>
    <t>天津亚铁科技有限公司</t>
  </si>
  <si>
    <t>S411041</t>
  </si>
  <si>
    <t>北京嘉度科贸有限公司</t>
  </si>
  <si>
    <t>S512018</t>
  </si>
  <si>
    <t>兴宏盛汽车配件（天津）有限公司</t>
  </si>
  <si>
    <t>S513051</t>
  </si>
  <si>
    <t>唐山璟胜自动化科技有限公司</t>
  </si>
  <si>
    <t>S513037</t>
  </si>
  <si>
    <t>沧州金桥环保科技发展有限公司</t>
  </si>
  <si>
    <t>S432021</t>
  </si>
  <si>
    <t>江苏艾文德悦达汽车内饰有限公司</t>
  </si>
  <si>
    <t>S413127</t>
  </si>
  <si>
    <t>黄骅市金珲设备安装工程有限公司</t>
  </si>
  <si>
    <t>S513019</t>
  </si>
  <si>
    <t>沧州其源盛环保设备有限公司</t>
  </si>
  <si>
    <t>S413038</t>
  </si>
  <si>
    <t>黄骅市万昌五金制品有限公司</t>
  </si>
  <si>
    <t>S413196</t>
  </si>
  <si>
    <t>北汽岱摩斯（沧州）汽车系统有限公司</t>
  </si>
  <si>
    <t>S413069</t>
  </si>
  <si>
    <t>黄骅市峰霞科技有限公司</t>
  </si>
  <si>
    <t>S512031</t>
  </si>
  <si>
    <t>天津合心亿商贸有限公司</t>
  </si>
  <si>
    <t>S412029</t>
  </si>
  <si>
    <t>天津金庄新材料科技有限公司</t>
  </si>
  <si>
    <t>中山华胜汽车部件有限公司</t>
  </si>
  <si>
    <t>S431029</t>
  </si>
  <si>
    <t>上海永协机械配件有限公司</t>
  </si>
  <si>
    <t>S511032</t>
  </si>
  <si>
    <t>中机科(北京)车辆检测工程研究院有限公司</t>
  </si>
  <si>
    <t>S413207</t>
  </si>
  <si>
    <t>邢台普伦斯金属制品有限公司</t>
  </si>
  <si>
    <t>预付</t>
  </si>
  <si>
    <t>S461001</t>
  </si>
  <si>
    <t>西安海容塑料制品有限责任公司</t>
  </si>
  <si>
    <t>S432039</t>
  </si>
  <si>
    <t>吴江市拓研电子材料有限公司</t>
  </si>
  <si>
    <t>S413121</t>
  </si>
  <si>
    <t>河北佳铸金属制品有限公司</t>
  </si>
  <si>
    <t>S413076</t>
  </si>
  <si>
    <t>埃意(廊坊)电子工程有限公司</t>
  </si>
  <si>
    <t>S411008</t>
  </si>
  <si>
    <t>北京瑞德佑业科技有限公司</t>
  </si>
  <si>
    <t>胶水</t>
  </si>
  <si>
    <t>S433025</t>
  </si>
  <si>
    <t>中广核俊尔新材料有限公司</t>
  </si>
  <si>
    <t>S444005</t>
  </si>
  <si>
    <t>佛山市立久光电科技有限公司</t>
  </si>
  <si>
    <t>S437061</t>
  </si>
  <si>
    <t>青岛宥恩工贸有限公司</t>
  </si>
  <si>
    <t>S513222</t>
  </si>
  <si>
    <t>沧州君泰包装制品有限公司</t>
  </si>
  <si>
    <t>S412018</t>
  </si>
  <si>
    <t>穆勒纺织品(天津)有限公司</t>
  </si>
  <si>
    <t>S437051</t>
  </si>
  <si>
    <t>诸城恒信新材料科技有限公司</t>
  </si>
  <si>
    <t>S513003</t>
  </si>
  <si>
    <t>沧州市鑫发缝纫机有限公司</t>
  </si>
  <si>
    <t>S437035</t>
  </si>
  <si>
    <t>诸城市弘和源商贸有限公司</t>
  </si>
  <si>
    <t>S433029</t>
  </si>
  <si>
    <t>温州华创汽车电器有限公司</t>
  </si>
  <si>
    <t>S511035</t>
  </si>
  <si>
    <t>北京格兰力士机电技术有限责任公司</t>
  </si>
  <si>
    <t>万谦</t>
  </si>
  <si>
    <t>无锡万谦工品智造科技有限公司</t>
  </si>
  <si>
    <t>S431016</t>
  </si>
  <si>
    <t>威特博赛熨烫设备(上海)有限公司</t>
  </si>
  <si>
    <t>S532029</t>
  </si>
  <si>
    <t>江苏尧工叉车制造有限公司</t>
  </si>
  <si>
    <t>S531016</t>
  </si>
  <si>
    <t>上海克劳斯玛菲机械有限公司</t>
  </si>
  <si>
    <t>S431030</t>
  </si>
  <si>
    <t>上海信优机械设备有限公司</t>
  </si>
  <si>
    <t>S444016</t>
  </si>
  <si>
    <t>东莞市元将五金有限公司</t>
  </si>
  <si>
    <t>S613007</t>
  </si>
  <si>
    <t>座椅/发泡/工装/缝纫零采借款-程丽宇</t>
  </si>
  <si>
    <t>S437045</t>
  </si>
  <si>
    <t>曹县亿昌木制品有限公司</t>
  </si>
  <si>
    <t>S413213</t>
  </si>
  <si>
    <t>沧县大河精密铸造厂</t>
  </si>
  <si>
    <t>S413179</t>
  </si>
  <si>
    <t>文安县海智五金制品有限公司</t>
  </si>
  <si>
    <t>S413157</t>
  </si>
  <si>
    <t>衡水鑫智汽车零部件有限公司</t>
  </si>
  <si>
    <t>S432028</t>
  </si>
  <si>
    <t>江阴宝曼电子科技有限公司</t>
  </si>
  <si>
    <t>S432032</t>
  </si>
  <si>
    <t>明阳科技（苏州）股份有限公司</t>
  </si>
  <si>
    <t>天津市天龙得冷成型部品有限公司</t>
  </si>
  <si>
    <t>S431040</t>
  </si>
  <si>
    <t>上海通实机器人制造有限公司</t>
  </si>
  <si>
    <t>S413199</t>
  </si>
  <si>
    <t>廊坊冀杰塑料制品有限公司</t>
  </si>
  <si>
    <t>S433030</t>
  </si>
  <si>
    <t>宁波华腾首研新材料有限公司</t>
  </si>
  <si>
    <t>S412049</t>
  </si>
  <si>
    <t>天津佳其汽车内饰部件有限公司</t>
  </si>
  <si>
    <t>小箱</t>
  </si>
  <si>
    <t>北京小箱环保科技有限公司</t>
  </si>
  <si>
    <t>S413211</t>
  </si>
  <si>
    <t>南皮县鸿禧金属制品有限公司</t>
  </si>
  <si>
    <t>S432047</t>
  </si>
  <si>
    <t>南通天飙汽车用品有限公司</t>
  </si>
  <si>
    <t>S412032</t>
  </si>
  <si>
    <t>天津东和汽车零部件有限公司</t>
  </si>
  <si>
    <t>S437052</t>
  </si>
  <si>
    <t>青岛莱恩斯电子有限公司</t>
  </si>
  <si>
    <t>S532003</t>
  </si>
  <si>
    <t>扬州三鸣环保科技有限公司</t>
  </si>
  <si>
    <t>S411026</t>
  </si>
  <si>
    <t>北京怀安知恒机电设备有限公司</t>
  </si>
  <si>
    <t>S533002</t>
  </si>
  <si>
    <t>宁波正耀汽车电器有限公司</t>
  </si>
  <si>
    <t>铜插头</t>
  </si>
  <si>
    <t>S431041</t>
  </si>
  <si>
    <t>上海绒彧贸易有限公司</t>
  </si>
  <si>
    <t>大众球头弹卡</t>
  </si>
  <si>
    <t>S511031</t>
  </si>
  <si>
    <t>华赛天成管理（技术）有限公司</t>
  </si>
  <si>
    <t>S521016</t>
  </si>
  <si>
    <t>S543010</t>
  </si>
  <si>
    <t>湘潭科达机械设备有限公司</t>
  </si>
  <si>
    <t>S413200</t>
  </si>
  <si>
    <t>S613057</t>
  </si>
  <si>
    <t>体系审核-刘清馨</t>
  </si>
  <si>
    <t>S544026</t>
  </si>
  <si>
    <t>东莞市博一自动化科技有限公司</t>
  </si>
  <si>
    <t>S512027</t>
  </si>
  <si>
    <t>天津芳雅机电科技有限公司</t>
  </si>
  <si>
    <t>S543001</t>
  </si>
  <si>
    <t>湖南精正设备制造有限公司</t>
  </si>
  <si>
    <t xml:space="preserve">        刚性支出模版</t>
  </si>
  <si>
    <t>支出合计：</t>
  </si>
  <si>
    <t>（元）</t>
  </si>
  <si>
    <t>项目</t>
  </si>
  <si>
    <t>月份</t>
  </si>
  <si>
    <t>金额</t>
  </si>
  <si>
    <t>最迟扣款日期</t>
  </si>
  <si>
    <t>费用备注说明</t>
  </si>
  <si>
    <t>工资</t>
  </si>
  <si>
    <t>劳务费</t>
  </si>
  <si>
    <t>社保</t>
  </si>
  <si>
    <t>公积金</t>
  </si>
  <si>
    <t>意外/补充险</t>
  </si>
  <si>
    <t>贷款利息</t>
  </si>
  <si>
    <t>100本金；10号4.5万利息</t>
  </si>
  <si>
    <t>税费</t>
  </si>
  <si>
    <t>光伏</t>
  </si>
  <si>
    <t>电费</t>
  </si>
  <si>
    <t>/</t>
  </si>
  <si>
    <t>每6天约10万</t>
  </si>
  <si>
    <t>水费</t>
  </si>
  <si>
    <t>安环类</t>
  </si>
  <si>
    <t>厂房租金</t>
  </si>
  <si>
    <t>园区综合类</t>
  </si>
  <si>
    <t>物业费</t>
  </si>
  <si>
    <t>物业部门支出</t>
  </si>
  <si>
    <t>食堂蔬菜/主食</t>
  </si>
  <si>
    <t>食堂肉类储值</t>
  </si>
  <si>
    <t>顺丰快递</t>
  </si>
  <si>
    <t>员工差旅报销</t>
  </si>
  <si>
    <t>公车油卡充值</t>
  </si>
  <si>
    <t>叉车和商务</t>
  </si>
  <si>
    <t>付款项目</t>
  </si>
  <si>
    <t>付款规则</t>
  </si>
  <si>
    <t>规则付款</t>
  </si>
  <si>
    <t>遵循付款规则</t>
  </si>
  <si>
    <t>大宗物料</t>
  </si>
  <si>
    <t>合同进度付款</t>
  </si>
  <si>
    <t>预付&amp;票到付款款项</t>
  </si>
  <si>
    <t>涉诉&amp;特殊款项</t>
  </si>
  <si>
    <t>刚性支出</t>
  </si>
  <si>
    <t>3月份支付计划汇总</t>
  </si>
  <si>
    <t>类别</t>
  </si>
  <si>
    <t>7月计划金额</t>
  </si>
  <si>
    <t>7月实际支付</t>
  </si>
  <si>
    <t>7月待支付</t>
  </si>
  <si>
    <t>8月计划金额</t>
  </si>
  <si>
    <t>8月实际支付</t>
  </si>
  <si>
    <t>8月待支付</t>
  </si>
  <si>
    <t>9月计划金额</t>
  </si>
  <si>
    <t>9月实际支付</t>
  </si>
  <si>
    <t>9月待支付</t>
  </si>
  <si>
    <t>10月计划金额</t>
  </si>
  <si>
    <t>10月实际支付</t>
  </si>
  <si>
    <t>10月待支付</t>
  </si>
  <si>
    <t>11月份计划金额</t>
  </si>
  <si>
    <t>11月实际支付</t>
  </si>
  <si>
    <t>11月待支付</t>
  </si>
  <si>
    <t>12月份计划金额</t>
  </si>
  <si>
    <t>12月实际支付</t>
  </si>
  <si>
    <t>12月待支付</t>
  </si>
  <si>
    <t>2024年1月份计划金额</t>
  </si>
  <si>
    <t>1月实际支付</t>
  </si>
  <si>
    <t>1月待支付</t>
  </si>
  <si>
    <t>2024年2月份计划金额</t>
  </si>
  <si>
    <t>2月实际支付</t>
  </si>
  <si>
    <t>2月待支付</t>
  </si>
  <si>
    <t>2024年3月份
计划金额</t>
  </si>
  <si>
    <t>3月实际支付</t>
  </si>
  <si>
    <t>3月待支付</t>
  </si>
  <si>
    <t>2024年4月份
计划金额</t>
  </si>
  <si>
    <t>4月实际支付</t>
  </si>
  <si>
    <t>4月待支付</t>
  </si>
  <si>
    <t>河北</t>
  </si>
  <si>
    <t>预付&amp;发票到付</t>
  </si>
  <si>
    <t>合计</t>
  </si>
  <si>
    <t>外部供应商名称</t>
  </si>
  <si>
    <t>模块</t>
  </si>
  <si>
    <t>1231期末余额</t>
  </si>
  <si>
    <t>2024.01月</t>
  </si>
  <si>
    <t>80%计划
（2023.07-2024.01）</t>
  </si>
  <si>
    <t>已支付</t>
  </si>
  <si>
    <t>不含特殊计划</t>
  </si>
  <si>
    <t>10月计划支付情况</t>
  </si>
  <si>
    <t>11月计划支付情况</t>
  </si>
  <si>
    <t>12月计划支付情况</t>
  </si>
  <si>
    <t>1月计划支付情况</t>
  </si>
  <si>
    <t>比例规则</t>
  </si>
  <si>
    <t xml:space="preserve">沧州君泰包装制品有限公司 </t>
  </si>
  <si>
    <t>单独申请</t>
  </si>
  <si>
    <t>大连安华物流系统有限公司</t>
  </si>
  <si>
    <t>中机科（北京）车辆检测工程研究院有限公司</t>
  </si>
  <si>
    <t>纳新塑化(上海)有限公司</t>
  </si>
  <si>
    <t>TPE原料降本寻源</t>
  </si>
  <si>
    <t>S613168</t>
  </si>
  <si>
    <t>喷漆研磨砂纸，后视镜车间耗材等-张强</t>
  </si>
  <si>
    <t>S413126</t>
  </si>
  <si>
    <t>沧州市坤元装饰装修工程有限公司</t>
  </si>
  <si>
    <t>S513164</t>
  </si>
  <si>
    <t>沧州圣玺装饰装修工程有限公司</t>
  </si>
  <si>
    <t>天津市科特迪自动化设备有限公司</t>
  </si>
  <si>
    <t>北京源林茂科技有限公司</t>
  </si>
  <si>
    <t>北京志同信达科技发展有限公司</t>
  </si>
  <si>
    <t>美视伊汽车镜控(苏州)有限公司</t>
  </si>
  <si>
    <t>S412024</t>
  </si>
  <si>
    <t>天津东旺科技发展有限公司</t>
  </si>
  <si>
    <t>中广核俊尔（浙江）新材料有限公司</t>
  </si>
  <si>
    <t>物业&amp;安环</t>
  </si>
  <si>
    <t>沧州万狄佳科技有限公司</t>
  </si>
  <si>
    <t>济南方正物流有限公司</t>
  </si>
  <si>
    <t>S442005</t>
  </si>
  <si>
    <t>谷城益合泡沫塑胶有限公司</t>
  </si>
  <si>
    <t>ABS注塑料预付</t>
  </si>
  <si>
    <t>S413135</t>
  </si>
  <si>
    <t>黄骅市东鑫车镜厂</t>
  </si>
  <si>
    <t>黄骅市隆润汽车配件有限公司</t>
  </si>
  <si>
    <t>黄骅市齐西纺织五金配件厂</t>
  </si>
  <si>
    <t>诸城市黄海剑杆织布厂</t>
  </si>
  <si>
    <t>安环</t>
  </si>
  <si>
    <t>S431035</t>
  </si>
  <si>
    <t>归属</t>
  </si>
  <si>
    <t>规则</t>
  </si>
  <si>
    <t>预付/单申</t>
  </si>
  <si>
    <t>涉诉</t>
  </si>
  <si>
    <t>源林茂</t>
  </si>
  <si>
    <t>世航</t>
  </si>
  <si>
    <t>万狄</t>
  </si>
  <si>
    <t>S511010</t>
  </si>
  <si>
    <t>S413144</t>
  </si>
  <si>
    <t>S413041</t>
  </si>
  <si>
    <t>S437011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</si>
</sst>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-* #,##0.00_-;\-* #,##0.00_-;_-* &quot;-&quot;??_-;_-@_-"/>
    <numFmt numFmtId="178" formatCode="0.00_ "/>
  </numFmts>
  <fonts count="61">
    <font>
      <sz val="11"/>
      <color theme="1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b/>
      <sz val="11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b/>
      <sz val="10"/>
      <name val="微软雅黑"/>
      <charset val="134"/>
    </font>
    <font>
      <b/>
      <sz val="10"/>
      <color rgb="FF7030A0"/>
      <name val="微软雅黑"/>
      <charset val="134"/>
    </font>
    <font>
      <b/>
      <sz val="11"/>
      <color rgb="FF000000"/>
      <name val="微软雅黑"/>
      <charset val="134"/>
    </font>
    <font>
      <sz val="11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Arial"/>
      <charset val="134"/>
    </font>
    <font>
      <b/>
      <sz val="10"/>
      <color rgb="FFFF0000"/>
      <name val="微软雅黑"/>
      <charset val="134"/>
    </font>
    <font>
      <sz val="10"/>
      <name val="Arial"/>
      <charset val="134"/>
    </font>
    <font>
      <sz val="11"/>
      <color indexed="8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4"/>
      <color indexed="8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rgb="FFC00000"/>
      <name val="宋体"/>
      <charset val="134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b/>
      <sz val="10"/>
      <color rgb="FFFF0000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10"/>
      <color rgb="FFC00000"/>
      <name val="微软雅黑"/>
      <charset val="134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b/>
      <sz val="14"/>
      <name val="等线"/>
      <charset val="134"/>
      <scheme val="minor"/>
    </font>
    <font>
      <sz val="10"/>
      <color indexed="8"/>
      <name val="等线"/>
      <charset val="134"/>
      <scheme val="minor"/>
    </font>
    <font>
      <sz val="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theme="1"/>
      </left>
      <right/>
      <top style="medium">
        <color theme="1"/>
      </top>
      <bottom style="hair">
        <color theme="1"/>
      </bottom>
      <diagonal/>
    </border>
    <border>
      <left/>
      <right/>
      <top style="medium">
        <color theme="1"/>
      </top>
      <bottom style="hair">
        <color theme="1"/>
      </bottom>
      <diagonal/>
    </border>
    <border>
      <left/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1" borderId="6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3" applyNumberFormat="0" applyFill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2" borderId="65" applyNumberFormat="0" applyAlignment="0" applyProtection="0">
      <alignment vertical="center"/>
    </xf>
    <xf numFmtId="0" fontId="49" fillId="13" borderId="66" applyNumberFormat="0" applyAlignment="0" applyProtection="0">
      <alignment vertical="center"/>
    </xf>
    <xf numFmtId="0" fontId="50" fillId="13" borderId="65" applyNumberFormat="0" applyAlignment="0" applyProtection="0">
      <alignment vertical="center"/>
    </xf>
    <xf numFmtId="0" fontId="51" fillId="14" borderId="67" applyNumberFormat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43" fontId="1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left" vertical="center"/>
    </xf>
    <xf numFmtId="176" fontId="4" fillId="0" borderId="0" xfId="49" applyNumberFormat="1" applyFont="1" applyFill="1" applyAlignment="1">
      <alignment horizontal="center" vertical="center"/>
    </xf>
    <xf numFmtId="43" fontId="4" fillId="0" borderId="0" xfId="49" applyNumberFormat="1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6" fillId="2" borderId="5" xfId="49" applyFont="1" applyFill="1" applyBorder="1" applyAlignment="1">
      <alignment horizontal="center" vertical="center"/>
    </xf>
    <xf numFmtId="0" fontId="6" fillId="2" borderId="6" xfId="49" applyFont="1" applyFill="1" applyBorder="1" applyAlignment="1">
      <alignment horizontal="center" vertical="center"/>
    </xf>
    <xf numFmtId="43" fontId="6" fillId="2" borderId="1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6" fillId="0" borderId="11" xfId="49" applyFont="1" applyFill="1" applyBorder="1" applyAlignment="1">
      <alignment horizontal="center" vertical="center"/>
    </xf>
    <xf numFmtId="43" fontId="6" fillId="0" borderId="11" xfId="49" applyNumberFormat="1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/>
    </xf>
    <xf numFmtId="0" fontId="8" fillId="0" borderId="9" xfId="49" applyFont="1" applyFill="1" applyBorder="1" applyAlignment="1">
      <alignment horizontal="center" vertical="center"/>
    </xf>
    <xf numFmtId="177" fontId="8" fillId="0" borderId="9" xfId="49" applyNumberFormat="1" applyFont="1" applyFill="1" applyBorder="1" applyAlignment="1">
      <alignment horizontal="center" vertical="center" wrapText="1"/>
    </xf>
    <xf numFmtId="0" fontId="9" fillId="3" borderId="0" xfId="49" applyFont="1" applyFill="1" applyBorder="1" applyAlignment="1">
      <alignment vertical="center"/>
    </xf>
    <xf numFmtId="43" fontId="10" fillId="0" borderId="0" xfId="49" applyNumberFormat="1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vertical="center"/>
    </xf>
    <xf numFmtId="0" fontId="9" fillId="4" borderId="0" xfId="49" applyFont="1" applyFill="1" applyBorder="1" applyAlignment="1">
      <alignment vertical="center"/>
    </xf>
    <xf numFmtId="43" fontId="1" fillId="0" borderId="12" xfId="49" applyNumberFormat="1" applyFont="1" applyFill="1" applyBorder="1" applyAlignment="1">
      <alignment horizontal="center" vertical="center"/>
    </xf>
    <xf numFmtId="43" fontId="4" fillId="0" borderId="13" xfId="49" applyNumberFormat="1" applyFont="1" applyFill="1" applyBorder="1" applyAlignment="1">
      <alignment vertical="center"/>
    </xf>
    <xf numFmtId="43" fontId="11" fillId="0" borderId="3" xfId="49" applyNumberFormat="1" applyFont="1" applyFill="1" applyBorder="1" applyAlignment="1">
      <alignment horizontal="center" vertical="center"/>
    </xf>
    <xf numFmtId="43" fontId="11" fillId="0" borderId="11" xfId="49" applyNumberFormat="1" applyFont="1" applyFill="1" applyBorder="1" applyAlignment="1">
      <alignment horizontal="center" vertical="center"/>
    </xf>
    <xf numFmtId="43" fontId="8" fillId="0" borderId="9" xfId="49" applyNumberFormat="1" applyFont="1" applyFill="1" applyBorder="1" applyAlignment="1">
      <alignment horizontal="center" vertical="center" wrapText="1"/>
    </xf>
    <xf numFmtId="43" fontId="10" fillId="0" borderId="9" xfId="49" applyNumberFormat="1" applyFont="1" applyFill="1" applyBorder="1" applyAlignment="1">
      <alignment horizontal="center" vertical="center" wrapText="1"/>
    </xf>
    <xf numFmtId="43" fontId="12" fillId="0" borderId="0" xfId="49" applyNumberFormat="1" applyFont="1" applyFill="1" applyBorder="1" applyAlignment="1">
      <alignment horizontal="center" vertical="center" wrapText="1"/>
    </xf>
    <xf numFmtId="43" fontId="9" fillId="0" borderId="0" xfId="49" applyNumberFormat="1" applyFont="1" applyFill="1" applyBorder="1" applyAlignment="1">
      <alignment vertical="center"/>
    </xf>
    <xf numFmtId="0" fontId="9" fillId="0" borderId="0" xfId="49" applyNumberFormat="1" applyFont="1" applyFill="1" applyBorder="1" applyAlignment="1">
      <alignment vertical="center"/>
    </xf>
    <xf numFmtId="0" fontId="13" fillId="0" borderId="0" xfId="49" applyFont="1" applyFill="1" applyAlignment="1">
      <alignment vertical="center"/>
    </xf>
    <xf numFmtId="0" fontId="13" fillId="0" borderId="13" xfId="49" applyFont="1" applyFill="1" applyBorder="1" applyAlignment="1">
      <alignment vertical="center"/>
    </xf>
    <xf numFmtId="0" fontId="14" fillId="0" borderId="5" xfId="49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/>
    </xf>
    <xf numFmtId="0" fontId="15" fillId="0" borderId="15" xfId="49" applyFont="1" applyFill="1" applyBorder="1" applyAlignment="1"/>
    <xf numFmtId="0" fontId="13" fillId="0" borderId="0" xfId="49" applyFont="1" applyFill="1" applyAlignment="1">
      <alignment horizontal="center" vertical="center"/>
    </xf>
    <xf numFmtId="176" fontId="13" fillId="0" borderId="0" xfId="49" applyNumberFormat="1" applyFont="1" applyFill="1" applyBorder="1" applyAlignment="1">
      <alignment vertical="center"/>
    </xf>
    <xf numFmtId="0" fontId="13" fillId="0" borderId="0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16" fillId="0" borderId="0" xfId="49" applyFont="1" applyFill="1" applyBorder="1" applyAlignment="1">
      <alignment horizontal="center" vertical="center"/>
    </xf>
    <xf numFmtId="0" fontId="15" fillId="0" borderId="0" xfId="49" applyFont="1" applyFill="1" applyBorder="1" applyAlignment="1"/>
    <xf numFmtId="176" fontId="8" fillId="0" borderId="0" xfId="0" applyNumberFormat="1" applyFont="1" applyFill="1" applyBorder="1" applyAlignment="1">
      <alignment vertical="center"/>
    </xf>
    <xf numFmtId="0" fontId="17" fillId="0" borderId="0" xfId="49" applyFont="1" applyFill="1" applyBorder="1" applyAlignment="1">
      <alignment horizontal="center" vertical="center"/>
    </xf>
    <xf numFmtId="0" fontId="17" fillId="0" borderId="0" xfId="49" applyFont="1" applyFill="1" applyBorder="1" applyAlignment="1"/>
    <xf numFmtId="0" fontId="16" fillId="3" borderId="0" xfId="49" applyFont="1" applyFill="1" applyBorder="1" applyAlignment="1">
      <alignment horizontal="center" vertical="center"/>
    </xf>
    <xf numFmtId="0" fontId="15" fillId="3" borderId="0" xfId="49" applyFont="1" applyFill="1" applyBorder="1" applyAlignment="1"/>
    <xf numFmtId="0" fontId="15" fillId="0" borderId="0" xfId="49" applyFont="1" applyFill="1" applyBorder="1" applyAlignment="1">
      <alignment horizontal="center" vertical="center"/>
    </xf>
    <xf numFmtId="0" fontId="13" fillId="0" borderId="0" xfId="49" applyFont="1" applyFill="1" applyBorder="1" applyAlignment="1">
      <alignment horizontal="center" vertical="center"/>
    </xf>
    <xf numFmtId="0" fontId="18" fillId="0" borderId="0" xfId="49" applyFont="1" applyFill="1" applyAlignment="1">
      <alignment vertical="center"/>
    </xf>
    <xf numFmtId="43" fontId="18" fillId="0" borderId="0" xfId="49" applyNumberFormat="1" applyFont="1" applyFill="1" applyAlignment="1">
      <alignment vertical="center"/>
    </xf>
    <xf numFmtId="43" fontId="13" fillId="0" borderId="0" xfId="49" applyNumberFormat="1" applyFont="1" applyFill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11" fillId="0" borderId="3" xfId="49" applyFont="1" applyFill="1" applyBorder="1" applyAlignment="1">
      <alignment horizontal="center" vertical="center"/>
    </xf>
    <xf numFmtId="43" fontId="5" fillId="0" borderId="3" xfId="53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/>
    </xf>
    <xf numFmtId="43" fontId="5" fillId="0" borderId="9" xfId="53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vertical="center"/>
    </xf>
    <xf numFmtId="0" fontId="7" fillId="0" borderId="9" xfId="49" applyFont="1" applyFill="1" applyBorder="1" applyAlignment="1">
      <alignment vertical="center"/>
    </xf>
    <xf numFmtId="0" fontId="8" fillId="0" borderId="9" xfId="49" applyFont="1" applyFill="1" applyBorder="1" applyAlignment="1">
      <alignment vertical="center"/>
    </xf>
    <xf numFmtId="177" fontId="16" fillId="0" borderId="0" xfId="49" applyNumberFormat="1" applyFont="1" applyFill="1" applyBorder="1" applyAlignment="1">
      <alignment horizontal="center" wrapText="1"/>
    </xf>
    <xf numFmtId="0" fontId="16" fillId="2" borderId="0" xfId="49" applyFont="1" applyFill="1" applyBorder="1" applyAlignment="1">
      <alignment horizontal="center" vertical="center"/>
    </xf>
    <xf numFmtId="0" fontId="15" fillId="2" borderId="0" xfId="49" applyFont="1" applyFill="1" applyBorder="1" applyAlignment="1"/>
    <xf numFmtId="177" fontId="8" fillId="0" borderId="9" xfId="49" applyNumberFormat="1" applyFont="1" applyFill="1" applyBorder="1" applyAlignment="1">
      <alignment vertical="center" wrapText="1"/>
    </xf>
    <xf numFmtId="43" fontId="8" fillId="0" borderId="9" xfId="49" applyNumberFormat="1" applyFont="1" applyFill="1" applyBorder="1" applyAlignment="1">
      <alignment vertical="center" wrapText="1"/>
    </xf>
    <xf numFmtId="43" fontId="10" fillId="0" borderId="9" xfId="49" applyNumberFormat="1" applyFont="1" applyFill="1" applyBorder="1" applyAlignment="1">
      <alignment vertical="center" wrapText="1"/>
    </xf>
    <xf numFmtId="0" fontId="9" fillId="2" borderId="0" xfId="49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43" fontId="20" fillId="0" borderId="11" xfId="0" applyNumberFormat="1" applyFont="1" applyBorder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3" fontId="19" fillId="0" borderId="11" xfId="0" applyNumberFormat="1" applyFont="1" applyBorder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43" fontId="19" fillId="0" borderId="22" xfId="0" applyNumberFormat="1" applyFont="1" applyBorder="1">
      <alignment vertical="center"/>
    </xf>
    <xf numFmtId="0" fontId="21" fillId="0" borderId="0" xfId="0" applyFont="1" applyAlignment="1">
      <alignment horizontal="center" vertical="center"/>
    </xf>
    <xf numFmtId="43" fontId="20" fillId="0" borderId="14" xfId="0" applyNumberFormat="1" applyFont="1" applyBorder="1">
      <alignment vertical="center"/>
    </xf>
    <xf numFmtId="43" fontId="20" fillId="0" borderId="15" xfId="0" applyNumberFormat="1" applyFont="1" applyBorder="1">
      <alignment vertical="center"/>
    </xf>
    <xf numFmtId="43" fontId="20" fillId="0" borderId="0" xfId="0" applyNumberFormat="1" applyFont="1">
      <alignment vertical="center"/>
    </xf>
    <xf numFmtId="43" fontId="19" fillId="0" borderId="0" xfId="1" applyFont="1">
      <alignment vertical="center"/>
    </xf>
    <xf numFmtId="0" fontId="0" fillId="0" borderId="0" xfId="52" applyFill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43" fontId="0" fillId="0" borderId="0" xfId="52" applyNumberFormat="1" applyFill="1" applyAlignment="1">
      <alignment vertical="center"/>
    </xf>
    <xf numFmtId="43" fontId="0" fillId="0" borderId="0" xfId="52" applyNumberFormat="1" applyFont="1" applyFill="1" applyAlignment="1">
      <alignment horizontal="right" vertical="center"/>
    </xf>
    <xf numFmtId="0" fontId="24" fillId="0" borderId="24" xfId="52" applyFont="1" applyFill="1" applyBorder="1" applyAlignment="1">
      <alignment horizontal="center" vertical="center"/>
    </xf>
    <xf numFmtId="0" fontId="0" fillId="0" borderId="11" xfId="52" applyFont="1" applyFill="1" applyBorder="1" applyAlignment="1">
      <alignment horizontal="center" vertical="center"/>
    </xf>
    <xf numFmtId="0" fontId="0" fillId="0" borderId="20" xfId="52" applyFill="1" applyBorder="1" applyAlignment="1">
      <alignment horizontal="center" vertical="center"/>
    </xf>
    <xf numFmtId="43" fontId="0" fillId="0" borderId="11" xfId="52" applyNumberFormat="1" applyFill="1" applyBorder="1" applyAlignment="1">
      <alignment horizontal="center" vertical="center"/>
    </xf>
    <xf numFmtId="14" fontId="25" fillId="0" borderId="25" xfId="52" applyNumberFormat="1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0" fillId="0" borderId="11" xfId="52" applyFill="1" applyBorder="1" applyAlignment="1">
      <alignment horizontal="center" vertical="center"/>
    </xf>
    <xf numFmtId="0" fontId="0" fillId="0" borderId="26" xfId="52" applyFont="1" applyFill="1" applyBorder="1" applyAlignment="1">
      <alignment horizontal="center" vertical="center"/>
    </xf>
    <xf numFmtId="43" fontId="0" fillId="0" borderId="26" xfId="52" applyNumberFormat="1" applyFill="1" applyBorder="1" applyAlignment="1">
      <alignment horizontal="center" vertical="center"/>
    </xf>
    <xf numFmtId="0" fontId="0" fillId="0" borderId="0" xfId="52" applyFont="1" applyFill="1" applyBorder="1" applyAlignment="1">
      <alignment horizontal="center" vertical="center"/>
    </xf>
    <xf numFmtId="43" fontId="0" fillId="0" borderId="0" xfId="52" applyNumberFormat="1" applyFill="1" applyBorder="1" applyAlignment="1">
      <alignment horizontal="center" vertical="center"/>
    </xf>
    <xf numFmtId="43" fontId="26" fillId="0" borderId="0" xfId="52" applyNumberFormat="1" applyFont="1" applyFill="1" applyAlignment="1">
      <alignment horizontal="center" vertical="center"/>
    </xf>
    <xf numFmtId="43" fontId="0" fillId="0" borderId="0" xfId="52" applyNumberFormat="1" applyFont="1" applyFill="1" applyAlignment="1">
      <alignment horizontal="center" vertical="center"/>
    </xf>
    <xf numFmtId="43" fontId="0" fillId="0" borderId="0" xfId="52" applyNumberFormat="1" applyFill="1" applyAlignment="1">
      <alignment horizontal="center" vertical="center"/>
    </xf>
    <xf numFmtId="0" fontId="27" fillId="0" borderId="0" xfId="51" applyFont="1" applyAlignment="1">
      <alignment horizontal="center" vertical="center"/>
    </xf>
    <xf numFmtId="0" fontId="17" fillId="0" borderId="0" xfId="51" applyFont="1">
      <alignment vertical="center"/>
    </xf>
    <xf numFmtId="14" fontId="17" fillId="0" borderId="0" xfId="51" applyNumberFormat="1" applyFont="1">
      <alignment vertical="center"/>
    </xf>
    <xf numFmtId="4" fontId="17" fillId="0" borderId="0" xfId="51" applyNumberFormat="1" applyFont="1">
      <alignment vertical="center"/>
    </xf>
    <xf numFmtId="0" fontId="2" fillId="0" borderId="27" xfId="51" applyFont="1" applyBorder="1" applyAlignment="1">
      <alignment horizontal="center" vertical="center"/>
    </xf>
    <xf numFmtId="0" fontId="2" fillId="5" borderId="28" xfId="51" applyFont="1" applyFill="1" applyBorder="1" applyAlignment="1">
      <alignment horizontal="center" vertical="center" wrapText="1"/>
    </xf>
    <xf numFmtId="0" fontId="2" fillId="5" borderId="28" xfId="51" applyFont="1" applyFill="1" applyBorder="1" applyAlignment="1">
      <alignment horizontal="center" vertical="center"/>
    </xf>
    <xf numFmtId="0" fontId="11" fillId="0" borderId="3" xfId="49" applyFont="1" applyBorder="1" applyAlignment="1">
      <alignment horizontal="center" vertical="center"/>
    </xf>
    <xf numFmtId="43" fontId="28" fillId="0" borderId="29" xfId="54" applyFont="1" applyFill="1" applyBorder="1" applyAlignment="1">
      <alignment horizontal="center" vertical="center" wrapText="1"/>
    </xf>
    <xf numFmtId="0" fontId="28" fillId="0" borderId="29" xfId="50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5" borderId="31" xfId="51" applyFont="1" applyFill="1" applyBorder="1" applyAlignment="1">
      <alignment horizontal="center" vertical="center"/>
    </xf>
    <xf numFmtId="0" fontId="11" fillId="0" borderId="11" xfId="49" applyFont="1" applyBorder="1" applyAlignment="1">
      <alignment horizontal="center" vertical="center"/>
    </xf>
    <xf numFmtId="43" fontId="28" fillId="0" borderId="32" xfId="54" applyFont="1" applyFill="1" applyBorder="1" applyAlignment="1">
      <alignment horizontal="center" vertical="center" wrapText="1"/>
    </xf>
    <xf numFmtId="0" fontId="28" fillId="0" borderId="32" xfId="50" applyFont="1" applyBorder="1" applyAlignment="1">
      <alignment horizontal="center" vertical="center"/>
    </xf>
    <xf numFmtId="0" fontId="17" fillId="0" borderId="0" xfId="51" applyFont="1" applyAlignment="1">
      <alignment horizontal="center" vertical="center"/>
    </xf>
    <xf numFmtId="0" fontId="15" fillId="0" borderId="0" xfId="51" applyFont="1">
      <alignment vertical="center"/>
    </xf>
    <xf numFmtId="0" fontId="16" fillId="0" borderId="0" xfId="51" applyFont="1">
      <alignment vertical="center"/>
    </xf>
    <xf numFmtId="177" fontId="16" fillId="0" borderId="11" xfId="49" applyNumberFormat="1" applyFont="1" applyFill="1" applyBorder="1" applyAlignment="1">
      <alignment horizontal="center" wrapText="1"/>
    </xf>
    <xf numFmtId="43" fontId="17" fillId="0" borderId="0" xfId="51" applyNumberFormat="1" applyFont="1" applyFill="1" applyAlignment="1">
      <alignment vertical="center"/>
    </xf>
    <xf numFmtId="0" fontId="17" fillId="0" borderId="0" xfId="51" applyFont="1" applyFill="1" applyAlignment="1">
      <alignment vertical="center"/>
    </xf>
    <xf numFmtId="43" fontId="2" fillId="6" borderId="28" xfId="51" applyNumberFormat="1" applyFont="1" applyFill="1" applyBorder="1" applyAlignment="1">
      <alignment horizontal="center" vertical="center"/>
    </xf>
    <xf numFmtId="0" fontId="2" fillId="0" borderId="33" xfId="51" applyNumberFormat="1" applyFont="1" applyFill="1" applyBorder="1" applyAlignment="1">
      <alignment horizontal="center" vertical="center"/>
    </xf>
    <xf numFmtId="0" fontId="2" fillId="0" borderId="34" xfId="51" applyNumberFormat="1" applyFont="1" applyFill="1" applyBorder="1" applyAlignment="1">
      <alignment horizontal="center" vertical="center"/>
    </xf>
    <xf numFmtId="0" fontId="2" fillId="0" borderId="35" xfId="51" applyNumberFormat="1" applyFont="1" applyFill="1" applyBorder="1" applyAlignment="1">
      <alignment horizontal="center" vertical="center"/>
    </xf>
    <xf numFmtId="43" fontId="2" fillId="6" borderId="31" xfId="51" applyNumberFormat="1" applyFont="1" applyFill="1" applyBorder="1" applyAlignment="1">
      <alignment horizontal="center" vertical="center"/>
    </xf>
    <xf numFmtId="43" fontId="2" fillId="0" borderId="36" xfId="51" applyNumberFormat="1" applyFont="1" applyFill="1" applyBorder="1" applyAlignment="1">
      <alignment horizontal="center" vertical="center"/>
    </xf>
    <xf numFmtId="43" fontId="10" fillId="0" borderId="11" xfId="49" applyNumberFormat="1" applyFont="1" applyFill="1" applyBorder="1" applyAlignment="1">
      <alignment horizontal="center" vertical="center" wrapText="1"/>
    </xf>
    <xf numFmtId="178" fontId="2" fillId="0" borderId="33" xfId="51" applyNumberFormat="1" applyFont="1" applyFill="1" applyBorder="1" applyAlignment="1">
      <alignment horizontal="center" vertical="center"/>
    </xf>
    <xf numFmtId="43" fontId="10" fillId="0" borderId="11" xfId="49" applyNumberFormat="1" applyFont="1" applyBorder="1" applyAlignment="1">
      <alignment horizontal="center" vertical="center" wrapText="1"/>
    </xf>
    <xf numFmtId="4" fontId="17" fillId="2" borderId="0" xfId="51" applyNumberFormat="1" applyFont="1" applyFill="1">
      <alignment vertical="center"/>
    </xf>
    <xf numFmtId="43" fontId="10" fillId="0" borderId="14" xfId="49" applyNumberFormat="1" applyFont="1" applyBorder="1" applyAlignment="1">
      <alignment horizontal="center" vertical="center" wrapText="1"/>
    </xf>
    <xf numFmtId="4" fontId="27" fillId="2" borderId="0" xfId="51" applyNumberFormat="1" applyFont="1" applyFill="1">
      <alignment vertical="center"/>
    </xf>
    <xf numFmtId="43" fontId="2" fillId="0" borderId="33" xfId="51" applyNumberFormat="1" applyFont="1" applyFill="1" applyBorder="1" applyAlignment="1">
      <alignment horizontal="center" vertical="center"/>
    </xf>
    <xf numFmtId="43" fontId="2" fillId="0" borderId="34" xfId="51" applyNumberFormat="1" applyFont="1" applyFill="1" applyBorder="1" applyAlignment="1">
      <alignment horizontal="center" vertical="center"/>
    </xf>
    <xf numFmtId="43" fontId="2" fillId="0" borderId="35" xfId="51" applyNumberFormat="1" applyFont="1" applyFill="1" applyBorder="1" applyAlignment="1">
      <alignment horizontal="center" vertical="center"/>
    </xf>
    <xf numFmtId="0" fontId="5" fillId="0" borderId="36" xfId="51" applyFont="1" applyBorder="1" applyAlignment="1">
      <alignment horizontal="center" vertical="center"/>
    </xf>
    <xf numFmtId="0" fontId="5" fillId="0" borderId="33" xfId="51" applyFont="1" applyBorder="1" applyAlignment="1">
      <alignment horizontal="center" vertical="center"/>
    </xf>
    <xf numFmtId="43" fontId="2" fillId="0" borderId="36" xfId="51" applyNumberFormat="1" applyFont="1" applyFill="1" applyBorder="1" applyAlignment="1">
      <alignment horizontal="center" vertical="center" wrapText="1"/>
    </xf>
    <xf numFmtId="176" fontId="29" fillId="0" borderId="0" xfId="51" applyNumberFormat="1" applyFont="1">
      <alignment vertical="center"/>
    </xf>
    <xf numFmtId="176" fontId="29" fillId="0" borderId="0" xfId="51" applyNumberFormat="1" applyFont="1" applyAlignment="1">
      <alignment horizontal="center" vertical="center"/>
    </xf>
    <xf numFmtId="176" fontId="17" fillId="0" borderId="0" xfId="51" applyNumberFormat="1" applyFont="1">
      <alignment vertical="center"/>
    </xf>
    <xf numFmtId="0" fontId="30" fillId="0" borderId="0" xfId="51" applyFont="1" applyAlignment="1">
      <alignment horizontal="center" vertical="center"/>
    </xf>
    <xf numFmtId="0" fontId="29" fillId="0" borderId="0" xfId="51" applyFont="1">
      <alignment vertical="center"/>
    </xf>
    <xf numFmtId="0" fontId="29" fillId="7" borderId="0" xfId="51" applyFont="1" applyFill="1">
      <alignment vertical="center"/>
    </xf>
    <xf numFmtId="43" fontId="29" fillId="0" borderId="0" xfId="51" applyNumberFormat="1" applyFont="1">
      <alignment vertical="center"/>
    </xf>
    <xf numFmtId="0" fontId="2" fillId="5" borderId="37" xfId="51" applyFont="1" applyFill="1" applyBorder="1" applyAlignment="1">
      <alignment horizontal="center" vertical="center"/>
    </xf>
    <xf numFmtId="0" fontId="2" fillId="5" borderId="38" xfId="51" applyFont="1" applyFill="1" applyBorder="1" applyAlignment="1">
      <alignment horizontal="center" vertical="center"/>
    </xf>
    <xf numFmtId="0" fontId="11" fillId="0" borderId="38" xfId="49" applyFont="1" applyBorder="1" applyAlignment="1">
      <alignment horizontal="center" vertical="center"/>
    </xf>
    <xf numFmtId="43" fontId="28" fillId="0" borderId="38" xfId="54" applyFont="1" applyFill="1" applyBorder="1" applyAlignment="1">
      <alignment horizontal="center" vertical="center" wrapText="1"/>
    </xf>
    <xf numFmtId="0" fontId="28" fillId="0" borderId="38" xfId="50" applyFont="1" applyBorder="1" applyAlignment="1">
      <alignment horizontal="center" vertical="center"/>
    </xf>
    <xf numFmtId="0" fontId="2" fillId="5" borderId="39" xfId="51" applyFont="1" applyFill="1" applyBorder="1" applyAlignment="1">
      <alignment horizontal="center" vertical="center"/>
    </xf>
    <xf numFmtId="0" fontId="29" fillId="0" borderId="0" xfId="51" applyFont="1" applyAlignment="1">
      <alignment horizontal="center" vertical="center"/>
    </xf>
    <xf numFmtId="177" fontId="16" fillId="0" borderId="25" xfId="49" applyNumberFormat="1" applyFont="1" applyFill="1" applyBorder="1" applyAlignment="1">
      <alignment horizontal="center" wrapText="1"/>
    </xf>
    <xf numFmtId="0" fontId="31" fillId="0" borderId="0" xfId="51" applyFont="1">
      <alignment vertical="center"/>
    </xf>
    <xf numFmtId="0" fontId="8" fillId="0" borderId="0" xfId="51" applyFont="1">
      <alignment vertical="center"/>
    </xf>
    <xf numFmtId="177" fontId="16" fillId="0" borderId="9" xfId="49" applyNumberFormat="1" applyFont="1" applyFill="1" applyBorder="1" applyAlignment="1">
      <alignment horizontal="center" wrapText="1"/>
    </xf>
    <xf numFmtId="0" fontId="8" fillId="0" borderId="38" xfId="51" applyFont="1" applyBorder="1">
      <alignment vertical="center"/>
    </xf>
    <xf numFmtId="177" fontId="16" fillId="0" borderId="38" xfId="49" applyNumberFormat="1" applyFont="1" applyFill="1" applyBorder="1" applyAlignment="1">
      <alignment horizontal="center" wrapText="1"/>
    </xf>
    <xf numFmtId="43" fontId="17" fillId="0" borderId="38" xfId="51" applyNumberFormat="1" applyFont="1" applyFill="1" applyBorder="1" applyAlignment="1">
      <alignment vertical="center"/>
    </xf>
    <xf numFmtId="177" fontId="16" fillId="0" borderId="10" xfId="49" applyNumberFormat="1" applyFont="1" applyFill="1" applyBorder="1" applyAlignment="1">
      <alignment horizontal="center" wrapText="1"/>
    </xf>
    <xf numFmtId="0" fontId="29" fillId="0" borderId="38" xfId="51" applyFont="1" applyBorder="1">
      <alignment vertical="center"/>
    </xf>
    <xf numFmtId="43" fontId="2" fillId="6" borderId="38" xfId="51" applyNumberFormat="1" applyFont="1" applyFill="1" applyBorder="1" applyAlignment="1">
      <alignment horizontal="center" vertical="center"/>
    </xf>
    <xf numFmtId="43" fontId="2" fillId="6" borderId="27" xfId="51" applyNumberFormat="1" applyFont="1" applyFill="1" applyBorder="1" applyAlignment="1">
      <alignment horizontal="center" vertical="center"/>
    </xf>
    <xf numFmtId="43" fontId="2" fillId="6" borderId="30" xfId="51" applyNumberFormat="1" applyFont="1" applyFill="1" applyBorder="1" applyAlignment="1">
      <alignment horizontal="center" vertical="center"/>
    </xf>
    <xf numFmtId="43" fontId="29" fillId="0" borderId="0" xfId="51" applyNumberFormat="1" applyFont="1" applyFill="1" applyAlignment="1">
      <alignment vertical="center"/>
    </xf>
    <xf numFmtId="0" fontId="2" fillId="0" borderId="38" xfId="51" applyNumberFormat="1" applyFont="1" applyFill="1" applyBorder="1" applyAlignment="1">
      <alignment horizontal="center" vertical="center"/>
    </xf>
    <xf numFmtId="43" fontId="2" fillId="0" borderId="38" xfId="51" applyNumberFormat="1" applyFont="1" applyFill="1" applyBorder="1" applyAlignment="1">
      <alignment horizontal="center" vertical="center"/>
    </xf>
    <xf numFmtId="43" fontId="29" fillId="0" borderId="38" xfId="51" applyNumberFormat="1" applyFont="1" applyFill="1" applyBorder="1" applyAlignment="1">
      <alignment vertical="center"/>
    </xf>
    <xf numFmtId="43" fontId="30" fillId="2" borderId="0" xfId="51" applyNumberFormat="1" applyFont="1" applyFill="1">
      <alignment vertical="center"/>
    </xf>
    <xf numFmtId="0" fontId="2" fillId="0" borderId="38" xfId="51" applyFont="1" applyBorder="1" applyAlignment="1">
      <alignment horizontal="center" vertical="center"/>
    </xf>
    <xf numFmtId="0" fontId="30" fillId="7" borderId="38" xfId="51" applyFont="1" applyFill="1" applyBorder="1" applyAlignment="1">
      <alignment horizontal="center" vertical="center"/>
    </xf>
    <xf numFmtId="0" fontId="29" fillId="0" borderId="0" xfId="51" applyFont="1" applyFill="1" applyAlignment="1">
      <alignment vertical="center"/>
    </xf>
    <xf numFmtId="0" fontId="29" fillId="0" borderId="38" xfId="51" applyFont="1" applyFill="1" applyBorder="1" applyAlignment="1">
      <alignment vertical="center"/>
    </xf>
    <xf numFmtId="176" fontId="29" fillId="0" borderId="38" xfId="51" applyNumberFormat="1" applyFont="1" applyBorder="1">
      <alignment vertical="center"/>
    </xf>
    <xf numFmtId="0" fontId="29" fillId="7" borderId="38" xfId="51" applyFont="1" applyFill="1" applyBorder="1">
      <alignment vertical="center"/>
    </xf>
    <xf numFmtId="0" fontId="29" fillId="0" borderId="0" xfId="51" applyFont="1" applyFill="1">
      <alignment vertical="center"/>
    </xf>
    <xf numFmtId="43" fontId="30" fillId="3" borderId="0" xfId="51" applyNumberFormat="1" applyFont="1" applyFill="1">
      <alignment vertical="center"/>
    </xf>
    <xf numFmtId="43" fontId="30" fillId="7" borderId="0" xfId="51" applyNumberFormat="1" applyFont="1" applyFill="1">
      <alignment vertical="center"/>
    </xf>
    <xf numFmtId="0" fontId="32" fillId="0" borderId="0" xfId="51" applyFont="1">
      <alignment vertical="center"/>
    </xf>
    <xf numFmtId="43" fontId="5" fillId="0" borderId="0" xfId="51" applyNumberFormat="1" applyFont="1">
      <alignment vertical="center"/>
    </xf>
    <xf numFmtId="0" fontId="5" fillId="0" borderId="27" xfId="51" applyFont="1" applyBorder="1" applyAlignment="1">
      <alignment horizontal="center" vertical="center"/>
    </xf>
    <xf numFmtId="0" fontId="5" fillId="0" borderId="40" xfId="51" applyFont="1" applyBorder="1" applyAlignment="1">
      <alignment horizontal="center" vertical="center"/>
    </xf>
    <xf numFmtId="0" fontId="5" fillId="0" borderId="38" xfId="51" applyFont="1" applyBorder="1" applyAlignment="1">
      <alignment horizontal="center" vertical="center"/>
    </xf>
    <xf numFmtId="0" fontId="5" fillId="0" borderId="30" xfId="51" applyFont="1" applyBorder="1" applyAlignment="1">
      <alignment horizontal="center" vertical="center"/>
    </xf>
    <xf numFmtId="0" fontId="5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8" fillId="0" borderId="43" xfId="51" applyFont="1" applyBorder="1">
      <alignment vertical="center"/>
    </xf>
    <xf numFmtId="0" fontId="8" fillId="0" borderId="31" xfId="51" applyFont="1" applyBorder="1">
      <alignment vertical="center"/>
    </xf>
    <xf numFmtId="0" fontId="8" fillId="0" borderId="31" xfId="51" applyFont="1" applyFill="1" applyBorder="1" applyAlignment="1">
      <alignment vertical="center"/>
    </xf>
    <xf numFmtId="0" fontId="8" fillId="0" borderId="43" xfId="51" applyFont="1" applyFill="1" applyBorder="1" applyAlignment="1">
      <alignment vertical="center"/>
    </xf>
    <xf numFmtId="0" fontId="29" fillId="0" borderId="43" xfId="51" applyFont="1" applyBorder="1">
      <alignment vertical="center"/>
    </xf>
    <xf numFmtId="0" fontId="8" fillId="0" borderId="44" xfId="51" applyFont="1" applyBorder="1" applyAlignment="1">
      <alignment horizontal="center" vertical="center"/>
    </xf>
    <xf numFmtId="0" fontId="8" fillId="0" borderId="45" xfId="51" applyFont="1" applyBorder="1">
      <alignment vertical="center"/>
    </xf>
    <xf numFmtId="0" fontId="8" fillId="0" borderId="45" xfId="51" applyFont="1" applyFill="1" applyBorder="1" applyAlignment="1">
      <alignment vertical="center"/>
    </xf>
    <xf numFmtId="0" fontId="8" fillId="0" borderId="38" xfId="51" applyFont="1" applyBorder="1" applyAlignment="1">
      <alignment horizontal="center" vertical="center"/>
    </xf>
    <xf numFmtId="0" fontId="8" fillId="0" borderId="38" xfId="51" applyFont="1" applyFill="1" applyBorder="1" applyAlignment="1">
      <alignment vertical="center"/>
    </xf>
    <xf numFmtId="0" fontId="8" fillId="0" borderId="30" xfId="51" applyFont="1" applyBorder="1" applyAlignment="1">
      <alignment horizontal="center" vertical="center"/>
    </xf>
    <xf numFmtId="0" fontId="25" fillId="0" borderId="46" xfId="50" applyFont="1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25" fillId="0" borderId="47" xfId="50" applyFont="1" applyBorder="1" applyAlignment="1">
      <alignment horizontal="center" vertical="center"/>
    </xf>
    <xf numFmtId="0" fontId="25" fillId="0" borderId="32" xfId="50" applyFont="1" applyBorder="1" applyAlignment="1">
      <alignment horizontal="center" vertical="center"/>
    </xf>
    <xf numFmtId="43" fontId="25" fillId="0" borderId="32" xfId="1" applyFont="1" applyBorder="1" applyAlignment="1">
      <alignment horizontal="center" vertical="center"/>
    </xf>
    <xf numFmtId="43" fontId="8" fillId="0" borderId="31" xfId="51" applyNumberFormat="1" applyFont="1" applyBorder="1">
      <alignment vertical="center"/>
    </xf>
    <xf numFmtId="43" fontId="8" fillId="0" borderId="43" xfId="51" applyNumberFormat="1" applyFont="1" applyBorder="1">
      <alignment vertical="center"/>
    </xf>
    <xf numFmtId="43" fontId="8" fillId="0" borderId="45" xfId="51" applyNumberFormat="1" applyFont="1" applyBorder="1">
      <alignment vertical="center"/>
    </xf>
    <xf numFmtId="43" fontId="8" fillId="0" borderId="38" xfId="51" applyNumberFormat="1" applyFont="1" applyBorder="1">
      <alignment vertical="center"/>
    </xf>
    <xf numFmtId="43" fontId="8" fillId="0" borderId="42" xfId="51" applyNumberFormat="1" applyFont="1" applyBorder="1">
      <alignment vertical="center"/>
    </xf>
    <xf numFmtId="0" fontId="25" fillId="8" borderId="29" xfId="50" applyFont="1" applyFill="1" applyBorder="1" applyAlignment="1">
      <alignment horizontal="center" vertical="center"/>
    </xf>
    <xf numFmtId="0" fontId="25" fillId="8" borderId="32" xfId="50" applyFont="1" applyFill="1" applyBorder="1" applyAlignment="1">
      <alignment horizontal="center" vertical="center"/>
    </xf>
    <xf numFmtId="43" fontId="5" fillId="0" borderId="0" xfId="51" applyNumberFormat="1" applyFont="1" applyFill="1">
      <alignment vertical="center"/>
    </xf>
    <xf numFmtId="176" fontId="27" fillId="2" borderId="0" xfId="51" applyNumberFormat="1" applyFont="1" applyFill="1">
      <alignment vertical="center"/>
    </xf>
    <xf numFmtId="0" fontId="25" fillId="8" borderId="48" xfId="50" applyFont="1" applyFill="1" applyBorder="1" applyAlignment="1">
      <alignment horizontal="center" vertical="center"/>
    </xf>
    <xf numFmtId="0" fontId="25" fillId="8" borderId="38" xfId="50" applyFont="1" applyFill="1" applyBorder="1" applyAlignment="1">
      <alignment horizontal="center" vertical="center"/>
    </xf>
    <xf numFmtId="0" fontId="25" fillId="0" borderId="38" xfId="50" applyFont="1" applyFill="1" applyBorder="1" applyAlignment="1">
      <alignment horizontal="center" vertical="center"/>
    </xf>
    <xf numFmtId="0" fontId="25" fillId="8" borderId="46" xfId="50" applyFont="1" applyFill="1" applyBorder="1" applyAlignment="1">
      <alignment horizontal="center" vertical="center"/>
    </xf>
    <xf numFmtId="0" fontId="25" fillId="8" borderId="49" xfId="50" applyFont="1" applyFill="1" applyBorder="1" applyAlignment="1">
      <alignment horizontal="center" vertical="center"/>
    </xf>
    <xf numFmtId="0" fontId="25" fillId="8" borderId="47" xfId="50" applyFont="1" applyFill="1" applyBorder="1" applyAlignment="1">
      <alignment horizontal="center" vertical="center"/>
    </xf>
    <xf numFmtId="43" fontId="8" fillId="9" borderId="43" xfId="51" applyNumberFormat="1" applyFont="1" applyFill="1" applyBorder="1">
      <alignment vertical="center"/>
    </xf>
    <xf numFmtId="43" fontId="8" fillId="9" borderId="45" xfId="51" applyNumberFormat="1" applyFont="1" applyFill="1" applyBorder="1">
      <alignment vertical="center"/>
    </xf>
    <xf numFmtId="43" fontId="8" fillId="0" borderId="50" xfId="51" applyNumberFormat="1" applyFont="1" applyBorder="1">
      <alignment vertical="center"/>
    </xf>
    <xf numFmtId="43" fontId="8" fillId="0" borderId="38" xfId="51" applyNumberFormat="1" applyFont="1" applyFill="1" applyBorder="1">
      <alignment vertical="center"/>
    </xf>
    <xf numFmtId="43" fontId="8" fillId="0" borderId="51" xfId="51" applyNumberFormat="1" applyFont="1" applyBorder="1">
      <alignment vertical="center"/>
    </xf>
    <xf numFmtId="177" fontId="8" fillId="0" borderId="38" xfId="51" applyNumberFormat="1" applyFont="1" applyFill="1" applyBorder="1">
      <alignment vertical="center"/>
    </xf>
    <xf numFmtId="43" fontId="27" fillId="3" borderId="0" xfId="51" applyNumberFormat="1" applyFont="1" applyFill="1">
      <alignment vertical="center"/>
    </xf>
    <xf numFmtId="43" fontId="27" fillId="7" borderId="0" xfId="51" applyNumberFormat="1" applyFont="1" applyFill="1">
      <alignment vertical="center"/>
    </xf>
    <xf numFmtId="43" fontId="27" fillId="3" borderId="52" xfId="51" applyNumberFormat="1" applyFont="1" applyFill="1" applyBorder="1" applyAlignment="1">
      <alignment horizontal="center" vertical="center"/>
    </xf>
    <xf numFmtId="43" fontId="27" fillId="7" borderId="53" xfId="51" applyNumberFormat="1" applyFont="1" applyFill="1" applyBorder="1" applyAlignment="1">
      <alignment horizontal="center" vertical="center"/>
    </xf>
    <xf numFmtId="43" fontId="27" fillId="3" borderId="38" xfId="51" applyNumberFormat="1" applyFont="1" applyFill="1" applyBorder="1" applyAlignment="1">
      <alignment horizontal="center" vertical="center"/>
    </xf>
    <xf numFmtId="43" fontId="27" fillId="7" borderId="38" xfId="51" applyNumberFormat="1" applyFont="1" applyFill="1" applyBorder="1" applyAlignment="1">
      <alignment horizontal="center" vertical="center"/>
    </xf>
    <xf numFmtId="43" fontId="30" fillId="3" borderId="38" xfId="51" applyNumberFormat="1" applyFont="1" applyFill="1" applyBorder="1">
      <alignment vertical="center"/>
    </xf>
    <xf numFmtId="43" fontId="30" fillId="7" borderId="38" xfId="51" applyNumberFormat="1" applyFont="1" applyFill="1" applyBorder="1">
      <alignment vertical="center"/>
    </xf>
    <xf numFmtId="0" fontId="29" fillId="0" borderId="53" xfId="51" applyFont="1" applyBorder="1">
      <alignment vertical="center"/>
    </xf>
    <xf numFmtId="0" fontId="29" fillId="0" borderId="54" xfId="51" applyFont="1" applyBorder="1">
      <alignment vertical="center"/>
    </xf>
    <xf numFmtId="177" fontId="16" fillId="0" borderId="54" xfId="49" applyNumberFormat="1" applyFont="1" applyFill="1" applyBorder="1" applyAlignment="1">
      <alignment horizontal="center" wrapText="1"/>
    </xf>
    <xf numFmtId="43" fontId="8" fillId="0" borderId="54" xfId="51" applyNumberFormat="1" applyFont="1" applyBorder="1">
      <alignment vertical="center"/>
    </xf>
    <xf numFmtId="43" fontId="8" fillId="0" borderId="55" xfId="51" applyNumberFormat="1" applyFont="1" applyBorder="1">
      <alignment vertical="center"/>
    </xf>
    <xf numFmtId="43" fontId="10" fillId="0" borderId="20" xfId="49" applyNumberFormat="1" applyFont="1" applyFill="1" applyBorder="1" applyAlignment="1">
      <alignment horizontal="center" vertical="center" wrapText="1"/>
    </xf>
    <xf numFmtId="43" fontId="8" fillId="0" borderId="38" xfId="0" applyNumberFormat="1" applyFont="1" applyBorder="1" applyAlignment="1">
      <alignment horizontal="center" vertical="center"/>
    </xf>
    <xf numFmtId="43" fontId="10" fillId="0" borderId="38" xfId="49" applyNumberFormat="1" applyFont="1" applyBorder="1" applyAlignment="1">
      <alignment horizontal="center" vertical="center" wrapText="1"/>
    </xf>
    <xf numFmtId="43" fontId="10" fillId="0" borderId="38" xfId="49" applyNumberFormat="1" applyFont="1" applyFill="1" applyBorder="1" applyAlignment="1">
      <alignment horizontal="center" vertical="center" wrapText="1"/>
    </xf>
    <xf numFmtId="43" fontId="8" fillId="4" borderId="38" xfId="51" applyNumberFormat="1" applyFont="1" applyFill="1" applyBorder="1">
      <alignment vertical="center"/>
    </xf>
    <xf numFmtId="43" fontId="10" fillId="0" borderId="25" xfId="49" applyNumberFormat="1" applyFont="1" applyBorder="1" applyAlignment="1">
      <alignment horizontal="center" vertical="center" wrapText="1"/>
    </xf>
    <xf numFmtId="43" fontId="10" fillId="0" borderId="25" xfId="49" applyNumberFormat="1" applyFont="1" applyFill="1" applyBorder="1" applyAlignment="1">
      <alignment horizontal="center" vertical="center" wrapText="1"/>
    </xf>
    <xf numFmtId="43" fontId="10" fillId="0" borderId="56" xfId="49" applyNumberFormat="1" applyFont="1" applyBorder="1" applyAlignment="1">
      <alignment horizontal="center" vertical="center" wrapText="1"/>
    </xf>
    <xf numFmtId="43" fontId="8" fillId="9" borderId="31" xfId="51" applyNumberFormat="1" applyFont="1" applyFill="1" applyBorder="1">
      <alignment vertical="center"/>
    </xf>
    <xf numFmtId="43" fontId="10" fillId="0" borderId="14" xfId="49" applyNumberFormat="1" applyFont="1" applyFill="1" applyBorder="1" applyAlignment="1">
      <alignment horizontal="center" vertical="center" wrapText="1"/>
    </xf>
    <xf numFmtId="0" fontId="13" fillId="0" borderId="0" xfId="50">
      <alignment vertical="center"/>
    </xf>
    <xf numFmtId="0" fontId="33" fillId="0" borderId="0" xfId="50" applyFont="1">
      <alignment vertical="center"/>
    </xf>
    <xf numFmtId="0" fontId="34" fillId="0" borderId="0" xfId="49" applyFont="1" applyAlignment="1">
      <alignment horizontal="center" vertical="center"/>
    </xf>
    <xf numFmtId="0" fontId="18" fillId="0" borderId="0" xfId="49" applyFont="1">
      <alignment vertical="center"/>
    </xf>
    <xf numFmtId="0" fontId="13" fillId="0" borderId="0" xfId="49">
      <alignment vertical="center"/>
    </xf>
    <xf numFmtId="0" fontId="13" fillId="4" borderId="0" xfId="49" applyFill="1">
      <alignment vertical="center"/>
    </xf>
    <xf numFmtId="176" fontId="13" fillId="0" borderId="0" xfId="49" applyNumberFormat="1">
      <alignment vertical="center"/>
    </xf>
    <xf numFmtId="43" fontId="35" fillId="3" borderId="0" xfId="49" applyNumberFormat="1" applyFont="1" applyFill="1">
      <alignment vertical="center"/>
    </xf>
    <xf numFmtId="43" fontId="35" fillId="7" borderId="0" xfId="49" applyNumberFormat="1" applyFont="1" applyFill="1" applyAlignment="1">
      <alignment horizontal="center" vertical="center"/>
    </xf>
    <xf numFmtId="0" fontId="35" fillId="10" borderId="0" xfId="49" applyFont="1" applyFill="1" applyAlignment="1">
      <alignment vertical="center" wrapText="1"/>
    </xf>
    <xf numFmtId="0" fontId="1" fillId="0" borderId="0" xfId="49" applyFont="1" applyAlignment="1">
      <alignment vertical="center"/>
    </xf>
    <xf numFmtId="0" fontId="36" fillId="0" borderId="0" xfId="49" applyFont="1" applyAlignment="1">
      <alignment horizontal="left" vertical="center"/>
    </xf>
    <xf numFmtId="0" fontId="37" fillId="0" borderId="0" xfId="49" applyFont="1" applyAlignment="1">
      <alignment horizontal="left" vertical="center"/>
    </xf>
    <xf numFmtId="0" fontId="5" fillId="0" borderId="0" xfId="49" applyFont="1">
      <alignment vertical="center"/>
    </xf>
    <xf numFmtId="43" fontId="4" fillId="0" borderId="0" xfId="53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25" fillId="0" borderId="57" xfId="50" applyFont="1" applyBorder="1" applyAlignment="1">
      <alignment horizontal="center" vertical="center" wrapText="1"/>
    </xf>
    <xf numFmtId="0" fontId="25" fillId="0" borderId="58" xfId="50" applyFont="1" applyBorder="1" applyAlignment="1">
      <alignment horizontal="center" vertical="center" wrapText="1"/>
    </xf>
    <xf numFmtId="0" fontId="5" fillId="0" borderId="47" xfId="50" applyFont="1" applyBorder="1" applyAlignment="1">
      <alignment horizontal="center" vertical="center"/>
    </xf>
    <xf numFmtId="0" fontId="5" fillId="0" borderId="57" xfId="50" applyFont="1" applyBorder="1">
      <alignment vertical="center"/>
    </xf>
    <xf numFmtId="0" fontId="5" fillId="0" borderId="32" xfId="50" applyFont="1" applyBorder="1" applyAlignment="1">
      <alignment horizontal="center" vertical="center"/>
    </xf>
    <xf numFmtId="0" fontId="11" fillId="0" borderId="0" xfId="50" applyFont="1" applyAlignment="1">
      <alignment horizontal="center" vertical="center"/>
    </xf>
    <xf numFmtId="0" fontId="5" fillId="0" borderId="0" xfId="50" applyFont="1" applyAlignment="1">
      <alignment horizontal="center" vertical="center"/>
    </xf>
    <xf numFmtId="0" fontId="11" fillId="0" borderId="0" xfId="50" applyFont="1" applyAlignment="1">
      <alignment horizontal="center" vertical="center" wrapText="1"/>
    </xf>
    <xf numFmtId="43" fontId="11" fillId="0" borderId="32" xfId="54" applyFont="1" applyFill="1" applyBorder="1" applyAlignment="1">
      <alignment horizontal="center" vertical="center" wrapText="1"/>
    </xf>
    <xf numFmtId="0" fontId="11" fillId="0" borderId="32" xfId="50" applyFont="1" applyBorder="1" applyAlignment="1">
      <alignment horizontal="center" vertical="center"/>
    </xf>
    <xf numFmtId="0" fontId="33" fillId="0" borderId="0" xfId="49" applyFont="1">
      <alignment vertical="center"/>
    </xf>
    <xf numFmtId="0" fontId="5" fillId="0" borderId="20" xfId="49" applyFont="1" applyBorder="1" applyAlignment="1">
      <alignment horizontal="center" vertical="center"/>
    </xf>
    <xf numFmtId="0" fontId="16" fillId="0" borderId="11" xfId="49" applyFont="1" applyBorder="1" applyAlignment="1">
      <alignment horizontal="center" vertical="center"/>
    </xf>
    <xf numFmtId="177" fontId="16" fillId="0" borderId="11" xfId="49" applyNumberFormat="1" applyFont="1" applyFill="1" applyBorder="1" applyAlignment="1">
      <alignment horizontal="center" vertical="center" wrapText="1"/>
    </xf>
    <xf numFmtId="0" fontId="16" fillId="0" borderId="20" xfId="49" applyFont="1" applyBorder="1" applyAlignment="1">
      <alignment horizontal="center" vertical="center"/>
    </xf>
    <xf numFmtId="0" fontId="16" fillId="0" borderId="20" xfId="49" applyFont="1" applyFill="1" applyBorder="1" applyAlignment="1">
      <alignment horizontal="center" vertical="center"/>
    </xf>
    <xf numFmtId="0" fontId="15" fillId="0" borderId="11" xfId="49" applyFont="1" applyFill="1" applyBorder="1" applyAlignment="1"/>
    <xf numFmtId="0" fontId="17" fillId="0" borderId="20" xfId="49" applyFont="1" applyFill="1" applyBorder="1" applyAlignment="1">
      <alignment horizontal="center" vertical="center"/>
    </xf>
    <xf numFmtId="0" fontId="17" fillId="0" borderId="11" xfId="49" applyFont="1" applyFill="1" applyBorder="1" applyAlignment="1"/>
    <xf numFmtId="43" fontId="13" fillId="0" borderId="0" xfId="49" applyNumberFormat="1">
      <alignment vertical="center"/>
    </xf>
    <xf numFmtId="0" fontId="5" fillId="0" borderId="32" xfId="50" applyFont="1" applyBorder="1" applyAlignment="1">
      <alignment horizontal="center" vertical="center" wrapText="1"/>
    </xf>
    <xf numFmtId="0" fontId="5" fillId="8" borderId="0" xfId="50" applyFont="1" applyFill="1" applyAlignment="1">
      <alignment horizontal="center" vertical="center"/>
    </xf>
    <xf numFmtId="0" fontId="5" fillId="8" borderId="32" xfId="50" applyFont="1" applyFill="1" applyBorder="1" applyAlignment="1">
      <alignment horizontal="center" vertical="center"/>
    </xf>
    <xf numFmtId="0" fontId="5" fillId="8" borderId="32" xfId="50" applyFont="1" applyFill="1" applyBorder="1" applyAlignment="1">
      <alignment horizontal="center" vertical="center" wrapText="1"/>
    </xf>
    <xf numFmtId="0" fontId="1" fillId="0" borderId="12" xfId="49" applyFont="1" applyBorder="1" applyAlignment="1">
      <alignment vertical="center"/>
    </xf>
    <xf numFmtId="176" fontId="13" fillId="0" borderId="0" xfId="49" applyNumberFormat="1" applyFont="1" applyFill="1" applyAlignment="1">
      <alignment vertical="center"/>
    </xf>
    <xf numFmtId="43" fontId="5" fillId="8" borderId="49" xfId="1" applyFont="1" applyFill="1" applyBorder="1" applyAlignment="1">
      <alignment horizontal="center" vertical="center"/>
    </xf>
    <xf numFmtId="0" fontId="5" fillId="8" borderId="49" xfId="50" applyFont="1" applyFill="1" applyBorder="1" applyAlignment="1">
      <alignment horizontal="center" vertical="center" wrapText="1"/>
    </xf>
    <xf numFmtId="177" fontId="16" fillId="0" borderId="11" xfId="49" applyNumberFormat="1" applyFont="1" applyBorder="1" applyAlignment="1">
      <alignment horizontal="center" vertical="center" wrapText="1"/>
    </xf>
    <xf numFmtId="176" fontId="13" fillId="4" borderId="0" xfId="49" applyNumberFormat="1" applyFill="1">
      <alignment vertical="center"/>
    </xf>
    <xf numFmtId="176" fontId="13" fillId="0" borderId="0" xfId="49" applyNumberFormat="1" applyAlignment="1">
      <alignment horizontal="center" vertical="center"/>
    </xf>
    <xf numFmtId="176" fontId="35" fillId="2" borderId="0" xfId="49" applyNumberFormat="1" applyFont="1" applyFill="1">
      <alignment vertical="center"/>
    </xf>
    <xf numFmtId="0" fontId="25" fillId="4" borderId="29" xfId="50" applyFont="1" applyFill="1" applyBorder="1" applyAlignment="1">
      <alignment horizontal="center" vertical="center"/>
    </xf>
    <xf numFmtId="176" fontId="13" fillId="0" borderId="0" xfId="50" applyNumberFormat="1">
      <alignment vertical="center"/>
    </xf>
    <xf numFmtId="0" fontId="25" fillId="4" borderId="32" xfId="50" applyFont="1" applyFill="1" applyBorder="1" applyAlignment="1">
      <alignment horizontal="center" vertical="center"/>
    </xf>
    <xf numFmtId="0" fontId="5" fillId="4" borderId="0" xfId="50" applyFont="1" applyFill="1" applyAlignment="1">
      <alignment horizontal="center" vertical="center"/>
    </xf>
    <xf numFmtId="176" fontId="33" fillId="0" borderId="0" xfId="50" applyNumberFormat="1" applyFont="1">
      <alignment vertical="center"/>
    </xf>
    <xf numFmtId="43" fontId="5" fillId="4" borderId="49" xfId="1" applyFont="1" applyFill="1" applyBorder="1" applyAlignment="1">
      <alignment horizontal="center" vertical="center"/>
    </xf>
    <xf numFmtId="0" fontId="5" fillId="8" borderId="49" xfId="50" applyFont="1" applyFill="1" applyBorder="1" applyAlignment="1">
      <alignment horizontal="center" vertical="center"/>
    </xf>
    <xf numFmtId="176" fontId="13" fillId="0" borderId="38" xfId="50" applyNumberFormat="1" applyBorder="1">
      <alignment vertical="center"/>
    </xf>
    <xf numFmtId="177" fontId="16" fillId="4" borderId="11" xfId="49" applyNumberFormat="1" applyFont="1" applyFill="1" applyBorder="1" applyAlignment="1">
      <alignment horizontal="center" vertical="center" wrapText="1"/>
    </xf>
    <xf numFmtId="177" fontId="16" fillId="0" borderId="14" xfId="49" applyNumberFormat="1" applyFont="1" applyBorder="1" applyAlignment="1">
      <alignment horizontal="center" vertical="center" wrapText="1"/>
    </xf>
    <xf numFmtId="176" fontId="34" fillId="0" borderId="38" xfId="49" applyNumberFormat="1" applyFont="1" applyBorder="1" applyAlignment="1">
      <alignment horizontal="center" vertical="center"/>
    </xf>
    <xf numFmtId="177" fontId="16" fillId="0" borderId="38" xfId="49" applyNumberFormat="1" applyFont="1" applyFill="1" applyBorder="1" applyAlignment="1">
      <alignment horizontal="center" vertical="center" wrapText="1"/>
    </xf>
    <xf numFmtId="176" fontId="34" fillId="0" borderId="38" xfId="49" applyNumberFormat="1" applyFont="1" applyFill="1" applyBorder="1" applyAlignment="1">
      <alignment horizontal="center" vertical="center"/>
    </xf>
    <xf numFmtId="176" fontId="38" fillId="0" borderId="0" xfId="49" applyNumberFormat="1" applyFont="1" applyFill="1" applyAlignment="1">
      <alignment horizontal="center" vertical="center"/>
    </xf>
    <xf numFmtId="43" fontId="10" fillId="0" borderId="15" xfId="49" applyNumberFormat="1" applyFont="1" applyBorder="1" applyAlignment="1">
      <alignment horizontal="center" vertical="center" wrapText="1"/>
    </xf>
    <xf numFmtId="176" fontId="13" fillId="0" borderId="38" xfId="49" applyNumberFormat="1" applyFont="1" applyFill="1" applyBorder="1" applyAlignment="1">
      <alignment vertical="center"/>
    </xf>
    <xf numFmtId="176" fontId="38" fillId="0" borderId="38" xfId="49" applyNumberFormat="1" applyFont="1" applyFill="1" applyBorder="1" applyAlignment="1">
      <alignment horizontal="center" vertical="center"/>
    </xf>
    <xf numFmtId="43" fontId="10" fillId="4" borderId="11" xfId="49" applyNumberFormat="1" applyFont="1" applyFill="1" applyBorder="1" applyAlignment="1">
      <alignment horizontal="center" vertical="center" wrapText="1"/>
    </xf>
    <xf numFmtId="43" fontId="10" fillId="0" borderId="59" xfId="49" applyNumberFormat="1" applyFont="1" applyBorder="1" applyAlignment="1">
      <alignment horizontal="center" vertical="center" wrapText="1"/>
    </xf>
    <xf numFmtId="176" fontId="13" fillId="0" borderId="52" xfId="49" applyNumberFormat="1" applyFont="1" applyFill="1" applyBorder="1" applyAlignment="1">
      <alignment vertical="center"/>
    </xf>
    <xf numFmtId="43" fontId="35" fillId="3" borderId="0" xfId="50" applyNumberFormat="1" applyFont="1" applyFill="1">
      <alignment vertical="center"/>
    </xf>
    <xf numFmtId="43" fontId="35" fillId="7" borderId="0" xfId="50" applyNumberFormat="1" applyFont="1" applyFill="1" applyAlignment="1">
      <alignment horizontal="center" vertical="center"/>
    </xf>
    <xf numFmtId="0" fontId="35" fillId="10" borderId="0" xfId="50" applyFont="1" applyFill="1" applyAlignment="1">
      <alignment vertical="center" wrapText="1"/>
    </xf>
    <xf numFmtId="43" fontId="24" fillId="3" borderId="0" xfId="50" applyNumberFormat="1" applyFont="1" applyFill="1" applyAlignment="1">
      <alignment horizontal="center" vertical="center"/>
    </xf>
    <xf numFmtId="43" fontId="24" fillId="7" borderId="0" xfId="50" applyNumberFormat="1" applyFont="1" applyFill="1" applyAlignment="1">
      <alignment horizontal="center" vertical="center"/>
    </xf>
    <xf numFmtId="0" fontId="24" fillId="10" borderId="0" xfId="50" applyFont="1" applyFill="1" applyAlignment="1">
      <alignment horizontal="center" vertical="center"/>
    </xf>
    <xf numFmtId="0" fontId="13" fillId="0" borderId="52" xfId="50" applyBorder="1">
      <alignment vertical="center"/>
    </xf>
    <xf numFmtId="43" fontId="35" fillId="3" borderId="38" xfId="50" applyNumberFormat="1" applyFont="1" applyFill="1" applyBorder="1">
      <alignment vertical="center"/>
    </xf>
    <xf numFmtId="43" fontId="35" fillId="7" borderId="38" xfId="50" applyNumberFormat="1" applyFont="1" applyFill="1" applyBorder="1" applyAlignment="1">
      <alignment horizontal="center" vertical="center"/>
    </xf>
    <xf numFmtId="0" fontId="35" fillId="10" borderId="38" xfId="50" applyFont="1" applyFill="1" applyBorder="1" applyAlignment="1">
      <alignment vertical="center" wrapText="1"/>
    </xf>
    <xf numFmtId="0" fontId="34" fillId="0" borderId="52" xfId="49" applyFont="1" applyBorder="1" applyAlignment="1">
      <alignment horizontal="center" vertical="center"/>
    </xf>
    <xf numFmtId="43" fontId="25" fillId="3" borderId="38" xfId="49" applyNumberFormat="1" applyFont="1" applyFill="1" applyBorder="1" applyAlignment="1">
      <alignment horizontal="center" vertical="center"/>
    </xf>
    <xf numFmtId="43" fontId="25" fillId="7" borderId="38" xfId="49" applyNumberFormat="1" applyFont="1" applyFill="1" applyBorder="1" applyAlignment="1">
      <alignment horizontal="center" vertical="center"/>
    </xf>
    <xf numFmtId="0" fontId="25" fillId="10" borderId="38" xfId="49" applyFont="1" applyFill="1" applyBorder="1" applyAlignment="1">
      <alignment horizontal="center" vertical="center" wrapText="1"/>
    </xf>
    <xf numFmtId="0" fontId="13" fillId="0" borderId="38" xfId="49" applyBorder="1">
      <alignment vertical="center"/>
    </xf>
    <xf numFmtId="0" fontId="13" fillId="0" borderId="52" xfId="49" applyBorder="1">
      <alignment vertical="center"/>
    </xf>
    <xf numFmtId="43" fontId="35" fillId="3" borderId="38" xfId="49" applyNumberFormat="1" applyFont="1" applyFill="1" applyBorder="1">
      <alignment vertical="center"/>
    </xf>
    <xf numFmtId="43" fontId="35" fillId="7" borderId="38" xfId="49" applyNumberFormat="1" applyFont="1" applyFill="1" applyBorder="1">
      <alignment vertical="center"/>
    </xf>
    <xf numFmtId="0" fontId="35" fillId="10" borderId="38" xfId="49" applyFont="1" applyFill="1" applyBorder="1" applyAlignment="1">
      <alignment vertical="center" wrapText="1"/>
    </xf>
    <xf numFmtId="43" fontId="35" fillId="7" borderId="38" xfId="49" applyNumberFormat="1" applyFont="1" applyFill="1" applyBorder="1" applyAlignment="1">
      <alignment horizontal="center" vertical="center"/>
    </xf>
    <xf numFmtId="43" fontId="35" fillId="3" borderId="38" xfId="49" applyNumberFormat="1" applyFont="1" applyFill="1" applyBorder="1" applyAlignment="1">
      <alignment vertical="center"/>
    </xf>
    <xf numFmtId="43" fontId="35" fillId="7" borderId="38" xfId="49" applyNumberFormat="1" applyFont="1" applyFill="1" applyBorder="1" applyAlignment="1">
      <alignment vertical="center"/>
    </xf>
    <xf numFmtId="176" fontId="38" fillId="0" borderId="52" xfId="49" applyNumberFormat="1" applyFont="1" applyFill="1" applyBorder="1" applyAlignment="1">
      <alignment horizontal="center" vertical="center"/>
    </xf>
    <xf numFmtId="0" fontId="16" fillId="0" borderId="7" xfId="49" applyFont="1" applyFill="1" applyBorder="1" applyAlignment="1">
      <alignment horizontal="center" vertical="center"/>
    </xf>
    <xf numFmtId="0" fontId="15" fillId="0" borderId="9" xfId="49" applyFont="1" applyFill="1" applyBorder="1" applyAlignment="1"/>
    <xf numFmtId="43" fontId="10" fillId="0" borderId="15" xfId="49" applyNumberFormat="1" applyFont="1" applyFill="1" applyBorder="1" applyAlignment="1">
      <alignment horizontal="center" vertical="center" wrapText="1"/>
    </xf>
    <xf numFmtId="43" fontId="10" fillId="0" borderId="56" xfId="49" applyNumberFormat="1" applyFont="1" applyFill="1" applyBorder="1" applyAlignment="1">
      <alignment horizontal="center" vertical="center" wrapText="1"/>
    </xf>
    <xf numFmtId="0" fontId="15" fillId="0" borderId="11" xfId="49" applyFont="1" applyBorder="1" applyAlignment="1"/>
    <xf numFmtId="0" fontId="16" fillId="0" borderId="7" xfId="49" applyFont="1" applyBorder="1" applyAlignment="1">
      <alignment horizontal="center" vertical="center"/>
    </xf>
    <xf numFmtId="0" fontId="15" fillId="0" borderId="9" xfId="49" applyFont="1" applyBorder="1" applyAlignment="1"/>
    <xf numFmtId="0" fontId="13" fillId="0" borderId="0" xfId="49" applyFill="1">
      <alignment vertical="center"/>
    </xf>
    <xf numFmtId="0" fontId="16" fillId="0" borderId="38" xfId="49" applyFont="1" applyBorder="1" applyAlignment="1">
      <alignment horizontal="center" vertical="center"/>
    </xf>
    <xf numFmtId="0" fontId="15" fillId="0" borderId="38" xfId="49" applyFont="1" applyBorder="1" applyAlignment="1"/>
    <xf numFmtId="0" fontId="16" fillId="0" borderId="8" xfId="49" applyFont="1" applyBorder="1" applyAlignment="1">
      <alignment horizontal="center" vertical="center"/>
    </xf>
    <xf numFmtId="0" fontId="15" fillId="0" borderId="10" xfId="49" applyFont="1" applyBorder="1" applyAlignment="1"/>
    <xf numFmtId="0" fontId="18" fillId="0" borderId="38" xfId="49" applyFont="1" applyBorder="1">
      <alignment vertical="center"/>
    </xf>
    <xf numFmtId="0" fontId="39" fillId="0" borderId="38" xfId="4" applyNumberFormat="1" applyFont="1" applyFill="1" applyBorder="1" applyAlignment="1">
      <alignment horizontal="left" shrinkToFit="1"/>
    </xf>
    <xf numFmtId="43" fontId="10" fillId="0" borderId="9" xfId="49" applyNumberFormat="1" applyFont="1" applyBorder="1" applyAlignment="1">
      <alignment horizontal="center" vertical="center" wrapText="1"/>
    </xf>
    <xf numFmtId="43" fontId="10" fillId="0" borderId="10" xfId="49" applyNumberFormat="1" applyFont="1" applyBorder="1" applyAlignment="1">
      <alignment horizontal="center" vertical="center" wrapText="1"/>
    </xf>
    <xf numFmtId="43" fontId="10" fillId="0" borderId="59" xfId="49" applyNumberFormat="1" applyFont="1" applyFill="1" applyBorder="1" applyAlignment="1">
      <alignment horizontal="center" vertical="center" wrapText="1"/>
    </xf>
    <xf numFmtId="43" fontId="10" fillId="9" borderId="11" xfId="49" applyNumberFormat="1" applyFont="1" applyFill="1" applyBorder="1" applyAlignment="1">
      <alignment horizontal="center" vertical="center" wrapText="1"/>
    </xf>
    <xf numFmtId="43" fontId="10" fillId="4" borderId="9" xfId="49" applyNumberFormat="1" applyFont="1" applyFill="1" applyBorder="1" applyAlignment="1">
      <alignment horizontal="center" vertical="center" wrapText="1"/>
    </xf>
    <xf numFmtId="43" fontId="10" fillId="0" borderId="60" xfId="49" applyNumberFormat="1" applyFont="1" applyFill="1" applyBorder="1" applyAlignment="1">
      <alignment horizontal="center" vertical="center" wrapText="1"/>
    </xf>
    <xf numFmtId="176" fontId="13" fillId="0" borderId="60" xfId="49" applyNumberFormat="1" applyFont="1" applyFill="1" applyBorder="1" applyAlignment="1">
      <alignment vertical="center"/>
    </xf>
    <xf numFmtId="176" fontId="38" fillId="0" borderId="60" xfId="49" applyNumberFormat="1" applyFont="1" applyFill="1" applyBorder="1" applyAlignment="1">
      <alignment horizontal="center" vertical="center"/>
    </xf>
    <xf numFmtId="43" fontId="10" fillId="4" borderId="38" xfId="49" applyNumberFormat="1" applyFont="1" applyFill="1" applyBorder="1" applyAlignment="1">
      <alignment horizontal="center" vertical="center" wrapText="1"/>
    </xf>
    <xf numFmtId="43" fontId="10" fillId="0" borderId="10" xfId="49" applyNumberFormat="1" applyFont="1" applyFill="1" applyBorder="1" applyAlignment="1">
      <alignment horizontal="center" vertical="center" wrapText="1"/>
    </xf>
    <xf numFmtId="0" fontId="13" fillId="4" borderId="38" xfId="49" applyFill="1" applyBorder="1">
      <alignment vertical="center"/>
    </xf>
    <xf numFmtId="176" fontId="13" fillId="0" borderId="38" xfId="49" applyNumberFormat="1" applyBorder="1">
      <alignment vertical="center"/>
    </xf>
    <xf numFmtId="0" fontId="13" fillId="0" borderId="61" xfId="49" applyBorder="1">
      <alignment vertical="center"/>
    </xf>
    <xf numFmtId="0" fontId="13" fillId="0" borderId="38" xfId="49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千位分隔 2" xfId="53"/>
    <cellStyle name="千位分隔 2 2" xfId="5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1"/>
        <i val="1"/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9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#&#24448;&#26469;&#26041;&#19994;&#21153;&#24773;&#20917;&#20102;&#35299;\#&#20313;&#39069;&#24448;&#26469;&#26041;&#19994;&#21153;&#26803;&#29702;&#26597;&#30475;-GV202307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&#36164;&#37329;&#20998;&#37197;\&#24402;&#23646;9&#26376;2023.10\#10&#26376;&#20221;&#25903;&#20184;&#35745;&#2101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995;&#32479;&#25991;&#20214;\WXWork\&#26032;&#24314;&#25991;&#20214;&#22841;\WXWork\1688855712262073\Cache\File\2024-04\2024.03&#25903;&#2098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995;&#32479;&#25991;&#20214;\WXWork\&#26032;&#24314;&#25991;&#20214;&#22841;\WXWork\1688855712262073\Cache\File\2024-04\2024&#24180;4&#26376;&#24212;&#25910;&#24212;&#20184;&#36134;&#27454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995;&#32479;&#25991;&#20214;\WeChat\&#26032;&#24314;&#25991;&#20214;&#22841;\WeChat%20Files\wxid_gjgitsmacx1p12\FileStorage\File\2024-04\2024&#24180;03&#26376;&#27827;&#21271;&#20809;&#21326;&#33635;&#26124;&#20379;&#24212;&#21830;&#27424;&#27454;&#26399;&#38480;-4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&#36164;&#37329;&#20998;&#37197;\&#24402;&#23646;12&#26376;2024.01\&#12304;2024.01&#12305;&#25903;&#20184;&#35745;&#2101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&#36164;&#37329;&#20998;&#37197;\&#24402;&#23646;10&#26376;2023.11\#11&#26376;&#20221;&#25903;&#20184;&#35745;&#21010;-202311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&#36164;&#37329;&#20998;&#37197;\&#24402;&#23646;11&#26376;2023.12\#12&#26376;&#20221;&#25903;&#20184;&#35745;&#21010;-&#27719;&#246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&#36164;&#37329;&#20998;&#37197;\&#24402;&#23646;10&#26376;2023.11\10&#26376;&#20221;&#25903;&#20184;&#35745;&#21010;&#23436;&#25104;&#24773;&#20917;-&#27827;&#2127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&#36164;&#37329;&#20998;&#37197;\&#24402;&#23646;8&#26376;2023.08\#&#21407;&#26448;&#26009;&#12289;&#29305;&#27530;&#31867;&#25903;&#20184;&#35745;&#21010;&#27719;&#24635;-GV202308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&#36164;&#37329;&#20998;&#37197;\&#24402;&#23646;7&#26376;2023.08\#2&#27827;&#21271;&#35268;&#21017;&#20869;&#25903;&#20184;&#37329;&#39069;-20230814&#32456;&#29256;&#25903;&#20184;&#36319;&#3682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&#36164;&#37329;&#20998;&#37197;\&#24402;&#23646;6&#26376;2023.07\&#26412;&#25209;&#27425;&#20184;&#27454;&#25903;&#20184;&#36741;&#21161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8&#36164;&#37329;&#20998;&#37197;&#19982;&#20351;&#29992;\&#36164;&#37329;&#20998;&#37197;\&#24402;&#23646;12&#26376;2024.01\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整理明细"/>
      <sheetName val="业务关系查看"/>
      <sheetName val="采购识别在N+1中清单"/>
    </sheetNames>
    <sheetDataSet>
      <sheetData sheetId="0">
        <row r="2">
          <cell r="B2" t="str">
            <v>供应商代码</v>
          </cell>
          <cell r="C2" t="str">
            <v>业务联系姓名</v>
          </cell>
          <cell r="D2" t="str">
            <v>630未结余额</v>
          </cell>
          <cell r="E2" t="str">
            <v>731未结余额</v>
          </cell>
          <cell r="F2" t="str">
            <v>831未结余额</v>
          </cell>
          <cell r="G2" t="str">
            <v>930未结余额
20231023</v>
          </cell>
          <cell r="H2" t="str">
            <v>1031未结余额
202319109</v>
          </cell>
          <cell r="I2" t="str">
            <v>1130未结余额
20231212</v>
          </cell>
          <cell r="J2" t="str">
            <v>1231未结余额
20240112</v>
          </cell>
          <cell r="K2" t="str">
            <v>0131未结余额
20240217</v>
          </cell>
          <cell r="L2" t="str">
            <v>0229未结余额
20240313</v>
          </cell>
          <cell r="M2" t="str">
            <v>0331未结余额
2024407</v>
          </cell>
        </row>
        <row r="3">
          <cell r="B3" t="str">
            <v>S413044</v>
          </cell>
          <cell r="C3" t="str">
            <v>黄骅市长生汽车灯镜有限公司</v>
          </cell>
          <cell r="D3">
            <v>11507659.64</v>
          </cell>
          <cell r="E3">
            <v>11369930.59</v>
          </cell>
          <cell r="F3">
            <v>11414566.04</v>
          </cell>
          <cell r="G3">
            <v>11847496.1</v>
          </cell>
          <cell r="H3">
            <v>12274266.39</v>
          </cell>
          <cell r="I3">
            <v>12544150.49</v>
          </cell>
          <cell r="J3">
            <v>13225415.55</v>
          </cell>
          <cell r="K3">
            <v>13484885.85</v>
          </cell>
          <cell r="L3">
            <v>13179295.78</v>
          </cell>
          <cell r="M3">
            <v>13410860.19</v>
          </cell>
        </row>
        <row r="4">
          <cell r="B4" t="str">
            <v>S413052</v>
          </cell>
          <cell r="C4" t="str">
            <v>黄骅市鑫昌五金制品厂</v>
          </cell>
          <cell r="D4">
            <v>8918985.02</v>
          </cell>
          <cell r="E4">
            <v>8810502.48999999</v>
          </cell>
          <cell r="F4">
            <v>8760530.72999999</v>
          </cell>
          <cell r="G4">
            <v>8908700.38</v>
          </cell>
          <cell r="H4">
            <v>9285867.57999999</v>
          </cell>
          <cell r="I4">
            <v>9719950.01</v>
          </cell>
          <cell r="J4">
            <v>9718564.42000001</v>
          </cell>
          <cell r="K4">
            <v>9487779.66</v>
          </cell>
          <cell r="L4">
            <v>10181429.55</v>
          </cell>
          <cell r="M4">
            <v>10113417.79</v>
          </cell>
        </row>
        <row r="5">
          <cell r="B5" t="str">
            <v>S413029</v>
          </cell>
          <cell r="C5" t="str">
            <v>黄骅市成卓汽车部件厂</v>
          </cell>
          <cell r="D5">
            <v>7090708.17</v>
          </cell>
          <cell r="E5">
            <v>7015639.46</v>
          </cell>
          <cell r="F5">
            <v>7092370.16000001</v>
          </cell>
          <cell r="G5">
            <v>7185024.17000001</v>
          </cell>
          <cell r="H5">
            <v>7565782.25</v>
          </cell>
          <cell r="I5">
            <v>7926353.98</v>
          </cell>
          <cell r="J5">
            <v>8031511.02</v>
          </cell>
          <cell r="K5">
            <v>7789901.77000001</v>
          </cell>
          <cell r="L5">
            <v>8358012.15000001</v>
          </cell>
          <cell r="M5">
            <v>8307639.35</v>
          </cell>
        </row>
        <row r="6">
          <cell r="B6" t="str">
            <v>S413022</v>
          </cell>
          <cell r="C6" t="str">
            <v>海兴中盛弹簧有限公司</v>
          </cell>
          <cell r="D6">
            <v>6085991.5</v>
          </cell>
          <cell r="E6">
            <v>6190661.59</v>
          </cell>
          <cell r="F6">
            <v>6243398.48</v>
          </cell>
          <cell r="G6">
            <v>6954625.51</v>
          </cell>
          <cell r="H6">
            <v>7352628.37</v>
          </cell>
          <cell r="I6">
            <v>7587881.79</v>
          </cell>
          <cell r="J6">
            <v>7709741.33</v>
          </cell>
          <cell r="K6">
            <v>7853650.62</v>
          </cell>
          <cell r="L6">
            <v>8159447.78</v>
          </cell>
          <cell r="M6">
            <v>8053950.43</v>
          </cell>
        </row>
        <row r="7">
          <cell r="B7" t="str">
            <v>S412020</v>
          </cell>
          <cell r="C7" t="str">
            <v>天津市鹏升汽车部件有限公司</v>
          </cell>
          <cell r="D7">
            <v>6655070.17</v>
          </cell>
          <cell r="E7">
            <v>6574402.21</v>
          </cell>
          <cell r="F7">
            <v>6846607.67</v>
          </cell>
          <cell r="G7">
            <v>6923159.93</v>
          </cell>
          <cell r="H7">
            <v>7271136.44</v>
          </cell>
          <cell r="I7">
            <v>7586231.89</v>
          </cell>
          <cell r="J7">
            <v>8116476.69</v>
          </cell>
          <cell r="K7">
            <v>7410476.69</v>
          </cell>
          <cell r="L7">
            <v>7630577.73</v>
          </cell>
          <cell r="M7">
            <v>7698043.26</v>
          </cell>
        </row>
        <row r="8">
          <cell r="B8" t="str">
            <v>S432009</v>
          </cell>
          <cell r="C8" t="str">
            <v>江苏力乐汽车部件股份有限公司</v>
          </cell>
          <cell r="D8">
            <v>6628600.4</v>
          </cell>
          <cell r="E8">
            <v>6505672.47</v>
          </cell>
          <cell r="F8">
            <v>7080144.74</v>
          </cell>
          <cell r="G8">
            <v>5967077.48</v>
          </cell>
          <cell r="H8">
            <v>6178969.33</v>
          </cell>
          <cell r="I8">
            <v>6611252.5</v>
          </cell>
          <cell r="J8">
            <v>5563020.9</v>
          </cell>
          <cell r="K8">
            <v>3536556.02</v>
          </cell>
          <cell r="L8">
            <v>5427082.66</v>
          </cell>
          <cell r="M8">
            <v>6298784.82</v>
          </cell>
        </row>
        <row r="9">
          <cell r="B9" t="str">
            <v>S413161</v>
          </cell>
          <cell r="C9" t="str">
            <v>河北利达金属制品集团有限公司</v>
          </cell>
          <cell r="D9">
            <v>1326731.13</v>
          </cell>
          <cell r="E9">
            <v>1642329.56</v>
          </cell>
          <cell r="F9">
            <v>2003209.47</v>
          </cell>
          <cell r="G9">
            <v>1686209.47</v>
          </cell>
          <cell r="H9">
            <v>1686209.47</v>
          </cell>
          <cell r="I9">
            <v>3295982.78</v>
          </cell>
          <cell r="J9">
            <v>4055563.46</v>
          </cell>
          <cell r="K9">
            <v>3732314.91</v>
          </cell>
          <cell r="L9">
            <v>3482314.91</v>
          </cell>
          <cell r="M9">
            <v>5276046.63</v>
          </cell>
        </row>
        <row r="10">
          <cell r="B10" t="str">
            <v>S413082</v>
          </cell>
          <cell r="C10" t="str">
            <v>深州市卓伦橡塑磨具有限公司</v>
          </cell>
          <cell r="D10">
            <v>4907699.92</v>
          </cell>
          <cell r="E10">
            <v>4875584.04</v>
          </cell>
          <cell r="F10">
            <v>4917382.04</v>
          </cell>
          <cell r="G10">
            <v>4934611.38</v>
          </cell>
          <cell r="H10">
            <v>5169868.59</v>
          </cell>
          <cell r="I10">
            <v>5256209.33</v>
          </cell>
          <cell r="J10">
            <v>5479037.59</v>
          </cell>
          <cell r="K10">
            <v>4983415.16</v>
          </cell>
          <cell r="L10">
            <v>5237298.58</v>
          </cell>
          <cell r="M10">
            <v>5193767.43</v>
          </cell>
        </row>
        <row r="11">
          <cell r="B11" t="str">
            <v>S421002</v>
          </cell>
          <cell r="C11" t="str">
            <v>大连浩煜新材料科技有限公司</v>
          </cell>
          <cell r="D11">
            <v>3673729.82</v>
          </cell>
          <cell r="E11">
            <v>3711889.82</v>
          </cell>
          <cell r="F11">
            <v>3383289.82</v>
          </cell>
          <cell r="G11">
            <v>4308969.82</v>
          </cell>
          <cell r="H11">
            <v>4629969.82</v>
          </cell>
          <cell r="I11">
            <v>4793409.82</v>
          </cell>
          <cell r="J11">
            <v>5482209.82</v>
          </cell>
          <cell r="K11">
            <v>5131969.82</v>
          </cell>
          <cell r="L11">
            <v>5210209.82</v>
          </cell>
          <cell r="M11">
            <v>4672849.82</v>
          </cell>
        </row>
        <row r="12">
          <cell r="B12" t="str">
            <v>S413108</v>
          </cell>
          <cell r="C12" t="str">
            <v>黄骅市泰行汽车配件有限公司</v>
          </cell>
          <cell r="D12">
            <v>4181621.24</v>
          </cell>
          <cell r="E12">
            <v>4049350.1</v>
          </cell>
          <cell r="F12">
            <v>4011172.58</v>
          </cell>
          <cell r="G12">
            <v>3999304.42</v>
          </cell>
          <cell r="H12">
            <v>4162620.59</v>
          </cell>
          <cell r="I12">
            <v>4208536.92</v>
          </cell>
          <cell r="J12">
            <v>4626138.66</v>
          </cell>
          <cell r="K12">
            <v>4614418.28</v>
          </cell>
          <cell r="L12">
            <v>4607323.54</v>
          </cell>
          <cell r="M12">
            <v>4592943.96</v>
          </cell>
        </row>
        <row r="13">
          <cell r="B13" t="str">
            <v>S433009</v>
          </cell>
          <cell r="C13" t="str">
            <v>浙江路得坦摩汽车部件股份有限公司</v>
          </cell>
          <cell r="D13">
            <v>3069575.96</v>
          </cell>
          <cell r="E13">
            <v>2660575.96</v>
          </cell>
          <cell r="F13">
            <v>2726878.35</v>
          </cell>
          <cell r="G13">
            <v>2374452.94</v>
          </cell>
          <cell r="H13">
            <v>2759552.36</v>
          </cell>
          <cell r="I13">
            <v>3172540.9</v>
          </cell>
          <cell r="J13">
            <v>3986056.65</v>
          </cell>
          <cell r="K13">
            <v>3563679.9</v>
          </cell>
          <cell r="L13">
            <v>4555230.16</v>
          </cell>
          <cell r="M13">
            <v>4111827.91</v>
          </cell>
        </row>
        <row r="14">
          <cell r="B14" t="str">
            <v>S513014</v>
          </cell>
          <cell r="C14" t="str">
            <v>邓景亮</v>
          </cell>
          <cell r="D14">
            <v>2475769.7</v>
          </cell>
          <cell r="E14">
            <v>2415414.81</v>
          </cell>
          <cell r="F14">
            <v>2457573.84</v>
          </cell>
          <cell r="G14">
            <v>2679000.36</v>
          </cell>
          <cell r="H14">
            <v>3081611.37</v>
          </cell>
          <cell r="I14">
            <v>3465545.21</v>
          </cell>
          <cell r="J14">
            <v>3646284.13</v>
          </cell>
          <cell r="K14">
            <v>3713766.72</v>
          </cell>
          <cell r="L14">
            <v>4078878.05</v>
          </cell>
          <cell r="M14">
            <v>3947452.36</v>
          </cell>
        </row>
        <row r="15">
          <cell r="B15" t="str">
            <v>S413049</v>
          </cell>
          <cell r="C15" t="str">
            <v>黄骅市天丰汽车配件有限公司</v>
          </cell>
          <cell r="D15">
            <v>7206273.42</v>
          </cell>
          <cell r="E15">
            <v>8021728.24</v>
          </cell>
          <cell r="F15">
            <v>3921728.24</v>
          </cell>
          <cell r="G15">
            <v>3921728.24</v>
          </cell>
          <cell r="H15">
            <v>3921728.24</v>
          </cell>
          <cell r="I15">
            <v>3921728.24</v>
          </cell>
          <cell r="J15">
            <v>3933594.28</v>
          </cell>
          <cell r="K15">
            <v>3933594.28</v>
          </cell>
          <cell r="L15">
            <v>3933594.28</v>
          </cell>
          <cell r="M15">
            <v>3933594.28</v>
          </cell>
        </row>
        <row r="16">
          <cell r="B16" t="str">
            <v>S443004</v>
          </cell>
          <cell r="C16" t="str">
            <v>湘乡简美汽车部件有限公司</v>
          </cell>
          <cell r="D16">
            <v>2159893.76</v>
          </cell>
          <cell r="E16">
            <v>2087494.44</v>
          </cell>
          <cell r="F16">
            <v>2085494.19</v>
          </cell>
          <cell r="G16">
            <v>2127448.81</v>
          </cell>
          <cell r="H16">
            <v>2515114.66</v>
          </cell>
          <cell r="I16">
            <v>2604800.63</v>
          </cell>
          <cell r="J16">
            <v>3160794.99</v>
          </cell>
          <cell r="K16">
            <v>2810794.99</v>
          </cell>
          <cell r="L16">
            <v>3492878.93</v>
          </cell>
          <cell r="M16">
            <v>3495023.16</v>
          </cell>
        </row>
        <row r="17">
          <cell r="B17" t="str">
            <v>S413107</v>
          </cell>
          <cell r="C17" t="str">
            <v>黄骅市赵福增运输队</v>
          </cell>
          <cell r="D17">
            <v>3330180.92</v>
          </cell>
          <cell r="E17">
            <v>3359946.44</v>
          </cell>
          <cell r="F17">
            <v>3444487.07</v>
          </cell>
          <cell r="G17">
            <v>3443251.47</v>
          </cell>
          <cell r="H17">
            <v>3558983.29</v>
          </cell>
          <cell r="I17">
            <v>3297467.64</v>
          </cell>
          <cell r="J17">
            <v>3354924.42</v>
          </cell>
          <cell r="K17">
            <v>3349684.78</v>
          </cell>
          <cell r="L17">
            <v>3439631.6</v>
          </cell>
          <cell r="M17">
            <v>3312490.44</v>
          </cell>
        </row>
        <row r="18">
          <cell r="B18" t="str">
            <v>S413078</v>
          </cell>
          <cell r="C18" t="str">
            <v>文安县德实汽车配件有限公司</v>
          </cell>
          <cell r="D18">
            <v>2695428.77</v>
          </cell>
          <cell r="E18">
            <v>2830230.64</v>
          </cell>
          <cell r="F18">
            <v>2950318.67</v>
          </cell>
          <cell r="G18">
            <v>2967461.91</v>
          </cell>
          <cell r="H18">
            <v>3069428.72</v>
          </cell>
          <cell r="I18">
            <v>3175304.86</v>
          </cell>
          <cell r="J18">
            <v>2953342.21</v>
          </cell>
          <cell r="K18">
            <v>3256251.88</v>
          </cell>
          <cell r="L18">
            <v>3462565.91</v>
          </cell>
          <cell r="M18">
            <v>3282839.6</v>
          </cell>
        </row>
        <row r="19">
          <cell r="B19" t="str">
            <v>S413035</v>
          </cell>
          <cell r="C19" t="str">
            <v>黄骅市建昌塑料制品有限公司</v>
          </cell>
          <cell r="D19">
            <v>2936159.69</v>
          </cell>
          <cell r="E19">
            <v>2952712.33</v>
          </cell>
          <cell r="F19">
            <v>2951960.58</v>
          </cell>
          <cell r="G19">
            <v>2938212.56</v>
          </cell>
          <cell r="H19">
            <v>3048556.39</v>
          </cell>
          <cell r="I19">
            <v>3026350.28</v>
          </cell>
          <cell r="J19">
            <v>3137472.29</v>
          </cell>
          <cell r="K19">
            <v>3017472.29</v>
          </cell>
          <cell r="L19">
            <v>3127216.61</v>
          </cell>
          <cell r="M19">
            <v>3149711.6</v>
          </cell>
        </row>
        <row r="20">
          <cell r="B20" t="str">
            <v>S422005</v>
          </cell>
          <cell r="C20" t="str">
            <v>吉林省德邦汽车电子有限公司</v>
          </cell>
          <cell r="D20">
            <v>3470876.9</v>
          </cell>
          <cell r="E20">
            <v>3303628.8</v>
          </cell>
          <cell r="F20">
            <v>3477736.5</v>
          </cell>
          <cell r="G20">
            <v>3210842.97</v>
          </cell>
          <cell r="H20">
            <v>3334250.04</v>
          </cell>
          <cell r="I20">
            <v>2944250.04</v>
          </cell>
          <cell r="J20">
            <v>3152206.45</v>
          </cell>
          <cell r="K20">
            <v>2862720.7</v>
          </cell>
          <cell r="L20">
            <v>3286378.84</v>
          </cell>
          <cell r="M20">
            <v>3106869.27</v>
          </cell>
        </row>
        <row r="21">
          <cell r="B21" t="str">
            <v>S437004</v>
          </cell>
          <cell r="C21" t="str">
            <v>青岛福基纺织有限公司</v>
          </cell>
          <cell r="D21">
            <v>5762188.27</v>
          </cell>
          <cell r="E21">
            <v>5986626.83</v>
          </cell>
          <cell r="F21">
            <v>7127278.34</v>
          </cell>
          <cell r="G21">
            <v>6881193.02</v>
          </cell>
          <cell r="H21">
            <v>6087141.23</v>
          </cell>
          <cell r="I21">
            <v>4648004.95</v>
          </cell>
          <cell r="J21">
            <v>4049484.17</v>
          </cell>
          <cell r="K21">
            <v>4076058.12</v>
          </cell>
          <cell r="L21">
            <v>4443289.29</v>
          </cell>
          <cell r="M21">
            <v>3043289.29</v>
          </cell>
        </row>
        <row r="22">
          <cell r="B22" t="str">
            <v>S413070</v>
          </cell>
          <cell r="C22" t="str">
            <v>黄骅市创合五金制品有限公司</v>
          </cell>
          <cell r="D22">
            <v>1076975.93</v>
          </cell>
          <cell r="E22">
            <v>1026975.93</v>
          </cell>
          <cell r="F22">
            <v>1491621.38</v>
          </cell>
          <cell r="G22">
            <v>1381621.38</v>
          </cell>
          <cell r="H22">
            <v>1861023.06</v>
          </cell>
          <cell r="I22">
            <v>2414016.17</v>
          </cell>
          <cell r="J22">
            <v>2777618.91</v>
          </cell>
          <cell r="K22">
            <v>2859727.06</v>
          </cell>
          <cell r="L22">
            <v>2659727.06</v>
          </cell>
          <cell r="M22">
            <v>2906500.04</v>
          </cell>
        </row>
        <row r="23">
          <cell r="B23" t="str">
            <v>S413037</v>
          </cell>
          <cell r="C23" t="str">
            <v>黄骅市雍丰塑料制品有限公司</v>
          </cell>
          <cell r="D23">
            <v>2711328.83</v>
          </cell>
          <cell r="E23">
            <v>2750940.38</v>
          </cell>
          <cell r="F23">
            <v>2744917.1</v>
          </cell>
          <cell r="G23">
            <v>2717666.16</v>
          </cell>
          <cell r="H23">
            <v>2803927.93</v>
          </cell>
          <cell r="I23">
            <v>2786005.1</v>
          </cell>
          <cell r="J23">
            <v>2824085.07</v>
          </cell>
          <cell r="K23">
            <v>2793533.09</v>
          </cell>
          <cell r="L23">
            <v>2867239.61</v>
          </cell>
          <cell r="M23">
            <v>2816033.18</v>
          </cell>
        </row>
        <row r="24">
          <cell r="B24" t="str">
            <v>S433003</v>
          </cell>
          <cell r="C24" t="str">
            <v>浙江松原汽车安全系统股份有限公司</v>
          </cell>
          <cell r="D24">
            <v>1952798.46</v>
          </cell>
          <cell r="E24">
            <v>1810912.12</v>
          </cell>
          <cell r="F24">
            <v>1290561.12</v>
          </cell>
          <cell r="G24">
            <v>1417764.37</v>
          </cell>
          <cell r="H24">
            <v>1606243.12</v>
          </cell>
          <cell r="I24">
            <v>1765773.67</v>
          </cell>
          <cell r="J24">
            <v>2035522.75</v>
          </cell>
          <cell r="K24">
            <v>2458346.22</v>
          </cell>
          <cell r="L24">
            <v>2458346.22</v>
          </cell>
          <cell r="M24">
            <v>2743798.82</v>
          </cell>
        </row>
        <row r="25">
          <cell r="B25" t="str">
            <v>S411007</v>
          </cell>
          <cell r="C25" t="str">
            <v>北京浦东三浦标准件有限公司</v>
          </cell>
          <cell r="D25">
            <v>2676585.63</v>
          </cell>
          <cell r="E25">
            <v>2662187.24</v>
          </cell>
          <cell r="F25">
            <v>2652083.28</v>
          </cell>
          <cell r="G25">
            <v>2652523.07</v>
          </cell>
          <cell r="H25">
            <v>2773383.32</v>
          </cell>
          <cell r="I25">
            <v>2765812.97</v>
          </cell>
          <cell r="J25">
            <v>2779541.67</v>
          </cell>
          <cell r="K25">
            <v>2630890.79</v>
          </cell>
          <cell r="L25">
            <v>2600890.79</v>
          </cell>
          <cell r="M25">
            <v>2743413.36</v>
          </cell>
        </row>
        <row r="26">
          <cell r="B26" t="str">
            <v>S413034</v>
          </cell>
          <cell r="C26" t="str">
            <v>黄骅市汇铭汽车部件有限公司</v>
          </cell>
          <cell r="D26">
            <v>3786060.92</v>
          </cell>
          <cell r="E26">
            <v>4631034.14</v>
          </cell>
          <cell r="F26">
            <v>3646034.14</v>
          </cell>
          <cell r="G26">
            <v>2841330.41</v>
          </cell>
          <cell r="H26">
            <v>2732221.43</v>
          </cell>
          <cell r="I26">
            <v>2829333.19</v>
          </cell>
          <cell r="J26">
            <v>2957700.74</v>
          </cell>
          <cell r="K26">
            <v>2797700.74</v>
          </cell>
          <cell r="L26">
            <v>2681316.37</v>
          </cell>
          <cell r="M26">
            <v>2481316.37</v>
          </cell>
        </row>
        <row r="27">
          <cell r="B27" t="str">
            <v>S413055</v>
          </cell>
          <cell r="C27" t="str">
            <v>黄骅市广亿汽车部件有限公司</v>
          </cell>
          <cell r="D27">
            <v>2003762.62</v>
          </cell>
          <cell r="E27">
            <v>2224389.2</v>
          </cell>
          <cell r="F27">
            <v>2230332.11</v>
          </cell>
          <cell r="G27">
            <v>2213204.02</v>
          </cell>
          <cell r="H27">
            <v>2307119.42</v>
          </cell>
          <cell r="I27">
            <v>2356261.91</v>
          </cell>
          <cell r="J27">
            <v>2424216.5</v>
          </cell>
          <cell r="K27">
            <v>2357212.59</v>
          </cell>
          <cell r="L27">
            <v>2431212.17</v>
          </cell>
          <cell r="M27">
            <v>2425587.26</v>
          </cell>
        </row>
        <row r="28">
          <cell r="B28" t="str">
            <v>S413033</v>
          </cell>
          <cell r="C28" t="str">
            <v>黄骅市再兴汽车配件有限公司</v>
          </cell>
          <cell r="D28">
            <v>1939010.23</v>
          </cell>
          <cell r="E28">
            <v>1898969.32</v>
          </cell>
          <cell r="F28">
            <v>1896879.48</v>
          </cell>
          <cell r="G28">
            <v>1923426.83</v>
          </cell>
          <cell r="H28">
            <v>1989913.07</v>
          </cell>
          <cell r="I28">
            <v>2046476.26</v>
          </cell>
          <cell r="J28">
            <v>2132878.4</v>
          </cell>
          <cell r="K28">
            <v>2110333.4</v>
          </cell>
          <cell r="L28">
            <v>2326938.34</v>
          </cell>
          <cell r="M28">
            <v>2352328.62</v>
          </cell>
        </row>
        <row r="29">
          <cell r="B29" t="str">
            <v>S437015</v>
          </cell>
          <cell r="C29" t="str">
            <v>山东金达汽车部件制造股份有限公司</v>
          </cell>
          <cell r="D29">
            <v>592897.13</v>
          </cell>
          <cell r="E29">
            <v>591897.13</v>
          </cell>
          <cell r="F29">
            <v>656818.02</v>
          </cell>
          <cell r="G29">
            <v>654818.02</v>
          </cell>
          <cell r="H29">
            <v>644818.02</v>
          </cell>
          <cell r="I29">
            <v>760980.81</v>
          </cell>
          <cell r="J29">
            <v>1222145.67</v>
          </cell>
          <cell r="K29">
            <v>1707650.81</v>
          </cell>
          <cell r="L29">
            <v>2308241.73</v>
          </cell>
          <cell r="M29">
            <v>2309557.87</v>
          </cell>
        </row>
        <row r="30">
          <cell r="B30" t="str">
            <v>S413064</v>
          </cell>
          <cell r="C30" t="str">
            <v>黄骅市恒伟五金制品有限公司</v>
          </cell>
          <cell r="D30">
            <v>2707466.75</v>
          </cell>
          <cell r="E30">
            <v>2672215.31</v>
          </cell>
          <cell r="F30">
            <v>2650888.68</v>
          </cell>
          <cell r="G30">
            <v>2542246.71</v>
          </cell>
          <cell r="H30">
            <v>2630770.52</v>
          </cell>
          <cell r="I30">
            <v>2439908.54</v>
          </cell>
          <cell r="J30">
            <v>2597030.52</v>
          </cell>
          <cell r="K30">
            <v>2244611.07</v>
          </cell>
          <cell r="L30">
            <v>2352597</v>
          </cell>
          <cell r="M30">
            <v>2221800.03</v>
          </cell>
        </row>
        <row r="31">
          <cell r="B31" t="str">
            <v>S411036</v>
          </cell>
          <cell r="C31" t="str">
            <v>北京美好生活家居用品有限公司</v>
          </cell>
          <cell r="D31">
            <v>7740.50000000001</v>
          </cell>
          <cell r="E31">
            <v>6740.5</v>
          </cell>
          <cell r="F31">
            <v>232204.25</v>
          </cell>
          <cell r="G31">
            <v>292313.52</v>
          </cell>
          <cell r="H31">
            <v>586366.19</v>
          </cell>
          <cell r="I31">
            <v>918712.91</v>
          </cell>
          <cell r="J31">
            <v>1667123.16</v>
          </cell>
          <cell r="K31">
            <v>1837523.15</v>
          </cell>
          <cell r="L31">
            <v>1921285.77</v>
          </cell>
          <cell r="M31">
            <v>2182385.83</v>
          </cell>
        </row>
        <row r="32">
          <cell r="B32" t="str">
            <v>S432005</v>
          </cell>
          <cell r="C32" t="str">
            <v>佛吉亚(无锡)座椅部件有限公司</v>
          </cell>
          <cell r="D32">
            <v>1671105.28</v>
          </cell>
          <cell r="E32">
            <v>3032035.68</v>
          </cell>
          <cell r="F32">
            <v>3260126.08</v>
          </cell>
          <cell r="G32">
            <v>3227326.56</v>
          </cell>
          <cell r="H32">
            <v>2761753.28</v>
          </cell>
          <cell r="I32">
            <v>2261753.28</v>
          </cell>
          <cell r="J32">
            <v>1576465.06</v>
          </cell>
          <cell r="K32">
            <v>926465.059999999</v>
          </cell>
          <cell r="L32">
            <v>1190107.62</v>
          </cell>
          <cell r="M32">
            <v>2145933.38</v>
          </cell>
        </row>
        <row r="33">
          <cell r="B33" t="str">
            <v>S437019</v>
          </cell>
          <cell r="C33" t="str">
            <v>日照浩利橡塑有限公司</v>
          </cell>
          <cell r="D33">
            <v>1511079.21</v>
          </cell>
          <cell r="E33">
            <v>1393797.86</v>
          </cell>
          <cell r="F33">
            <v>1281135.26</v>
          </cell>
          <cell r="G33">
            <v>1364152.12</v>
          </cell>
          <cell r="H33">
            <v>1333800.57</v>
          </cell>
          <cell r="I33">
            <v>1524998.95</v>
          </cell>
          <cell r="J33">
            <v>1695007.86</v>
          </cell>
          <cell r="K33">
            <v>1542257.12</v>
          </cell>
          <cell r="L33">
            <v>1993173.61</v>
          </cell>
          <cell r="M33">
            <v>2127843.65</v>
          </cell>
        </row>
        <row r="34">
          <cell r="B34" t="str">
            <v>S413045</v>
          </cell>
          <cell r="C34" t="str">
            <v>黄骅市鑫祺汽车配件有限公司</v>
          </cell>
          <cell r="D34">
            <v>2316219.2</v>
          </cell>
          <cell r="E34">
            <v>2226219.2</v>
          </cell>
          <cell r="F34">
            <v>2338623.01</v>
          </cell>
          <cell r="G34">
            <v>2374541.61</v>
          </cell>
          <cell r="H34">
            <v>1857544.95</v>
          </cell>
          <cell r="I34">
            <v>1915706.31</v>
          </cell>
          <cell r="J34">
            <v>1993000.91</v>
          </cell>
          <cell r="K34">
            <v>1966303.39</v>
          </cell>
          <cell r="L34">
            <v>1966303.39</v>
          </cell>
          <cell r="M34">
            <v>2035644.19</v>
          </cell>
        </row>
        <row r="35">
          <cell r="B35" t="str">
            <v>S422002</v>
          </cell>
          <cell r="C35" t="str">
            <v>长春市天利得科技有限公司</v>
          </cell>
          <cell r="D35">
            <v>2309282.71</v>
          </cell>
          <cell r="E35">
            <v>2310093.57</v>
          </cell>
          <cell r="F35">
            <v>2104342.53</v>
          </cell>
          <cell r="G35">
            <v>1898570.81</v>
          </cell>
          <cell r="H35">
            <v>1931052.4</v>
          </cell>
          <cell r="I35">
            <v>1776988.39</v>
          </cell>
          <cell r="J35">
            <v>1725552.88</v>
          </cell>
          <cell r="K35">
            <v>1841874.44</v>
          </cell>
          <cell r="L35">
            <v>1808850.33</v>
          </cell>
          <cell r="M35">
            <v>1930595.64</v>
          </cell>
        </row>
        <row r="36">
          <cell r="B36" t="str">
            <v>S413047</v>
          </cell>
          <cell r="C36" t="str">
            <v>黄骅市正大纺织机械配件厂</v>
          </cell>
          <cell r="D36">
            <v>1621716.32</v>
          </cell>
          <cell r="E36">
            <v>1621716.32</v>
          </cell>
          <cell r="F36">
            <v>1990357.69</v>
          </cell>
          <cell r="G36">
            <v>2545885.28</v>
          </cell>
          <cell r="H36">
            <v>2515885.28</v>
          </cell>
          <cell r="I36">
            <v>2526417.96</v>
          </cell>
          <cell r="J36">
            <v>1835217.96</v>
          </cell>
          <cell r="K36">
            <v>1975793.4</v>
          </cell>
          <cell r="L36">
            <v>1925793.4</v>
          </cell>
          <cell r="M36">
            <v>1925793.4</v>
          </cell>
        </row>
        <row r="37">
          <cell r="B37" t="str">
            <v>S432002</v>
          </cell>
          <cell r="C37" t="str">
            <v>江苏全盛座舱技术股份有限公司</v>
          </cell>
          <cell r="D37">
            <v>858559.17</v>
          </cell>
          <cell r="E37">
            <v>608559.17</v>
          </cell>
          <cell r="F37">
            <v>691209.95</v>
          </cell>
          <cell r="G37">
            <v>400295.02</v>
          </cell>
          <cell r="H37">
            <v>385451.34</v>
          </cell>
          <cell r="I37">
            <v>648934.23</v>
          </cell>
          <cell r="J37">
            <v>702265.91</v>
          </cell>
          <cell r="K37">
            <v>950382.2</v>
          </cell>
          <cell r="L37">
            <v>838642.2</v>
          </cell>
          <cell r="M37">
            <v>1920991.34</v>
          </cell>
        </row>
        <row r="38">
          <cell r="B38" t="str">
            <v>S444018</v>
          </cell>
          <cell r="C38" t="str">
            <v>佛山市顺德区赛朗斯汽车部件实业有限公司</v>
          </cell>
          <cell r="D38">
            <v>65000</v>
          </cell>
          <cell r="E38">
            <v>65000</v>
          </cell>
          <cell r="F38">
            <v>65000</v>
          </cell>
          <cell r="G38">
            <v>65000</v>
          </cell>
          <cell r="H38">
            <v>65000</v>
          </cell>
          <cell r="I38">
            <v>0</v>
          </cell>
          <cell r="J38">
            <v>448416.98</v>
          </cell>
          <cell r="K38">
            <v>448416.98</v>
          </cell>
          <cell r="L38">
            <v>997290.89</v>
          </cell>
          <cell r="M38">
            <v>1767705.88</v>
          </cell>
        </row>
        <row r="39">
          <cell r="B39" t="str">
            <v>S412001</v>
          </cell>
          <cell r="C39" t="str">
            <v>天津生隆纤维材料股份有限公司</v>
          </cell>
          <cell r="D39">
            <v>1404921.81</v>
          </cell>
          <cell r="E39">
            <v>1608075.9</v>
          </cell>
          <cell r="F39">
            <v>1602219.9</v>
          </cell>
          <cell r="G39">
            <v>1634373.65</v>
          </cell>
          <cell r="H39">
            <v>1820533.91</v>
          </cell>
          <cell r="I39">
            <v>1640533.91</v>
          </cell>
          <cell r="J39">
            <v>1927082.58</v>
          </cell>
          <cell r="K39">
            <v>1647082.58</v>
          </cell>
          <cell r="L39">
            <v>1547082.58</v>
          </cell>
          <cell r="M39">
            <v>1691898.43</v>
          </cell>
        </row>
        <row r="40">
          <cell r="B40" t="str">
            <v>S411017</v>
          </cell>
          <cell r="C40" t="str">
            <v>北京奇美玉隆商贸有限责任公司</v>
          </cell>
          <cell r="D40">
            <v>1149846.25</v>
          </cell>
          <cell r="E40">
            <v>1149846.25</v>
          </cell>
          <cell r="F40">
            <v>1149846.25</v>
          </cell>
          <cell r="G40">
            <v>1348041.65</v>
          </cell>
          <cell r="H40">
            <v>1348041.65</v>
          </cell>
          <cell r="I40">
            <v>1383541.65</v>
          </cell>
          <cell r="J40">
            <v>1625981.6</v>
          </cell>
          <cell r="K40">
            <v>1650243.68</v>
          </cell>
          <cell r="L40">
            <v>1682743.68</v>
          </cell>
          <cell r="M40">
            <v>1682743.68</v>
          </cell>
        </row>
        <row r="41">
          <cell r="B41" t="str">
            <v>S432017</v>
          </cell>
          <cell r="C41" t="str">
            <v>苏州市荣威模具有限公司</v>
          </cell>
          <cell r="D41">
            <v>-690380</v>
          </cell>
          <cell r="E41">
            <v>-690380</v>
          </cell>
          <cell r="F41">
            <v>-690380</v>
          </cell>
          <cell r="G41">
            <v>-690380</v>
          </cell>
          <cell r="H41">
            <v>-690380</v>
          </cell>
          <cell r="I41">
            <v>1722170</v>
          </cell>
          <cell r="J41">
            <v>1722170</v>
          </cell>
          <cell r="K41">
            <v>1722170</v>
          </cell>
          <cell r="L41">
            <v>1662170</v>
          </cell>
          <cell r="M41">
            <v>1662170</v>
          </cell>
        </row>
        <row r="42">
          <cell r="B42" t="str">
            <v>S413084</v>
          </cell>
          <cell r="C42" t="str">
            <v>黄骅市常郭镇街西纸箱厂</v>
          </cell>
          <cell r="D42">
            <v>1603768.53</v>
          </cell>
          <cell r="E42">
            <v>1588375.59</v>
          </cell>
          <cell r="F42">
            <v>1579237.72</v>
          </cell>
          <cell r="G42">
            <v>1571024.55</v>
          </cell>
          <cell r="H42">
            <v>1568379.51</v>
          </cell>
          <cell r="I42">
            <v>1614415.91</v>
          </cell>
          <cell r="J42">
            <v>1651092.73</v>
          </cell>
          <cell r="K42">
            <v>1621594.46</v>
          </cell>
          <cell r="L42">
            <v>1630992.53</v>
          </cell>
          <cell r="M42">
            <v>1622552.53</v>
          </cell>
        </row>
        <row r="43">
          <cell r="B43" t="str">
            <v>S413132</v>
          </cell>
          <cell r="C43" t="str">
            <v>霸州市政锦五金制品有限公司</v>
          </cell>
          <cell r="D43">
            <v>1283803.87</v>
          </cell>
          <cell r="E43">
            <v>1230224.26</v>
          </cell>
          <cell r="F43">
            <v>1212718</v>
          </cell>
          <cell r="G43">
            <v>1297637.84</v>
          </cell>
          <cell r="H43">
            <v>1346658.56</v>
          </cell>
          <cell r="I43">
            <v>1451541.57</v>
          </cell>
          <cell r="J43">
            <v>1556896.01</v>
          </cell>
          <cell r="K43">
            <v>1406896.01</v>
          </cell>
          <cell r="L43">
            <v>1679169.53</v>
          </cell>
          <cell r="M43">
            <v>1597469.23</v>
          </cell>
        </row>
        <row r="44">
          <cell r="B44" t="str">
            <v>S413077</v>
          </cell>
          <cell r="C44" t="str">
            <v>文安县万达汽车配件制造有限公司</v>
          </cell>
          <cell r="D44">
            <v>418003.37</v>
          </cell>
          <cell r="E44">
            <v>494229.62</v>
          </cell>
          <cell r="F44">
            <v>561344.83</v>
          </cell>
          <cell r="G44">
            <v>592827.57</v>
          </cell>
          <cell r="H44">
            <v>793123.02</v>
          </cell>
          <cell r="I44">
            <v>919187.03</v>
          </cell>
          <cell r="J44">
            <v>1118829.46</v>
          </cell>
          <cell r="K44">
            <v>1036429.46</v>
          </cell>
          <cell r="L44">
            <v>1379193.66</v>
          </cell>
          <cell r="M44">
            <v>1570527.2</v>
          </cell>
        </row>
        <row r="45">
          <cell r="B45" t="str">
            <v>S413089</v>
          </cell>
          <cell r="C45" t="str">
            <v>黄骅浙泰光伏发电有限公司</v>
          </cell>
          <cell r="D45">
            <v>2717592</v>
          </cell>
          <cell r="E45">
            <v>2885568</v>
          </cell>
          <cell r="F45">
            <v>3030696</v>
          </cell>
          <cell r="G45">
            <v>2685641.11</v>
          </cell>
          <cell r="H45">
            <v>2311761.11</v>
          </cell>
          <cell r="I45">
            <v>2196481.11</v>
          </cell>
          <cell r="J45">
            <v>1997113.11</v>
          </cell>
          <cell r="K45">
            <v>1497113.11</v>
          </cell>
          <cell r="L45">
            <v>1519449.11</v>
          </cell>
          <cell r="M45">
            <v>1528313.11</v>
          </cell>
        </row>
        <row r="46">
          <cell r="B46" t="str">
            <v>S432020</v>
          </cell>
          <cell r="C46" t="str">
            <v>恺博(常熟)座椅机械部件有限公司</v>
          </cell>
          <cell r="D46">
            <v>1547724.4</v>
          </cell>
          <cell r="E46">
            <v>1447724.4</v>
          </cell>
          <cell r="F46">
            <v>2003196.24</v>
          </cell>
          <cell r="G46">
            <v>1849196.24</v>
          </cell>
          <cell r="H46">
            <v>1849196.24</v>
          </cell>
          <cell r="I46">
            <v>1699196.24</v>
          </cell>
          <cell r="J46">
            <v>1699196.24</v>
          </cell>
          <cell r="K46">
            <v>1800191.12</v>
          </cell>
          <cell r="L46">
            <v>1800191.12</v>
          </cell>
          <cell r="M46">
            <v>1500191.12</v>
          </cell>
        </row>
        <row r="47">
          <cell r="B47" t="str">
            <v>S413025</v>
          </cell>
          <cell r="C47" t="str">
            <v>沧州宇诺五金制造有限公司</v>
          </cell>
          <cell r="D47">
            <v>1253667.51</v>
          </cell>
          <cell r="E47">
            <v>1263330.69</v>
          </cell>
          <cell r="F47">
            <v>1269174.06</v>
          </cell>
          <cell r="G47">
            <v>1164290.29</v>
          </cell>
          <cell r="H47">
            <v>1188112.27</v>
          </cell>
          <cell r="I47">
            <v>1195491.38</v>
          </cell>
          <cell r="J47">
            <v>1296882.4</v>
          </cell>
          <cell r="K47">
            <v>1406983.79</v>
          </cell>
          <cell r="L47">
            <v>1432416.78</v>
          </cell>
          <cell r="M47">
            <v>1432728.6</v>
          </cell>
        </row>
        <row r="48">
          <cell r="B48" t="str">
            <v>S511036</v>
          </cell>
          <cell r="C48" t="str">
            <v>北京恒世通物流有限公司</v>
          </cell>
          <cell r="D48">
            <v>67187.6</v>
          </cell>
          <cell r="E48">
            <v>94461.4</v>
          </cell>
          <cell r="F48">
            <v>476155.6</v>
          </cell>
          <cell r="G48">
            <v>574797.2</v>
          </cell>
          <cell r="H48">
            <v>858153.6</v>
          </cell>
          <cell r="I48">
            <v>1061618.8</v>
          </cell>
          <cell r="J48">
            <v>1162502.4</v>
          </cell>
          <cell r="K48">
            <v>1111483.6</v>
          </cell>
          <cell r="L48">
            <v>1300342.8</v>
          </cell>
          <cell r="M48">
            <v>1355166.4</v>
          </cell>
        </row>
        <row r="49">
          <cell r="B49" t="str">
            <v>S413066</v>
          </cell>
          <cell r="C49" t="str">
            <v>河北新强力机械制造有限公司</v>
          </cell>
          <cell r="D49">
            <v>1374194.63</v>
          </cell>
          <cell r="E49">
            <v>1366011.45</v>
          </cell>
          <cell r="F49">
            <v>1331278.6</v>
          </cell>
          <cell r="G49">
            <v>1356753.15</v>
          </cell>
          <cell r="H49">
            <v>1373739.8</v>
          </cell>
          <cell r="I49">
            <v>1400877.09</v>
          </cell>
          <cell r="J49">
            <v>1388234.1</v>
          </cell>
          <cell r="K49">
            <v>1238234.1</v>
          </cell>
          <cell r="L49">
            <v>1240760.97</v>
          </cell>
          <cell r="M49">
            <v>1332758.76</v>
          </cell>
        </row>
        <row r="50">
          <cell r="B50" t="str">
            <v>S432014</v>
          </cell>
          <cell r="C50" t="str">
            <v>江苏万金汽车零部件制造有限公司</v>
          </cell>
          <cell r="D50">
            <v>1533890.47</v>
          </cell>
          <cell r="E50">
            <v>1536065.64</v>
          </cell>
          <cell r="F50">
            <v>1531245.73</v>
          </cell>
          <cell r="G50">
            <v>1546206.55</v>
          </cell>
          <cell r="H50">
            <v>1486206.55</v>
          </cell>
          <cell r="I50">
            <v>1466799.8</v>
          </cell>
          <cell r="J50">
            <v>1389596.15</v>
          </cell>
          <cell r="K50">
            <v>1246974.65</v>
          </cell>
          <cell r="L50">
            <v>1374569.23</v>
          </cell>
          <cell r="M50">
            <v>1331607.73</v>
          </cell>
        </row>
        <row r="51">
          <cell r="B51" t="str">
            <v>S413065</v>
          </cell>
          <cell r="C51" t="str">
            <v>河北锦泽丰泰国际贸易有限公司</v>
          </cell>
          <cell r="D51">
            <v>802798.19</v>
          </cell>
          <cell r="E51">
            <v>695798.19</v>
          </cell>
          <cell r="F51">
            <v>464998.57</v>
          </cell>
          <cell r="G51">
            <v>857304.43</v>
          </cell>
          <cell r="H51">
            <v>448102.62</v>
          </cell>
          <cell r="I51">
            <v>244335.39</v>
          </cell>
          <cell r="J51">
            <v>943640.62</v>
          </cell>
          <cell r="K51">
            <v>3640.61999999965</v>
          </cell>
          <cell r="L51">
            <v>1295911.38</v>
          </cell>
          <cell r="M51">
            <v>1323982.5</v>
          </cell>
        </row>
        <row r="52">
          <cell r="B52" t="str">
            <v>S412012</v>
          </cell>
          <cell r="C52" t="str">
            <v>天津琪安科技有限公司</v>
          </cell>
          <cell r="D52">
            <v>987836.69</v>
          </cell>
          <cell r="E52">
            <v>1008486.46</v>
          </cell>
          <cell r="F52">
            <v>975110.53</v>
          </cell>
          <cell r="G52">
            <v>925110.53</v>
          </cell>
          <cell r="H52">
            <v>925110.53</v>
          </cell>
          <cell r="I52">
            <v>865110.53</v>
          </cell>
          <cell r="J52">
            <v>865110.53</v>
          </cell>
          <cell r="K52">
            <v>1229522.91</v>
          </cell>
          <cell r="L52">
            <v>1276691.61</v>
          </cell>
          <cell r="M52">
            <v>1276691.61</v>
          </cell>
        </row>
        <row r="53">
          <cell r="B53" t="str">
            <v>S437060</v>
          </cell>
          <cell r="C53" t="str">
            <v>日照联成汽车部件有限公司</v>
          </cell>
        </row>
        <row r="53">
          <cell r="K53">
            <v>1140933.79</v>
          </cell>
          <cell r="L53">
            <v>1201718.64</v>
          </cell>
          <cell r="M53">
            <v>1255560.93</v>
          </cell>
        </row>
        <row r="54">
          <cell r="B54" t="str">
            <v>S432037</v>
          </cell>
          <cell r="C54" t="str">
            <v>苏世博(南京)减振系统有限公司</v>
          </cell>
          <cell r="D54">
            <v>521608</v>
          </cell>
          <cell r="E54">
            <v>221608</v>
          </cell>
          <cell r="F54">
            <v>191608</v>
          </cell>
          <cell r="G54">
            <v>157013.5</v>
          </cell>
          <cell r="H54">
            <v>307150.95</v>
          </cell>
          <cell r="I54">
            <v>307150.95</v>
          </cell>
          <cell r="J54">
            <v>489822.23</v>
          </cell>
          <cell r="K54">
            <v>489822.23</v>
          </cell>
          <cell r="L54">
            <v>339822.23</v>
          </cell>
          <cell r="M54">
            <v>1225073.28</v>
          </cell>
        </row>
        <row r="55">
          <cell r="B55" t="str">
            <v>S411013</v>
          </cell>
          <cell r="C55" t="str">
            <v>北京瑞隆祥模具有限公司</v>
          </cell>
          <cell r="D55">
            <v>1281444.7</v>
          </cell>
          <cell r="E55">
            <v>1142746.91</v>
          </cell>
          <cell r="F55">
            <v>1027603.83</v>
          </cell>
          <cell r="G55">
            <v>962344.48</v>
          </cell>
          <cell r="H55">
            <v>1042925.32</v>
          </cell>
          <cell r="I55">
            <v>1154254.05</v>
          </cell>
          <cell r="J55">
            <v>1219055.76</v>
          </cell>
          <cell r="K55">
            <v>1219055.76</v>
          </cell>
          <cell r="L55">
            <v>1219055.76</v>
          </cell>
          <cell r="M55">
            <v>1219055.76</v>
          </cell>
        </row>
        <row r="56">
          <cell r="B56" t="str">
            <v>S432001</v>
          </cell>
          <cell r="C56" t="str">
            <v>南京奥托立夫汽车安全系统有限公司</v>
          </cell>
          <cell r="D56">
            <v>540695.53</v>
          </cell>
          <cell r="E56">
            <v>468695.53</v>
          </cell>
          <cell r="F56">
            <v>35075.51</v>
          </cell>
          <cell r="G56">
            <v>-833.26999999999</v>
          </cell>
          <cell r="H56">
            <v>106818.11</v>
          </cell>
          <cell r="I56">
            <v>316875.45</v>
          </cell>
          <cell r="J56">
            <v>574328.43</v>
          </cell>
          <cell r="K56">
            <v>885896.56</v>
          </cell>
          <cell r="L56">
            <v>1112503.79</v>
          </cell>
          <cell r="M56">
            <v>1112503.79</v>
          </cell>
        </row>
        <row r="57">
          <cell r="B57" t="str">
            <v>S413183</v>
          </cell>
          <cell r="C57" t="str">
            <v>河北方基恒达汽车部件有限公司</v>
          </cell>
          <cell r="D57">
            <v>424462.81</v>
          </cell>
          <cell r="E57">
            <v>368462.81</v>
          </cell>
          <cell r="F57">
            <v>638164.6</v>
          </cell>
          <cell r="G57">
            <v>752411.82</v>
          </cell>
          <cell r="H57">
            <v>908767.51</v>
          </cell>
          <cell r="I57">
            <v>1100174.44</v>
          </cell>
          <cell r="J57">
            <v>1100174.44</v>
          </cell>
          <cell r="K57">
            <v>1100174.44</v>
          </cell>
          <cell r="L57">
            <v>1100174.44</v>
          </cell>
          <cell r="M57">
            <v>1100174.44</v>
          </cell>
        </row>
        <row r="58">
          <cell r="B58" t="str">
            <v>S412003</v>
          </cell>
          <cell r="C58" t="str">
            <v>天津市远丰化工产品贸易有限公司</v>
          </cell>
          <cell r="D58">
            <v>1086009.07</v>
          </cell>
          <cell r="E58">
            <v>1506257.07</v>
          </cell>
          <cell r="F58">
            <v>1571123.07</v>
          </cell>
          <cell r="G58">
            <v>1113923.07</v>
          </cell>
          <cell r="H58">
            <v>1952963.07</v>
          </cell>
          <cell r="I58">
            <v>1770782.05</v>
          </cell>
          <cell r="J58">
            <v>1020840.05</v>
          </cell>
          <cell r="K58">
            <v>910323.050000001</v>
          </cell>
          <cell r="L58">
            <v>1588030.05</v>
          </cell>
          <cell r="M58">
            <v>1084345.05</v>
          </cell>
        </row>
        <row r="59">
          <cell r="B59" t="str">
            <v>S431008</v>
          </cell>
          <cell r="C59" t="str">
            <v>上海努辰金属制品有限公司</v>
          </cell>
          <cell r="D59">
            <v>337911.18</v>
          </cell>
          <cell r="E59">
            <v>410242.42</v>
          </cell>
          <cell r="F59">
            <v>488975.66</v>
          </cell>
          <cell r="G59">
            <v>356522.02</v>
          </cell>
          <cell r="H59">
            <v>442554.25</v>
          </cell>
          <cell r="I59">
            <v>718389.51</v>
          </cell>
          <cell r="J59">
            <v>607942.13</v>
          </cell>
          <cell r="K59">
            <v>719454.46</v>
          </cell>
          <cell r="L59">
            <v>832193.12</v>
          </cell>
          <cell r="M59">
            <v>1037294.72</v>
          </cell>
        </row>
        <row r="60">
          <cell r="B60" t="str">
            <v>S413125</v>
          </cell>
          <cell r="C60" t="str">
            <v>沧州智凯金属制品有限公司</v>
          </cell>
          <cell r="D60">
            <v>674559.97</v>
          </cell>
          <cell r="E60">
            <v>584559.97</v>
          </cell>
          <cell r="F60">
            <v>647050.09</v>
          </cell>
          <cell r="G60">
            <v>550050.09</v>
          </cell>
          <cell r="H60">
            <v>721876.35</v>
          </cell>
          <cell r="I60">
            <v>793825.26</v>
          </cell>
          <cell r="J60">
            <v>868570.1</v>
          </cell>
          <cell r="K60">
            <v>874399.3</v>
          </cell>
          <cell r="L60">
            <v>1006167.36</v>
          </cell>
          <cell r="M60">
            <v>1014310.52</v>
          </cell>
        </row>
        <row r="61">
          <cell r="B61" t="str">
            <v>S435001</v>
          </cell>
          <cell r="C61" t="str">
            <v>厦门凯平化工有限公司</v>
          </cell>
          <cell r="D61">
            <v>768458.74</v>
          </cell>
          <cell r="E61">
            <v>615296.72</v>
          </cell>
          <cell r="F61">
            <v>837355.47</v>
          </cell>
          <cell r="G61">
            <v>664389.23</v>
          </cell>
          <cell r="H61">
            <v>811489.26</v>
          </cell>
          <cell r="I61">
            <v>1070545.01</v>
          </cell>
          <cell r="J61">
            <v>1070545.01</v>
          </cell>
          <cell r="K61">
            <v>1282777.91</v>
          </cell>
          <cell r="L61">
            <v>982777.91</v>
          </cell>
          <cell r="M61">
            <v>985103.97</v>
          </cell>
        </row>
        <row r="62">
          <cell r="B62" t="str">
            <v>S432011</v>
          </cell>
          <cell r="C62" t="str">
            <v>旷达汽车饰件系统有限公司</v>
          </cell>
          <cell r="D62">
            <v>1147391.66</v>
          </cell>
          <cell r="E62">
            <v>1024235.25</v>
          </cell>
          <cell r="F62">
            <v>949072.54</v>
          </cell>
          <cell r="G62">
            <v>1004922.01</v>
          </cell>
          <cell r="H62">
            <v>1131812.87</v>
          </cell>
          <cell r="I62">
            <v>1256237.21</v>
          </cell>
          <cell r="J62">
            <v>1232008.37</v>
          </cell>
          <cell r="K62">
            <v>974913.45</v>
          </cell>
          <cell r="L62">
            <v>1101484.1</v>
          </cell>
          <cell r="M62">
            <v>921813.53</v>
          </cell>
        </row>
        <row r="63">
          <cell r="B63" t="str">
            <v>S435004</v>
          </cell>
          <cell r="C63" t="str">
            <v>厦门市鑫荣飞工贸有限公司</v>
          </cell>
          <cell r="D63">
            <v>906430.63</v>
          </cell>
          <cell r="E63">
            <v>716562.45</v>
          </cell>
          <cell r="F63">
            <v>699178.81</v>
          </cell>
          <cell r="G63">
            <v>516228.73</v>
          </cell>
          <cell r="H63">
            <v>557324.55</v>
          </cell>
          <cell r="I63">
            <v>666493.85</v>
          </cell>
          <cell r="J63">
            <v>796344.41</v>
          </cell>
          <cell r="K63">
            <v>726344.41</v>
          </cell>
          <cell r="L63">
            <v>783368.73</v>
          </cell>
          <cell r="M63">
            <v>900527.13</v>
          </cell>
        </row>
        <row r="64">
          <cell r="B64" t="str">
            <v>S437023</v>
          </cell>
          <cell r="C64" t="str">
            <v>高唐强盛机械有限公司</v>
          </cell>
          <cell r="D64">
            <v>923867.77</v>
          </cell>
          <cell r="E64">
            <v>897867.77</v>
          </cell>
          <cell r="F64">
            <v>931630.84</v>
          </cell>
          <cell r="G64">
            <v>931630.84</v>
          </cell>
          <cell r="H64">
            <v>926630.84</v>
          </cell>
          <cell r="I64">
            <v>926630.84</v>
          </cell>
          <cell r="J64">
            <v>926630.84</v>
          </cell>
          <cell r="K64">
            <v>926630.84</v>
          </cell>
          <cell r="L64">
            <v>896630.84</v>
          </cell>
          <cell r="M64">
            <v>896630.84</v>
          </cell>
        </row>
        <row r="65">
          <cell r="B65" t="str">
            <v>S411010</v>
          </cell>
          <cell r="C65" t="str">
            <v>北京多宾城建筑机械有限公司</v>
          </cell>
          <cell r="D65">
            <v>995272.69</v>
          </cell>
          <cell r="E65">
            <v>1038014.01</v>
          </cell>
          <cell r="F65">
            <v>1044603.89</v>
          </cell>
          <cell r="G65">
            <v>1012583.65</v>
          </cell>
          <cell r="H65">
            <v>960454.61</v>
          </cell>
          <cell r="I65">
            <v>899947.25</v>
          </cell>
          <cell r="J65">
            <v>986825.69</v>
          </cell>
          <cell r="K65">
            <v>964850.72</v>
          </cell>
          <cell r="L65">
            <v>937536.27</v>
          </cell>
          <cell r="M65">
            <v>887536.27</v>
          </cell>
        </row>
        <row r="66">
          <cell r="B66" t="str">
            <v>S512030</v>
          </cell>
          <cell r="C66" t="str">
            <v>天津德润达金属材料销售有限公司</v>
          </cell>
          <cell r="D66">
            <v>79138.6</v>
          </cell>
          <cell r="E66">
            <v>0</v>
          </cell>
          <cell r="F66">
            <v>151985.15</v>
          </cell>
          <cell r="G66">
            <v>2.91038304567337e-11</v>
          </cell>
          <cell r="H66">
            <v>0</v>
          </cell>
          <cell r="I66">
            <v>128459.04</v>
          </cell>
          <cell r="J66">
            <v>-49340.96</v>
          </cell>
          <cell r="K66">
            <v>234326.14</v>
          </cell>
          <cell r="L66">
            <v>380442.46</v>
          </cell>
          <cell r="M66">
            <v>876359.4</v>
          </cell>
        </row>
        <row r="67">
          <cell r="B67" t="str">
            <v>S413056</v>
          </cell>
          <cell r="C67" t="str">
            <v>黄骅市瑞丰五金制品有限公司</v>
          </cell>
          <cell r="D67">
            <v>644769.7</v>
          </cell>
          <cell r="E67">
            <v>758253.12</v>
          </cell>
          <cell r="F67">
            <v>763311.85</v>
          </cell>
          <cell r="G67">
            <v>729311.85</v>
          </cell>
          <cell r="H67">
            <v>832770.57</v>
          </cell>
          <cell r="I67">
            <v>815724.99</v>
          </cell>
          <cell r="J67">
            <v>869358.01</v>
          </cell>
          <cell r="K67">
            <v>862641.38</v>
          </cell>
          <cell r="L67">
            <v>812641.38</v>
          </cell>
          <cell r="M67">
            <v>866857.31</v>
          </cell>
        </row>
        <row r="68">
          <cell r="B68" t="str">
            <v>S413061</v>
          </cell>
          <cell r="C68" t="str">
            <v>黄骅市氦普气体销售有限公司</v>
          </cell>
          <cell r="D68">
            <v>450117.73</v>
          </cell>
          <cell r="E68">
            <v>647094.38</v>
          </cell>
          <cell r="F68">
            <v>805042.63</v>
          </cell>
          <cell r="G68">
            <v>705042.63</v>
          </cell>
          <cell r="H68">
            <v>705042.63</v>
          </cell>
          <cell r="I68">
            <v>724757.34</v>
          </cell>
          <cell r="J68">
            <v>654757.34</v>
          </cell>
          <cell r="K68">
            <v>752392.79</v>
          </cell>
          <cell r="L68">
            <v>877766.85</v>
          </cell>
          <cell r="M68">
            <v>827766.85</v>
          </cell>
        </row>
        <row r="69">
          <cell r="B69" t="str">
            <v>S413130</v>
          </cell>
          <cell r="C69" t="str">
            <v>泊头市捷润五金制品有限公司</v>
          </cell>
          <cell r="D69">
            <v>649330.6</v>
          </cell>
          <cell r="E69">
            <v>750106.34</v>
          </cell>
          <cell r="F69">
            <v>790902.59</v>
          </cell>
          <cell r="G69">
            <v>758285.56</v>
          </cell>
          <cell r="H69">
            <v>771703.17</v>
          </cell>
          <cell r="I69">
            <v>834309.57</v>
          </cell>
          <cell r="J69">
            <v>902618.47</v>
          </cell>
          <cell r="K69">
            <v>722618.47</v>
          </cell>
          <cell r="L69">
            <v>722618.47</v>
          </cell>
          <cell r="M69">
            <v>817151.57</v>
          </cell>
        </row>
        <row r="70">
          <cell r="B70" t="str">
            <v>S413071</v>
          </cell>
          <cell r="C70" t="str">
            <v>黄骅市顺亿汽车部件有限公司</v>
          </cell>
          <cell r="D70">
            <v>774422.13</v>
          </cell>
          <cell r="E70">
            <v>758406.68</v>
          </cell>
          <cell r="F70">
            <v>749057.53</v>
          </cell>
          <cell r="G70">
            <v>741453.71</v>
          </cell>
          <cell r="H70">
            <v>789425.35</v>
          </cell>
          <cell r="I70">
            <v>793016.83</v>
          </cell>
          <cell r="J70">
            <v>828044.02</v>
          </cell>
          <cell r="K70">
            <v>813710.1</v>
          </cell>
          <cell r="L70">
            <v>783710.1</v>
          </cell>
          <cell r="M70">
            <v>796700.09</v>
          </cell>
        </row>
        <row r="71">
          <cell r="B71" t="str">
            <v>S411048</v>
          </cell>
          <cell r="C71" t="str">
            <v>致冠沧州汽车部件有限公司</v>
          </cell>
        </row>
        <row r="71">
          <cell r="E71">
            <v>128650.5</v>
          </cell>
          <cell r="F71">
            <v>231531.92</v>
          </cell>
          <cell r="G71">
            <v>289383.12</v>
          </cell>
          <cell r="H71">
            <v>476511.12</v>
          </cell>
          <cell r="I71">
            <v>536857.12</v>
          </cell>
          <cell r="J71">
            <v>436857.12</v>
          </cell>
          <cell r="K71">
            <v>630331.44</v>
          </cell>
          <cell r="L71">
            <v>735808.38</v>
          </cell>
          <cell r="M71">
            <v>773233.98</v>
          </cell>
        </row>
        <row r="72">
          <cell r="B72" t="str">
            <v>S431010</v>
          </cell>
          <cell r="C72" t="str">
            <v>上海绽奇汽车部件有限公司</v>
          </cell>
          <cell r="D72">
            <v>431378.13</v>
          </cell>
          <cell r="E72">
            <v>448635.8</v>
          </cell>
          <cell r="F72">
            <v>485298.17</v>
          </cell>
          <cell r="G72">
            <v>589306.88</v>
          </cell>
          <cell r="H72">
            <v>642464.88</v>
          </cell>
          <cell r="I72">
            <v>665916.39</v>
          </cell>
          <cell r="J72">
            <v>717156.56</v>
          </cell>
          <cell r="K72">
            <v>760888.88</v>
          </cell>
          <cell r="L72">
            <v>812726.79</v>
          </cell>
          <cell r="M72">
            <v>773100.22</v>
          </cell>
        </row>
        <row r="73">
          <cell r="B73" t="str">
            <v>S413178</v>
          </cell>
          <cell r="C73" t="str">
            <v>廊坊市东平汽车零配件有限公司</v>
          </cell>
          <cell r="D73">
            <v>708250.05</v>
          </cell>
          <cell r="E73">
            <v>614250.05</v>
          </cell>
          <cell r="F73">
            <v>823333.62</v>
          </cell>
          <cell r="G73">
            <v>818339.52</v>
          </cell>
          <cell r="H73">
            <v>818339.52</v>
          </cell>
          <cell r="I73">
            <v>768339.52</v>
          </cell>
          <cell r="J73">
            <v>768339.52</v>
          </cell>
          <cell r="K73">
            <v>768339.52</v>
          </cell>
          <cell r="L73">
            <v>768339.52</v>
          </cell>
          <cell r="M73">
            <v>768339.52</v>
          </cell>
        </row>
        <row r="74">
          <cell r="B74" t="str">
            <v>S413090</v>
          </cell>
          <cell r="C74" t="str">
            <v>黄骅市津华汽车部件有限公司</v>
          </cell>
          <cell r="D74">
            <v>667338.56</v>
          </cell>
          <cell r="E74">
            <v>667338.56</v>
          </cell>
          <cell r="F74">
            <v>667338.56</v>
          </cell>
          <cell r="G74">
            <v>667338.56</v>
          </cell>
          <cell r="H74">
            <v>667338.56</v>
          </cell>
          <cell r="I74">
            <v>667338.56</v>
          </cell>
          <cell r="J74">
            <v>667338.56</v>
          </cell>
          <cell r="K74">
            <v>667338.56</v>
          </cell>
          <cell r="L74">
            <v>667338.56</v>
          </cell>
          <cell r="M74">
            <v>667338.56</v>
          </cell>
        </row>
        <row r="75">
          <cell r="B75" t="str">
            <v>S413073</v>
          </cell>
          <cell r="C75" t="str">
            <v>黄骅市兴岳金属制品有限公司</v>
          </cell>
          <cell r="D75">
            <v>381602.28</v>
          </cell>
          <cell r="E75">
            <v>380467.57</v>
          </cell>
          <cell r="F75">
            <v>413806.4</v>
          </cell>
          <cell r="G75">
            <v>453492.95</v>
          </cell>
          <cell r="H75">
            <v>522623.97</v>
          </cell>
          <cell r="I75">
            <v>582840.01</v>
          </cell>
          <cell r="J75">
            <v>604982.49</v>
          </cell>
          <cell r="K75">
            <v>680600.74</v>
          </cell>
          <cell r="L75">
            <v>730578.23</v>
          </cell>
          <cell r="M75">
            <v>664966.22</v>
          </cell>
        </row>
        <row r="76">
          <cell r="B76" t="str">
            <v>S413021</v>
          </cell>
          <cell r="C76" t="str">
            <v>河北锐翰汽车零部件有限公司</v>
          </cell>
          <cell r="D76">
            <v>526177.95</v>
          </cell>
          <cell r="E76">
            <v>524913.91</v>
          </cell>
          <cell r="F76">
            <v>535661.84</v>
          </cell>
          <cell r="G76">
            <v>538989.79</v>
          </cell>
          <cell r="H76">
            <v>572061.73</v>
          </cell>
          <cell r="I76">
            <v>575901.67</v>
          </cell>
          <cell r="J76">
            <v>588429.61</v>
          </cell>
          <cell r="K76">
            <v>616605.56</v>
          </cell>
          <cell r="L76">
            <v>627605.46</v>
          </cell>
          <cell r="M76">
            <v>664325.39</v>
          </cell>
        </row>
        <row r="77">
          <cell r="B77" t="str">
            <v>S511032</v>
          </cell>
          <cell r="C77" t="str">
            <v>中机科（北京）车辆检测工程研究院有限公司</v>
          </cell>
          <cell r="D77">
            <v>358437</v>
          </cell>
          <cell r="E77">
            <v>311437</v>
          </cell>
          <cell r="F77">
            <v>311437</v>
          </cell>
          <cell r="G77">
            <v>620681.33</v>
          </cell>
          <cell r="H77">
            <v>520681.33</v>
          </cell>
          <cell r="I77">
            <v>649964</v>
          </cell>
          <cell r="J77">
            <v>649964</v>
          </cell>
          <cell r="K77">
            <v>649964</v>
          </cell>
          <cell r="L77">
            <v>649964</v>
          </cell>
          <cell r="M77">
            <v>649964</v>
          </cell>
        </row>
        <row r="78">
          <cell r="B78" t="str">
            <v>S413001</v>
          </cell>
          <cell r="C78" t="str">
            <v>北京吉信气弹簧制品有限公司</v>
          </cell>
          <cell r="D78">
            <v>591158.51</v>
          </cell>
          <cell r="E78">
            <v>665396.21</v>
          </cell>
          <cell r="F78">
            <v>665396.21</v>
          </cell>
          <cell r="G78">
            <v>703465.54</v>
          </cell>
          <cell r="H78">
            <v>703465.54</v>
          </cell>
          <cell r="I78">
            <v>628040.51</v>
          </cell>
          <cell r="J78">
            <v>737677.44</v>
          </cell>
          <cell r="K78">
            <v>687677.44</v>
          </cell>
          <cell r="L78">
            <v>647149.7</v>
          </cell>
          <cell r="M78">
            <v>647149.7</v>
          </cell>
        </row>
        <row r="79">
          <cell r="B79" t="str">
            <v>S432008</v>
          </cell>
          <cell r="C79" t="str">
            <v>徐州华夏电子有限公司</v>
          </cell>
          <cell r="D79">
            <v>189803.16</v>
          </cell>
          <cell r="E79">
            <v>165803.16</v>
          </cell>
          <cell r="F79">
            <v>143803.16</v>
          </cell>
          <cell r="G79">
            <v>143803.16</v>
          </cell>
          <cell r="H79">
            <v>482780.23</v>
          </cell>
          <cell r="I79">
            <v>332780.23</v>
          </cell>
          <cell r="J79">
            <v>351976.44</v>
          </cell>
          <cell r="K79">
            <v>488798.55</v>
          </cell>
          <cell r="L79">
            <v>544242</v>
          </cell>
          <cell r="M79">
            <v>640573.37</v>
          </cell>
        </row>
        <row r="80">
          <cell r="B80" t="str">
            <v>S432006</v>
          </cell>
          <cell r="C80" t="str">
            <v>江阴长青工艺品有限公司</v>
          </cell>
          <cell r="D80">
            <v>729854.28</v>
          </cell>
          <cell r="E80">
            <v>729854.28</v>
          </cell>
          <cell r="F80">
            <v>729854.28</v>
          </cell>
          <cell r="G80">
            <v>729854.28</v>
          </cell>
          <cell r="H80">
            <v>729854.28</v>
          </cell>
          <cell r="I80">
            <v>764854.28</v>
          </cell>
          <cell r="J80">
            <v>632354.28</v>
          </cell>
          <cell r="K80">
            <v>632354.28</v>
          </cell>
          <cell r="L80">
            <v>632354.28</v>
          </cell>
          <cell r="M80">
            <v>632354.28</v>
          </cell>
        </row>
        <row r="81">
          <cell r="B81" t="str">
            <v>S413051</v>
          </cell>
          <cell r="C81" t="str">
            <v>黄骅市京港机电设备有限公司</v>
          </cell>
          <cell r="D81">
            <v>834310.75</v>
          </cell>
          <cell r="E81">
            <v>808434.42</v>
          </cell>
          <cell r="F81">
            <v>592913.75</v>
          </cell>
          <cell r="G81">
            <v>614278.2</v>
          </cell>
          <cell r="H81">
            <v>614732.59</v>
          </cell>
          <cell r="I81">
            <v>604732.59</v>
          </cell>
          <cell r="J81">
            <v>604732.59</v>
          </cell>
          <cell r="K81">
            <v>604732.59</v>
          </cell>
          <cell r="L81">
            <v>604732.59</v>
          </cell>
          <cell r="M81">
            <v>604732.59</v>
          </cell>
        </row>
        <row r="82">
          <cell r="B82" t="str">
            <v>S413060</v>
          </cell>
          <cell r="C82" t="str">
            <v>黄骅市正祥车辆部件有限公司</v>
          </cell>
          <cell r="D82">
            <v>396545.84</v>
          </cell>
          <cell r="E82">
            <v>316545.84</v>
          </cell>
          <cell r="F82">
            <v>289545.84</v>
          </cell>
          <cell r="G82">
            <v>259545.84</v>
          </cell>
          <cell r="H82">
            <v>259545.84</v>
          </cell>
          <cell r="I82">
            <v>259545.84</v>
          </cell>
          <cell r="J82">
            <v>598067.44</v>
          </cell>
          <cell r="K82">
            <v>598067.44</v>
          </cell>
          <cell r="L82">
            <v>598067.44</v>
          </cell>
          <cell r="M82">
            <v>598067.44</v>
          </cell>
        </row>
        <row r="83">
          <cell r="B83" t="str">
            <v>S431024</v>
          </cell>
          <cell r="C83" t="str">
            <v>上海霏济科技有限公司</v>
          </cell>
          <cell r="D83">
            <v>613852.72</v>
          </cell>
          <cell r="E83">
            <v>791561.04</v>
          </cell>
          <cell r="F83">
            <v>591561.04</v>
          </cell>
          <cell r="G83">
            <v>481039.44</v>
          </cell>
          <cell r="H83">
            <v>617407.84</v>
          </cell>
          <cell r="I83">
            <v>733411.38</v>
          </cell>
          <cell r="J83">
            <v>533411.38</v>
          </cell>
          <cell r="K83">
            <v>200000</v>
          </cell>
          <cell r="L83">
            <v>583188.65</v>
          </cell>
          <cell r="M83">
            <v>583188.65</v>
          </cell>
        </row>
        <row r="84">
          <cell r="B84" t="str">
            <v>S413167</v>
          </cell>
          <cell r="C84" t="str">
            <v>航天宏达（泊头）机械科技有限公司</v>
          </cell>
          <cell r="D84">
            <v>909526.65</v>
          </cell>
          <cell r="E84">
            <v>932713.1</v>
          </cell>
          <cell r="F84">
            <v>892833.28</v>
          </cell>
          <cell r="G84">
            <v>736093.87</v>
          </cell>
          <cell r="H84">
            <v>714180.82</v>
          </cell>
          <cell r="I84">
            <v>683376.26</v>
          </cell>
          <cell r="J84">
            <v>637671.26</v>
          </cell>
          <cell r="K84">
            <v>614061.1</v>
          </cell>
          <cell r="L84">
            <v>580350.3</v>
          </cell>
          <cell r="M84">
            <v>560408.13</v>
          </cell>
        </row>
        <row r="85">
          <cell r="B85" t="str">
            <v>S413175</v>
          </cell>
          <cell r="C85" t="str">
            <v>河北莫特美橡塑科技有限公司</v>
          </cell>
          <cell r="D85">
            <v>205446</v>
          </cell>
          <cell r="E85">
            <v>178446</v>
          </cell>
          <cell r="F85">
            <v>149427.6</v>
          </cell>
          <cell r="G85">
            <v>154446</v>
          </cell>
          <cell r="H85">
            <v>154446</v>
          </cell>
          <cell r="I85">
            <v>114446</v>
          </cell>
          <cell r="J85">
            <v>330736.58</v>
          </cell>
          <cell r="K85">
            <v>380870.28</v>
          </cell>
          <cell r="L85">
            <v>546559.03</v>
          </cell>
          <cell r="M85">
            <v>546559.03</v>
          </cell>
        </row>
        <row r="86">
          <cell r="B86" t="str">
            <v>S411046</v>
          </cell>
          <cell r="C86" t="str">
            <v>北京宇喆科技有限公司</v>
          </cell>
          <cell r="D86">
            <v>838534.17</v>
          </cell>
          <cell r="E86">
            <v>1003485.62</v>
          </cell>
          <cell r="F86">
            <v>1190022.41</v>
          </cell>
          <cell r="G86">
            <v>1056022.41</v>
          </cell>
          <cell r="H86">
            <v>1267604.03</v>
          </cell>
          <cell r="I86">
            <v>1192220.28</v>
          </cell>
          <cell r="J86">
            <v>1042683.85</v>
          </cell>
          <cell r="K86">
            <v>681488.22</v>
          </cell>
          <cell r="L86">
            <v>637504.17</v>
          </cell>
          <cell r="M86">
            <v>530023.49</v>
          </cell>
        </row>
        <row r="87">
          <cell r="B87" t="str">
            <v>S432025</v>
          </cell>
          <cell r="C87" t="str">
            <v>苏州高登威科技股份有限公司</v>
          </cell>
          <cell r="D87">
            <v>526700</v>
          </cell>
          <cell r="E87">
            <v>526700</v>
          </cell>
          <cell r="F87">
            <v>526700</v>
          </cell>
          <cell r="G87">
            <v>526700</v>
          </cell>
          <cell r="H87">
            <v>526700</v>
          </cell>
          <cell r="I87">
            <v>526700</v>
          </cell>
          <cell r="J87">
            <v>526700</v>
          </cell>
          <cell r="K87">
            <v>526700</v>
          </cell>
          <cell r="L87">
            <v>526700</v>
          </cell>
          <cell r="M87">
            <v>526700</v>
          </cell>
        </row>
        <row r="88">
          <cell r="B88" t="str">
            <v>S433021</v>
          </cell>
          <cell r="C88" t="str">
            <v>慈溪市维克多自控元件有限公司</v>
          </cell>
          <cell r="D88">
            <v>437078.84</v>
          </cell>
          <cell r="E88">
            <v>473968.12</v>
          </cell>
          <cell r="F88">
            <v>527532.58</v>
          </cell>
          <cell r="G88">
            <v>343270.9</v>
          </cell>
          <cell r="H88">
            <v>385025.14</v>
          </cell>
          <cell r="I88">
            <v>376851.7</v>
          </cell>
          <cell r="J88">
            <v>456803.7</v>
          </cell>
          <cell r="K88">
            <v>508630.26</v>
          </cell>
          <cell r="L88">
            <v>508630.26</v>
          </cell>
          <cell r="M88">
            <v>508630.26</v>
          </cell>
        </row>
        <row r="89">
          <cell r="B89" t="str">
            <v>S431002</v>
          </cell>
          <cell r="C89" t="str">
            <v>易格斯(上海)拖链系统有限公司</v>
          </cell>
          <cell r="D89">
            <v>174648.13</v>
          </cell>
          <cell r="E89">
            <v>163002.83</v>
          </cell>
          <cell r="F89">
            <v>141002.83</v>
          </cell>
          <cell r="G89">
            <v>190074.62</v>
          </cell>
          <cell r="H89">
            <v>151702.32</v>
          </cell>
          <cell r="I89">
            <v>180761.27</v>
          </cell>
          <cell r="J89">
            <v>350012.67</v>
          </cell>
          <cell r="K89">
            <v>460993.76</v>
          </cell>
          <cell r="L89">
            <v>431492.96</v>
          </cell>
          <cell r="M89">
            <v>508529.62</v>
          </cell>
        </row>
        <row r="90">
          <cell r="B90" t="str">
            <v>S511037</v>
          </cell>
          <cell r="C90" t="str">
            <v>北京友联物流有限公司</v>
          </cell>
          <cell r="D90">
            <v>187718.05</v>
          </cell>
          <cell r="E90">
            <v>162718.05</v>
          </cell>
          <cell r="F90">
            <v>387783.55</v>
          </cell>
          <cell r="G90">
            <v>310832.05</v>
          </cell>
          <cell r="H90">
            <v>360449.55</v>
          </cell>
          <cell r="I90">
            <v>376182.05</v>
          </cell>
          <cell r="J90">
            <v>453848.97</v>
          </cell>
          <cell r="K90">
            <v>501373.54</v>
          </cell>
          <cell r="L90">
            <v>504926.33</v>
          </cell>
          <cell r="M90">
            <v>497136.06</v>
          </cell>
        </row>
        <row r="91">
          <cell r="B91" t="str">
            <v>S543001</v>
          </cell>
          <cell r="C91" t="str">
            <v>湖南精正设备制造有限公司</v>
          </cell>
          <cell r="D91">
            <v>546647</v>
          </cell>
          <cell r="E91">
            <v>546647</v>
          </cell>
          <cell r="F91">
            <v>530107</v>
          </cell>
          <cell r="G91">
            <v>513107</v>
          </cell>
          <cell r="H91">
            <v>513107</v>
          </cell>
          <cell r="I91">
            <v>490107</v>
          </cell>
          <cell r="J91">
            <v>490107</v>
          </cell>
          <cell r="K91">
            <v>490107</v>
          </cell>
          <cell r="L91">
            <v>490107</v>
          </cell>
          <cell r="M91">
            <v>470027</v>
          </cell>
        </row>
        <row r="92">
          <cell r="B92" t="str">
            <v>S413129</v>
          </cell>
          <cell r="C92" t="str">
            <v>文安县恒德汽车座椅制造有限公司</v>
          </cell>
          <cell r="D92">
            <v>350104.19</v>
          </cell>
          <cell r="E92">
            <v>331911.42</v>
          </cell>
          <cell r="F92">
            <v>393251.58</v>
          </cell>
          <cell r="G92">
            <v>372847.45</v>
          </cell>
          <cell r="H92">
            <v>410077.41</v>
          </cell>
          <cell r="I92">
            <v>450522.68</v>
          </cell>
          <cell r="J92">
            <v>492835.41</v>
          </cell>
          <cell r="K92">
            <v>378677.94</v>
          </cell>
          <cell r="L92">
            <v>436445.04</v>
          </cell>
          <cell r="M92">
            <v>451366.65</v>
          </cell>
        </row>
        <row r="93">
          <cell r="B93" t="str">
            <v>S412039</v>
          </cell>
          <cell r="C93" t="str">
            <v>天津又进精密部品有限公司</v>
          </cell>
          <cell r="D93">
            <v>0</v>
          </cell>
          <cell r="E93">
            <v>0</v>
          </cell>
          <cell r="F93">
            <v>0</v>
          </cell>
          <cell r="G93">
            <v>112053.87</v>
          </cell>
          <cell r="H93">
            <v>112053.87</v>
          </cell>
          <cell r="I93">
            <v>131491.17</v>
          </cell>
          <cell r="J93">
            <v>212428.9</v>
          </cell>
          <cell r="K93">
            <v>302963.01</v>
          </cell>
          <cell r="L93">
            <v>383233.39</v>
          </cell>
          <cell r="M93">
            <v>444209.18</v>
          </cell>
        </row>
        <row r="94">
          <cell r="B94" t="str">
            <v>S437040</v>
          </cell>
          <cell r="C94" t="str">
            <v>淄博颜山专用汽车有限公司</v>
          </cell>
          <cell r="D94">
            <v>430000</v>
          </cell>
          <cell r="E94">
            <v>430000</v>
          </cell>
          <cell r="F94">
            <v>430000</v>
          </cell>
          <cell r="G94">
            <v>430000</v>
          </cell>
          <cell r="H94">
            <v>430000</v>
          </cell>
          <cell r="I94">
            <v>430000</v>
          </cell>
          <cell r="J94">
            <v>430000</v>
          </cell>
          <cell r="K94">
            <v>430000</v>
          </cell>
          <cell r="L94">
            <v>430000</v>
          </cell>
          <cell r="M94">
            <v>430000</v>
          </cell>
        </row>
        <row r="95">
          <cell r="B95" t="str">
            <v>S413182</v>
          </cell>
          <cell r="C95" t="str">
            <v>黄骅市盈辉汽车配件有限公司</v>
          </cell>
          <cell r="D95">
            <v>635013.57</v>
          </cell>
          <cell r="E95">
            <v>557586.95</v>
          </cell>
          <cell r="F95">
            <v>554440.41</v>
          </cell>
          <cell r="G95">
            <v>534110.41</v>
          </cell>
          <cell r="H95">
            <v>504413.18</v>
          </cell>
          <cell r="I95">
            <v>513860.76</v>
          </cell>
          <cell r="J95">
            <v>483913.52</v>
          </cell>
          <cell r="K95">
            <v>440544.43</v>
          </cell>
          <cell r="L95">
            <v>454111.2</v>
          </cell>
          <cell r="M95">
            <v>417633.41</v>
          </cell>
        </row>
        <row r="96">
          <cell r="B96" t="str">
            <v>S423001</v>
          </cell>
          <cell r="C96" t="str">
            <v>哈尔滨三迪工控工程有限公司</v>
          </cell>
          <cell r="D96">
            <v>516900</v>
          </cell>
          <cell r="E96">
            <v>516900</v>
          </cell>
          <cell r="F96">
            <v>516900</v>
          </cell>
          <cell r="G96">
            <v>516900</v>
          </cell>
          <cell r="H96">
            <v>416900</v>
          </cell>
          <cell r="I96">
            <v>416900</v>
          </cell>
          <cell r="J96">
            <v>416900</v>
          </cell>
          <cell r="K96">
            <v>416900</v>
          </cell>
          <cell r="L96">
            <v>416900</v>
          </cell>
          <cell r="M96">
            <v>416900</v>
          </cell>
        </row>
        <row r="97">
          <cell r="B97" t="str">
            <v>S433001</v>
          </cell>
          <cell r="C97" t="str">
            <v>宁波精成车业有限公司</v>
          </cell>
          <cell r="D97">
            <v>684648.06</v>
          </cell>
          <cell r="E97">
            <v>911574.78</v>
          </cell>
          <cell r="F97">
            <v>1010186.68</v>
          </cell>
          <cell r="G97">
            <v>914666.79</v>
          </cell>
          <cell r="H97">
            <v>752666.79</v>
          </cell>
          <cell r="I97">
            <v>492361.81</v>
          </cell>
          <cell r="J97">
            <v>392361.81</v>
          </cell>
          <cell r="K97">
            <v>329624.01</v>
          </cell>
          <cell r="L97">
            <v>414902.63</v>
          </cell>
          <cell r="M97">
            <v>414902.63</v>
          </cell>
        </row>
        <row r="98">
          <cell r="B98" t="str">
            <v>S413007</v>
          </cell>
          <cell r="C98" t="str">
            <v>雄县华增汽车饰件有限公司</v>
          </cell>
          <cell r="D98">
            <v>310107.36</v>
          </cell>
          <cell r="E98">
            <v>307683.97</v>
          </cell>
          <cell r="F98">
            <v>309688.3</v>
          </cell>
          <cell r="G98">
            <v>326482.08</v>
          </cell>
          <cell r="H98">
            <v>333603.58</v>
          </cell>
          <cell r="I98">
            <v>347477.49</v>
          </cell>
          <cell r="J98">
            <v>368104.29</v>
          </cell>
          <cell r="K98">
            <v>378903.74</v>
          </cell>
          <cell r="L98">
            <v>395845.7</v>
          </cell>
          <cell r="M98">
            <v>412246.01</v>
          </cell>
        </row>
        <row r="99">
          <cell r="B99" t="str">
            <v>S437055</v>
          </cell>
          <cell r="C99" t="str">
            <v>烟台毓顺汽车零部件有限公司</v>
          </cell>
        </row>
        <row r="99">
          <cell r="I99">
            <v>156211.2</v>
          </cell>
          <cell r="J99">
            <v>249517.56</v>
          </cell>
          <cell r="K99">
            <v>325670.52</v>
          </cell>
          <cell r="L99">
            <v>377681.4</v>
          </cell>
          <cell r="M99">
            <v>404042.04</v>
          </cell>
        </row>
        <row r="100">
          <cell r="B100" t="str">
            <v>S411006</v>
          </cell>
          <cell r="C100" t="str">
            <v>北京中万盛贸易有限责任公司</v>
          </cell>
          <cell r="D100">
            <v>398892.92</v>
          </cell>
          <cell r="E100">
            <v>452787.61</v>
          </cell>
          <cell r="F100">
            <v>429010.3</v>
          </cell>
          <cell r="G100">
            <v>405232.99</v>
          </cell>
          <cell r="H100">
            <v>410669.32</v>
          </cell>
          <cell r="I100">
            <v>424370.02</v>
          </cell>
          <cell r="J100">
            <v>424370.02</v>
          </cell>
          <cell r="K100">
            <v>324370.02</v>
          </cell>
          <cell r="L100">
            <v>364706.31</v>
          </cell>
          <cell r="M100">
            <v>401905.02</v>
          </cell>
        </row>
        <row r="101">
          <cell r="B101" t="str">
            <v>S412045</v>
          </cell>
          <cell r="C101" t="str">
            <v>大悍（天津）汽车零部件有限公司</v>
          </cell>
          <cell r="D101">
            <v>426298.73</v>
          </cell>
          <cell r="E101">
            <v>578371.86</v>
          </cell>
          <cell r="F101">
            <v>632847.37</v>
          </cell>
          <cell r="G101">
            <v>515662.83</v>
          </cell>
          <cell r="H101">
            <v>516297.32</v>
          </cell>
          <cell r="I101">
            <v>484373.28</v>
          </cell>
          <cell r="J101">
            <v>487774.01</v>
          </cell>
          <cell r="K101">
            <v>365069.77</v>
          </cell>
          <cell r="L101">
            <v>438589.27</v>
          </cell>
          <cell r="M101">
            <v>388589.27</v>
          </cell>
        </row>
        <row r="102">
          <cell r="B102" t="str">
            <v>S413042</v>
          </cell>
          <cell r="C102" t="str">
            <v>黄骅市祯祥金属制品有限责任公司</v>
          </cell>
          <cell r="D102">
            <v>28886.9399999999</v>
          </cell>
          <cell r="E102">
            <v>-221113.06</v>
          </cell>
          <cell r="F102">
            <v>7606.1800000004</v>
          </cell>
          <cell r="G102">
            <v>-12719.9000000003</v>
          </cell>
          <cell r="H102">
            <v>-409719.9</v>
          </cell>
          <cell r="I102">
            <v>25327.8699999996</v>
          </cell>
          <cell r="J102">
            <v>228763.95</v>
          </cell>
          <cell r="K102">
            <v>168615.7</v>
          </cell>
          <cell r="L102">
            <v>616455.07</v>
          </cell>
          <cell r="M102">
            <v>374973.64</v>
          </cell>
        </row>
        <row r="103">
          <cell r="B103" t="str">
            <v>S413053</v>
          </cell>
          <cell r="C103" t="str">
            <v>黄骅市益海五金制造有限公司</v>
          </cell>
          <cell r="D103">
            <v>488636.63</v>
          </cell>
          <cell r="E103">
            <v>408636.63</v>
          </cell>
          <cell r="F103">
            <v>491207.52</v>
          </cell>
          <cell r="G103">
            <v>454728.24</v>
          </cell>
          <cell r="H103">
            <v>432336.83</v>
          </cell>
          <cell r="I103">
            <v>456623.03</v>
          </cell>
          <cell r="J103">
            <v>447889.28</v>
          </cell>
          <cell r="K103">
            <v>416522.4</v>
          </cell>
          <cell r="L103">
            <v>407443.14</v>
          </cell>
          <cell r="M103">
            <v>367443.14</v>
          </cell>
        </row>
        <row r="104">
          <cell r="B104" t="str">
            <v>S431035</v>
          </cell>
          <cell r="C104" t="str">
            <v>上海发之源电气有限公司</v>
          </cell>
        </row>
        <row r="104">
          <cell r="G104">
            <v>16430.2</v>
          </cell>
          <cell r="H104">
            <v>49891.24</v>
          </cell>
          <cell r="I104">
            <v>49891.24</v>
          </cell>
          <cell r="J104">
            <v>177694.24</v>
          </cell>
          <cell r="K104">
            <v>275614.84</v>
          </cell>
          <cell r="L104">
            <v>326343.04</v>
          </cell>
          <cell r="M104">
            <v>363836.44</v>
          </cell>
        </row>
        <row r="105">
          <cell r="B105" t="str">
            <v>S432036</v>
          </cell>
          <cell r="C105" t="str">
            <v>常州立天汽车零部件有限公司</v>
          </cell>
          <cell r="D105">
            <v>361171.88</v>
          </cell>
          <cell r="E105">
            <v>309005.89</v>
          </cell>
          <cell r="F105">
            <v>382791.9</v>
          </cell>
          <cell r="G105">
            <v>413098.84</v>
          </cell>
          <cell r="H105">
            <v>318787.46</v>
          </cell>
          <cell r="I105">
            <v>421154.99</v>
          </cell>
          <cell r="J105">
            <v>489321.35</v>
          </cell>
          <cell r="K105">
            <v>634947.43</v>
          </cell>
          <cell r="L105">
            <v>534947.43</v>
          </cell>
          <cell r="M105">
            <v>362907.87</v>
          </cell>
        </row>
        <row r="106">
          <cell r="B106" t="str">
            <v>S434002</v>
          </cell>
          <cell r="C106" t="str">
            <v>芜湖星火软轴控制索制造有限公司</v>
          </cell>
          <cell r="D106">
            <v>347138.11</v>
          </cell>
          <cell r="E106">
            <v>458010.63</v>
          </cell>
          <cell r="F106">
            <v>461770.41</v>
          </cell>
          <cell r="G106">
            <v>490644.7</v>
          </cell>
          <cell r="H106">
            <v>505033.49</v>
          </cell>
          <cell r="I106">
            <v>385033.49</v>
          </cell>
          <cell r="J106">
            <v>385706.84</v>
          </cell>
          <cell r="K106">
            <v>402121.33</v>
          </cell>
          <cell r="L106">
            <v>402121.33</v>
          </cell>
          <cell r="M106">
            <v>352121.33</v>
          </cell>
        </row>
        <row r="107">
          <cell r="B107" t="str">
            <v>S433023</v>
          </cell>
          <cell r="C107" t="str">
            <v>浙江万里安全器材制造有限公司</v>
          </cell>
          <cell r="D107">
            <v>311570.29</v>
          </cell>
          <cell r="E107">
            <v>294570.29</v>
          </cell>
          <cell r="F107">
            <v>277570.29</v>
          </cell>
          <cell r="G107">
            <v>262295.72</v>
          </cell>
          <cell r="H107">
            <v>242295.72</v>
          </cell>
          <cell r="I107">
            <v>287630.53</v>
          </cell>
          <cell r="J107">
            <v>304473.3</v>
          </cell>
          <cell r="K107">
            <v>254473.3</v>
          </cell>
          <cell r="L107">
            <v>334888.12</v>
          </cell>
          <cell r="M107">
            <v>350708.12</v>
          </cell>
        </row>
        <row r="108">
          <cell r="B108" t="str">
            <v>S432038</v>
          </cell>
          <cell r="C108" t="str">
            <v>常州市正力制镜有限公司</v>
          </cell>
          <cell r="D108">
            <v>178159.4</v>
          </cell>
          <cell r="E108">
            <v>175659.4</v>
          </cell>
          <cell r="F108">
            <v>168659.4</v>
          </cell>
          <cell r="G108">
            <v>168659.4</v>
          </cell>
          <cell r="H108">
            <v>158659.4</v>
          </cell>
          <cell r="I108">
            <v>196136.66</v>
          </cell>
          <cell r="J108">
            <v>198597.85</v>
          </cell>
          <cell r="K108">
            <v>264263.15</v>
          </cell>
          <cell r="L108">
            <v>348144.85</v>
          </cell>
          <cell r="M108">
            <v>348144.85</v>
          </cell>
        </row>
        <row r="109">
          <cell r="B109" t="str">
            <v>S437053</v>
          </cell>
          <cell r="C109" t="str">
            <v>临沂方中新材料科技有限公司</v>
          </cell>
          <cell r="D109">
            <v>144800</v>
          </cell>
          <cell r="E109">
            <v>244100</v>
          </cell>
          <cell r="F109">
            <v>292100</v>
          </cell>
          <cell r="G109">
            <v>168000</v>
          </cell>
          <cell r="H109">
            <v>232000</v>
          </cell>
          <cell r="I109">
            <v>289600</v>
          </cell>
          <cell r="J109">
            <v>309000</v>
          </cell>
          <cell r="K109">
            <v>387900</v>
          </cell>
          <cell r="L109">
            <v>362500</v>
          </cell>
          <cell r="M109">
            <v>347000</v>
          </cell>
        </row>
        <row r="110">
          <cell r="B110" t="str">
            <v>S444016</v>
          </cell>
          <cell r="C110" t="str">
            <v>东莞市元将五金有限公司</v>
          </cell>
          <cell r="D110">
            <v>0</v>
          </cell>
          <cell r="E110">
            <v>0</v>
          </cell>
          <cell r="F110">
            <v>-39663</v>
          </cell>
          <cell r="G110">
            <v>-55000</v>
          </cell>
          <cell r="H110">
            <v>-55087.5</v>
          </cell>
          <cell r="I110">
            <v>0</v>
          </cell>
          <cell r="J110">
            <v>-50019.45</v>
          </cell>
          <cell r="K110">
            <v>-1.45519152283669e-11</v>
          </cell>
          <cell r="L110">
            <v>94072.5</v>
          </cell>
          <cell r="M110">
            <v>338661</v>
          </cell>
        </row>
        <row r="111">
          <cell r="B111" t="str">
            <v>S535001</v>
          </cell>
          <cell r="C111" t="str">
            <v>厦门市三友和机械有限公司</v>
          </cell>
          <cell r="D111">
            <v>364000</v>
          </cell>
          <cell r="E111">
            <v>364000</v>
          </cell>
          <cell r="F111">
            <v>364000</v>
          </cell>
          <cell r="G111">
            <v>314000</v>
          </cell>
          <cell r="H111">
            <v>314000</v>
          </cell>
          <cell r="I111">
            <v>314000</v>
          </cell>
          <cell r="J111">
            <v>314000</v>
          </cell>
          <cell r="K111">
            <v>314000</v>
          </cell>
          <cell r="L111">
            <v>314000</v>
          </cell>
          <cell r="M111">
            <v>314000</v>
          </cell>
        </row>
        <row r="112">
          <cell r="B112" t="str">
            <v>S413020</v>
          </cell>
          <cell r="C112" t="str">
            <v>沧州旭兴五金制品有限公司</v>
          </cell>
          <cell r="D112">
            <v>197974.03</v>
          </cell>
          <cell r="E112">
            <v>216795.89</v>
          </cell>
          <cell r="F112">
            <v>247282.47</v>
          </cell>
          <cell r="G112">
            <v>270094.69</v>
          </cell>
          <cell r="H112">
            <v>220094.69</v>
          </cell>
          <cell r="I112">
            <v>296283.77</v>
          </cell>
          <cell r="J112">
            <v>362137.43</v>
          </cell>
          <cell r="K112">
            <v>343466.93</v>
          </cell>
          <cell r="L112">
            <v>343466.93</v>
          </cell>
          <cell r="M112">
            <v>313466.93</v>
          </cell>
        </row>
        <row r="113">
          <cell r="B113" t="str">
            <v>S434001</v>
          </cell>
          <cell r="C113" t="str">
            <v>合肥光码科技有限公司</v>
          </cell>
          <cell r="D113">
            <v>357765.37</v>
          </cell>
          <cell r="E113">
            <v>347765.37</v>
          </cell>
          <cell r="F113">
            <v>327558.57</v>
          </cell>
          <cell r="G113">
            <v>296558.57</v>
          </cell>
          <cell r="H113">
            <v>352090.61</v>
          </cell>
          <cell r="I113">
            <v>321090.61</v>
          </cell>
          <cell r="J113">
            <v>326568.43</v>
          </cell>
          <cell r="K113">
            <v>335320.52</v>
          </cell>
          <cell r="L113">
            <v>304320.52</v>
          </cell>
          <cell r="M113">
            <v>310778.92</v>
          </cell>
        </row>
        <row r="114">
          <cell r="B114" t="str">
            <v>S437005</v>
          </cell>
          <cell r="C114" t="str">
            <v>青岛盛有电子科技有限公司</v>
          </cell>
          <cell r="D114">
            <v>406025.92</v>
          </cell>
          <cell r="E114">
            <v>328825.92</v>
          </cell>
          <cell r="F114">
            <v>282025.92</v>
          </cell>
          <cell r="G114">
            <v>270025.92</v>
          </cell>
          <cell r="H114">
            <v>315625.92</v>
          </cell>
          <cell r="I114">
            <v>303625.92</v>
          </cell>
          <cell r="J114">
            <v>303625.92</v>
          </cell>
          <cell r="K114">
            <v>303625.92</v>
          </cell>
          <cell r="L114">
            <v>303625.92</v>
          </cell>
          <cell r="M114">
            <v>303625.92</v>
          </cell>
        </row>
        <row r="115">
          <cell r="B115" t="str">
            <v>S413067</v>
          </cell>
          <cell r="C115" t="str">
            <v>沧州庆方汽车部件有限公司</v>
          </cell>
          <cell r="D115">
            <v>294121.01</v>
          </cell>
          <cell r="E115">
            <v>341023.92</v>
          </cell>
          <cell r="F115">
            <v>346271.26</v>
          </cell>
          <cell r="G115">
            <v>291241.01</v>
          </cell>
          <cell r="H115">
            <v>252585.3</v>
          </cell>
          <cell r="I115">
            <v>286760.59</v>
          </cell>
          <cell r="J115">
            <v>277588.43</v>
          </cell>
          <cell r="K115">
            <v>285167.48</v>
          </cell>
          <cell r="L115">
            <v>285718.75</v>
          </cell>
          <cell r="M115">
            <v>294138.08</v>
          </cell>
        </row>
        <row r="116">
          <cell r="B116" t="str">
            <v>S433019</v>
          </cell>
          <cell r="C116" t="str">
            <v>杭州阳晨聚氨酯制品有限公司</v>
          </cell>
          <cell r="D116">
            <v>221921.53</v>
          </cell>
          <cell r="E116">
            <v>192921.53</v>
          </cell>
          <cell r="F116">
            <v>192921.53</v>
          </cell>
          <cell r="G116">
            <v>117021.59</v>
          </cell>
          <cell r="H116">
            <v>128121.65</v>
          </cell>
          <cell r="I116">
            <v>182822.14</v>
          </cell>
          <cell r="J116">
            <v>219822.3</v>
          </cell>
          <cell r="K116">
            <v>219822.3</v>
          </cell>
          <cell r="L116">
            <v>293822.61</v>
          </cell>
          <cell r="M116">
            <v>293822.61</v>
          </cell>
        </row>
        <row r="117">
          <cell r="B117" t="str">
            <v>S413058</v>
          </cell>
          <cell r="C117" t="str">
            <v>黄骅市俊隆五金包装有限公司</v>
          </cell>
          <cell r="D117">
            <v>225575.5</v>
          </cell>
          <cell r="E117">
            <v>223296.55</v>
          </cell>
          <cell r="F117">
            <v>220439.53</v>
          </cell>
          <cell r="G117">
            <v>220439.53</v>
          </cell>
          <cell r="H117">
            <v>236205.82</v>
          </cell>
          <cell r="I117">
            <v>226205.82</v>
          </cell>
          <cell r="J117">
            <v>260075.22</v>
          </cell>
          <cell r="K117">
            <v>276098.35</v>
          </cell>
          <cell r="L117">
            <v>256698.35</v>
          </cell>
          <cell r="M117">
            <v>284752.26</v>
          </cell>
        </row>
        <row r="118">
          <cell r="B118" t="str">
            <v>S444012</v>
          </cell>
          <cell r="C118" t="str">
            <v>东莞皓永汽车配件有限公司</v>
          </cell>
          <cell r="D118">
            <v>478592</v>
          </cell>
          <cell r="E118">
            <v>417592</v>
          </cell>
          <cell r="F118">
            <v>361592</v>
          </cell>
          <cell r="G118">
            <v>322592</v>
          </cell>
          <cell r="H118">
            <v>322592</v>
          </cell>
          <cell r="I118">
            <v>322592</v>
          </cell>
          <cell r="J118">
            <v>322592</v>
          </cell>
          <cell r="K118">
            <v>322592</v>
          </cell>
          <cell r="L118">
            <v>282592</v>
          </cell>
          <cell r="M118">
            <v>282592</v>
          </cell>
        </row>
        <row r="119">
          <cell r="B119" t="str">
            <v>S431026</v>
          </cell>
          <cell r="C119" t="str">
            <v>上海桓毅实业发展有限公司</v>
          </cell>
          <cell r="D119">
            <v>350408.24</v>
          </cell>
          <cell r="E119">
            <v>338408.24</v>
          </cell>
          <cell r="F119">
            <v>327408.24</v>
          </cell>
          <cell r="G119">
            <v>327408.24</v>
          </cell>
          <cell r="H119">
            <v>316738.24</v>
          </cell>
          <cell r="I119">
            <v>276738.24</v>
          </cell>
          <cell r="J119">
            <v>276738.24</v>
          </cell>
          <cell r="K119">
            <v>276738.24</v>
          </cell>
          <cell r="L119">
            <v>276738.24</v>
          </cell>
          <cell r="M119">
            <v>276738.24</v>
          </cell>
        </row>
        <row r="120">
          <cell r="B120" t="str">
            <v>S433027</v>
          </cell>
          <cell r="C120" t="str">
            <v>浙江泰极信汽车部件有限公司</v>
          </cell>
          <cell r="D120">
            <v>469669.96</v>
          </cell>
          <cell r="E120">
            <v>469669.96</v>
          </cell>
          <cell r="F120">
            <v>469669.96</v>
          </cell>
          <cell r="G120">
            <v>469669.96</v>
          </cell>
          <cell r="H120">
            <v>369669.96</v>
          </cell>
          <cell r="I120">
            <v>319669.96</v>
          </cell>
          <cell r="J120">
            <v>319669.96</v>
          </cell>
          <cell r="K120">
            <v>269669.96</v>
          </cell>
          <cell r="L120">
            <v>269669.96</v>
          </cell>
          <cell r="M120">
            <v>269669.96</v>
          </cell>
        </row>
        <row r="121">
          <cell r="B121" t="str">
            <v>S513016</v>
          </cell>
          <cell r="C121" t="str">
            <v>黄骅市辉煌建筑队</v>
          </cell>
          <cell r="D121">
            <v>177928.4</v>
          </cell>
          <cell r="E121">
            <v>212858.4</v>
          </cell>
          <cell r="F121">
            <v>230699.3</v>
          </cell>
          <cell r="G121">
            <v>230699.3</v>
          </cell>
          <cell r="H121">
            <v>232539.3</v>
          </cell>
          <cell r="I121">
            <v>234568.3</v>
          </cell>
          <cell r="J121">
            <v>266650.3</v>
          </cell>
          <cell r="K121">
            <v>266650.3</v>
          </cell>
          <cell r="L121">
            <v>266650.3</v>
          </cell>
          <cell r="M121">
            <v>266650.3</v>
          </cell>
        </row>
        <row r="122">
          <cell r="B122" t="str">
            <v>S437057</v>
          </cell>
          <cell r="C122" t="str">
            <v>青岛柏利美新材料有限公司</v>
          </cell>
        </row>
        <row r="122">
          <cell r="E122">
            <v>0</v>
          </cell>
          <cell r="F122">
            <v>85500</v>
          </cell>
          <cell r="G122">
            <v>129000</v>
          </cell>
          <cell r="H122">
            <v>103500</v>
          </cell>
          <cell r="I122">
            <v>83400</v>
          </cell>
          <cell r="J122">
            <v>67700</v>
          </cell>
          <cell r="K122">
            <v>92700</v>
          </cell>
          <cell r="L122">
            <v>208200</v>
          </cell>
          <cell r="M122">
            <v>264595</v>
          </cell>
        </row>
        <row r="123">
          <cell r="B123" t="str">
            <v>S413185</v>
          </cell>
          <cell r="C123" t="str">
            <v>海兴县越达弹簧制造有限公司</v>
          </cell>
          <cell r="D123">
            <v>90171.52</v>
          </cell>
          <cell r="E123">
            <v>175221.2</v>
          </cell>
          <cell r="F123">
            <v>213234.62</v>
          </cell>
          <cell r="G123">
            <v>185621.03</v>
          </cell>
          <cell r="H123">
            <v>290696.62</v>
          </cell>
          <cell r="I123">
            <v>393672.11</v>
          </cell>
          <cell r="J123">
            <v>428462.19</v>
          </cell>
          <cell r="K123">
            <v>263362.19</v>
          </cell>
          <cell r="L123">
            <v>314727.59</v>
          </cell>
          <cell r="M123">
            <v>256449.09</v>
          </cell>
        </row>
        <row r="124">
          <cell r="B124" t="str">
            <v>S432016</v>
          </cell>
          <cell r="C124" t="str">
            <v>美视伊汽车镜控(苏州)有限公司</v>
          </cell>
          <cell r="D124">
            <v>-41005.4399999999</v>
          </cell>
          <cell r="E124">
            <v>5.82076609134674e-11</v>
          </cell>
          <cell r="F124">
            <v>0</v>
          </cell>
          <cell r="G124">
            <v>182397.72</v>
          </cell>
          <cell r="H124">
            <v>223403.16</v>
          </cell>
          <cell r="I124">
            <v>898257.46</v>
          </cell>
          <cell r="J124">
            <v>1710321.86</v>
          </cell>
          <cell r="K124">
            <v>1953264.44</v>
          </cell>
          <cell r="L124">
            <v>3010756.22</v>
          </cell>
          <cell r="M124">
            <v>249980.010000001</v>
          </cell>
        </row>
        <row r="125">
          <cell r="B125" t="str">
            <v>S413063</v>
          </cell>
          <cell r="C125" t="str">
            <v>黄骅市洁霸汽车零部件制造有限公司</v>
          </cell>
          <cell r="D125">
            <v>246020.38</v>
          </cell>
          <cell r="E125">
            <v>246020.38</v>
          </cell>
          <cell r="F125">
            <v>246020.38</v>
          </cell>
          <cell r="G125">
            <v>246020.38</v>
          </cell>
          <cell r="H125">
            <v>246020.38</v>
          </cell>
          <cell r="I125">
            <v>246020.38</v>
          </cell>
          <cell r="J125">
            <v>246020.38</v>
          </cell>
          <cell r="K125">
            <v>246020.38</v>
          </cell>
          <cell r="L125">
            <v>246020.38</v>
          </cell>
          <cell r="M125">
            <v>246020.38</v>
          </cell>
        </row>
        <row r="126">
          <cell r="B126" t="str">
            <v>S413072</v>
          </cell>
          <cell r="C126" t="str">
            <v>黄骅市润晨五金制品有限公司</v>
          </cell>
          <cell r="D126">
            <v>244802.31</v>
          </cell>
          <cell r="E126">
            <v>309103.89</v>
          </cell>
          <cell r="F126">
            <v>279103.89</v>
          </cell>
          <cell r="G126">
            <v>279103.89</v>
          </cell>
          <cell r="H126">
            <v>256103.89</v>
          </cell>
          <cell r="I126">
            <v>256103.89</v>
          </cell>
          <cell r="J126">
            <v>256103.89</v>
          </cell>
          <cell r="K126">
            <v>256103.89</v>
          </cell>
          <cell r="L126">
            <v>236103.89</v>
          </cell>
          <cell r="M126">
            <v>236103.89</v>
          </cell>
        </row>
        <row r="127">
          <cell r="B127" t="str">
            <v>S413168</v>
          </cell>
          <cell r="C127" t="str">
            <v>黄骅市旗锐塑料制品有限公司</v>
          </cell>
          <cell r="D127">
            <v>592627.05</v>
          </cell>
          <cell r="E127">
            <v>466354.78</v>
          </cell>
          <cell r="F127">
            <v>259204.91</v>
          </cell>
          <cell r="G127">
            <v>190204.91</v>
          </cell>
          <cell r="H127">
            <v>262641.21</v>
          </cell>
          <cell r="I127">
            <v>120634.39</v>
          </cell>
          <cell r="J127">
            <v>162059.31</v>
          </cell>
          <cell r="K127">
            <v>178595.36</v>
          </cell>
          <cell r="L127">
            <v>205079.75</v>
          </cell>
          <cell r="M127">
            <v>233225.08</v>
          </cell>
        </row>
        <row r="128">
          <cell r="B128" t="str">
            <v>S512004</v>
          </cell>
          <cell r="C128" t="str">
            <v>天津优普达特科技有限公司</v>
          </cell>
          <cell r="D128">
            <v>309149.1</v>
          </cell>
          <cell r="E128">
            <v>269149.1</v>
          </cell>
          <cell r="F128">
            <v>269149.1</v>
          </cell>
          <cell r="G128">
            <v>233149.1</v>
          </cell>
          <cell r="H128">
            <v>233149.1</v>
          </cell>
          <cell r="I128">
            <v>233149.1</v>
          </cell>
          <cell r="J128">
            <v>233149.1</v>
          </cell>
          <cell r="K128">
            <v>233149.1</v>
          </cell>
          <cell r="L128">
            <v>233149.1</v>
          </cell>
          <cell r="M128">
            <v>233149.1</v>
          </cell>
        </row>
        <row r="129">
          <cell r="B129" t="str">
            <v>S412015</v>
          </cell>
          <cell r="C129" t="str">
            <v>天津亚铁科技有限公司</v>
          </cell>
          <cell r="D129">
            <v>430686.65</v>
          </cell>
          <cell r="E129">
            <v>430686.65</v>
          </cell>
          <cell r="F129">
            <v>430686.65</v>
          </cell>
          <cell r="G129">
            <v>330686.65</v>
          </cell>
          <cell r="H129">
            <v>230686.65</v>
          </cell>
          <cell r="I129">
            <v>230686.65</v>
          </cell>
          <cell r="J129">
            <v>230686.65</v>
          </cell>
          <cell r="K129">
            <v>230686.65</v>
          </cell>
          <cell r="L129">
            <v>230686.65</v>
          </cell>
          <cell r="M129">
            <v>230686.65</v>
          </cell>
        </row>
        <row r="130">
          <cell r="B130" t="str">
            <v>S413043</v>
          </cell>
          <cell r="C130" t="str">
            <v>河北航凌电路板有限公司</v>
          </cell>
          <cell r="D130">
            <v>144438.48</v>
          </cell>
          <cell r="E130">
            <v>157466.88</v>
          </cell>
          <cell r="F130">
            <v>168583.16</v>
          </cell>
          <cell r="G130">
            <v>149203.16</v>
          </cell>
          <cell r="H130">
            <v>126203.16</v>
          </cell>
          <cell r="I130">
            <v>145611.81</v>
          </cell>
          <cell r="J130">
            <v>164440.77</v>
          </cell>
          <cell r="K130">
            <v>146094.21</v>
          </cell>
          <cell r="L130">
            <v>198569.11</v>
          </cell>
          <cell r="M130">
            <v>222060.82</v>
          </cell>
        </row>
        <row r="131">
          <cell r="B131" t="str">
            <v>S413015</v>
          </cell>
          <cell r="C131" t="str">
            <v>沧州鑫亿源纸制品有限公司</v>
          </cell>
          <cell r="D131">
            <v>222972.96</v>
          </cell>
          <cell r="E131">
            <v>211972.96</v>
          </cell>
          <cell r="F131">
            <v>213280.07</v>
          </cell>
          <cell r="G131">
            <v>219209.84</v>
          </cell>
          <cell r="H131">
            <v>216194.77</v>
          </cell>
          <cell r="I131">
            <v>212469.89</v>
          </cell>
          <cell r="J131">
            <v>216856.88</v>
          </cell>
          <cell r="K131">
            <v>198540.36</v>
          </cell>
          <cell r="L131">
            <v>210858.8</v>
          </cell>
          <cell r="M131">
            <v>218106.38</v>
          </cell>
        </row>
        <row r="132">
          <cell r="B132" t="str">
            <v>S513066</v>
          </cell>
          <cell r="C132" t="str">
            <v>荣昌一次性供应商</v>
          </cell>
          <cell r="D132">
            <v>215008.44</v>
          </cell>
          <cell r="E132">
            <v>215008.44</v>
          </cell>
          <cell r="F132">
            <v>215008.44</v>
          </cell>
          <cell r="G132">
            <v>215008.44</v>
          </cell>
          <cell r="H132">
            <v>215008.44</v>
          </cell>
          <cell r="I132">
            <v>215008.44</v>
          </cell>
          <cell r="J132">
            <v>215008.44</v>
          </cell>
          <cell r="K132">
            <v>215008.44</v>
          </cell>
          <cell r="L132">
            <v>215008.44</v>
          </cell>
          <cell r="M132">
            <v>215008.44</v>
          </cell>
        </row>
        <row r="133">
          <cell r="B133" t="str">
            <v>S413040</v>
          </cell>
          <cell r="C133" t="str">
            <v>河北辰丰制管有限公司</v>
          </cell>
          <cell r="D133">
            <v>212083.65</v>
          </cell>
          <cell r="E133">
            <v>212083.65</v>
          </cell>
          <cell r="F133">
            <v>212083.65</v>
          </cell>
          <cell r="G133">
            <v>212083.65</v>
          </cell>
          <cell r="H133">
            <v>212083.65</v>
          </cell>
          <cell r="I133">
            <v>212083.65</v>
          </cell>
          <cell r="J133">
            <v>212083.65</v>
          </cell>
          <cell r="K133">
            <v>212083.65</v>
          </cell>
          <cell r="L133">
            <v>212083.65</v>
          </cell>
          <cell r="M133">
            <v>212083.65</v>
          </cell>
        </row>
        <row r="134">
          <cell r="B134" t="str">
            <v>S431034</v>
          </cell>
          <cell r="C134" t="str">
            <v>雅柏利（上海）粘扣带有限公司</v>
          </cell>
          <cell r="D134">
            <v>103401.23</v>
          </cell>
          <cell r="E134">
            <v>104491.77</v>
          </cell>
          <cell r="F134">
            <v>108021.46</v>
          </cell>
          <cell r="G134">
            <v>94021.46</v>
          </cell>
          <cell r="H134">
            <v>100254.66</v>
          </cell>
          <cell r="I134">
            <v>94433.55</v>
          </cell>
          <cell r="J134">
            <v>127509.1</v>
          </cell>
          <cell r="K134">
            <v>92255.8</v>
          </cell>
          <cell r="L134">
            <v>169859</v>
          </cell>
          <cell r="M134">
            <v>210316.28</v>
          </cell>
        </row>
        <row r="135">
          <cell r="B135" t="str">
            <v>S432035</v>
          </cell>
          <cell r="C135" t="str">
            <v>江阴市宏丰塑业有限公司</v>
          </cell>
          <cell r="D135">
            <v>459160</v>
          </cell>
          <cell r="E135">
            <v>429160</v>
          </cell>
          <cell r="F135">
            <v>429160</v>
          </cell>
          <cell r="G135">
            <v>279160</v>
          </cell>
          <cell r="H135">
            <v>279160</v>
          </cell>
          <cell r="I135">
            <v>209160</v>
          </cell>
          <cell r="J135">
            <v>209160</v>
          </cell>
          <cell r="K135">
            <v>209160</v>
          </cell>
          <cell r="L135">
            <v>209160</v>
          </cell>
          <cell r="M135">
            <v>209160</v>
          </cell>
        </row>
        <row r="136">
          <cell r="B136" t="str">
            <v>S412022</v>
          </cell>
          <cell r="C136" t="str">
            <v>天津市宝坻区维华五金厂</v>
          </cell>
          <cell r="D136">
            <v>146024.35</v>
          </cell>
          <cell r="E136">
            <v>146224.71</v>
          </cell>
          <cell r="F136">
            <v>148025.25</v>
          </cell>
          <cell r="G136">
            <v>148825.79</v>
          </cell>
          <cell r="H136">
            <v>156026.15</v>
          </cell>
          <cell r="I136">
            <v>156826.69</v>
          </cell>
          <cell r="J136">
            <v>174827.59</v>
          </cell>
          <cell r="K136">
            <v>181743.19</v>
          </cell>
          <cell r="L136">
            <v>175947.79</v>
          </cell>
          <cell r="M136">
            <v>203610.19</v>
          </cell>
        </row>
        <row r="137">
          <cell r="B137" t="str">
            <v>S413181</v>
          </cell>
          <cell r="C137" t="str">
            <v>廊坊开发区欧特克精密电子线束制造有限公司</v>
          </cell>
          <cell r="D137">
            <v>457330.89</v>
          </cell>
          <cell r="E137">
            <v>397330.89</v>
          </cell>
          <cell r="F137">
            <v>344330.89</v>
          </cell>
          <cell r="G137">
            <v>301330.89</v>
          </cell>
          <cell r="H137">
            <v>301330.89</v>
          </cell>
          <cell r="I137">
            <v>201330.89</v>
          </cell>
          <cell r="J137">
            <v>201330.89</v>
          </cell>
          <cell r="K137">
            <v>201330.89</v>
          </cell>
          <cell r="L137">
            <v>201330.89</v>
          </cell>
          <cell r="M137">
            <v>201330.89</v>
          </cell>
        </row>
        <row r="138">
          <cell r="B138" t="str">
            <v>S432003</v>
          </cell>
          <cell r="C138" t="str">
            <v>无锡市汇源机械科技有限公司</v>
          </cell>
          <cell r="D138">
            <v>169248.46</v>
          </cell>
          <cell r="E138">
            <v>153248.46</v>
          </cell>
          <cell r="F138">
            <v>138248.46</v>
          </cell>
          <cell r="G138">
            <v>138248.46</v>
          </cell>
          <cell r="H138">
            <v>123248.46</v>
          </cell>
          <cell r="I138">
            <v>103248.46</v>
          </cell>
          <cell r="J138">
            <v>162995.67</v>
          </cell>
          <cell r="K138">
            <v>198329.64</v>
          </cell>
          <cell r="L138">
            <v>198329.64</v>
          </cell>
          <cell r="M138">
            <v>198329.64</v>
          </cell>
        </row>
        <row r="139">
          <cell r="B139" t="str">
            <v>S413032</v>
          </cell>
          <cell r="C139" t="str">
            <v>黄骅市大麻沽航凌电子机箱厂</v>
          </cell>
          <cell r="D139">
            <v>224942.37</v>
          </cell>
          <cell r="E139">
            <v>224039.78</v>
          </cell>
          <cell r="F139">
            <v>209090.65</v>
          </cell>
          <cell r="G139">
            <v>196048.36</v>
          </cell>
          <cell r="H139">
            <v>195429.14</v>
          </cell>
          <cell r="I139">
            <v>213160.44</v>
          </cell>
          <cell r="J139">
            <v>195058.05</v>
          </cell>
          <cell r="K139">
            <v>195058.05</v>
          </cell>
          <cell r="L139">
            <v>209086.98</v>
          </cell>
          <cell r="M139">
            <v>196943.17</v>
          </cell>
        </row>
        <row r="140">
          <cell r="B140" t="str">
            <v>S537036</v>
          </cell>
          <cell r="C140" t="str">
            <v>青岛亿嘉通物流有限公司</v>
          </cell>
        </row>
        <row r="140">
          <cell r="G140">
            <v>111157.85</v>
          </cell>
          <cell r="H140">
            <v>147259.65</v>
          </cell>
          <cell r="I140">
            <v>189797.76</v>
          </cell>
          <cell r="J140">
            <v>217270.84</v>
          </cell>
          <cell r="K140">
            <v>195056.51</v>
          </cell>
          <cell r="L140">
            <v>201936.38</v>
          </cell>
          <cell r="M140">
            <v>181817.67</v>
          </cell>
        </row>
        <row r="141">
          <cell r="B141" t="str">
            <v>S433010</v>
          </cell>
          <cell r="C141" t="str">
            <v>台州市黄岩佩雷希模具有限公司</v>
          </cell>
          <cell r="D141">
            <v>607300</v>
          </cell>
          <cell r="E141">
            <v>607300</v>
          </cell>
          <cell r="F141">
            <v>607300</v>
          </cell>
          <cell r="G141">
            <v>607300</v>
          </cell>
          <cell r="H141">
            <v>607300</v>
          </cell>
          <cell r="I141">
            <v>607300</v>
          </cell>
          <cell r="J141">
            <v>577300</v>
          </cell>
          <cell r="K141">
            <v>177300</v>
          </cell>
          <cell r="L141">
            <v>177300</v>
          </cell>
          <cell r="M141">
            <v>177300</v>
          </cell>
        </row>
        <row r="142">
          <cell r="B142" t="str">
            <v>S412010</v>
          </cell>
          <cell r="C142" t="str">
            <v>天津欧尔派斯环保科技发展有限公司</v>
          </cell>
          <cell r="D142">
            <v>176704.41</v>
          </cell>
          <cell r="E142">
            <v>176704.41</v>
          </cell>
          <cell r="F142">
            <v>176704.41</v>
          </cell>
          <cell r="G142">
            <v>176704.41</v>
          </cell>
          <cell r="H142">
            <v>176704.41</v>
          </cell>
          <cell r="I142">
            <v>176704.41</v>
          </cell>
          <cell r="J142">
            <v>176704.41</v>
          </cell>
          <cell r="K142">
            <v>176704.41</v>
          </cell>
          <cell r="L142">
            <v>176704.41</v>
          </cell>
          <cell r="M142">
            <v>176704.41</v>
          </cell>
        </row>
        <row r="143">
          <cell r="B143" t="str">
            <v>S432045</v>
          </cell>
          <cell r="C143" t="str">
            <v>苏州宏逸汽车零部件有限公司</v>
          </cell>
          <cell r="D143">
            <v>-63950</v>
          </cell>
          <cell r="E143">
            <v>-63950</v>
          </cell>
          <cell r="F143">
            <v>0</v>
          </cell>
          <cell r="G143">
            <v>-5400</v>
          </cell>
          <cell r="H143">
            <v>-5400</v>
          </cell>
          <cell r="I143">
            <v>-5400</v>
          </cell>
          <cell r="J143">
            <v>81024</v>
          </cell>
          <cell r="K143">
            <v>51024</v>
          </cell>
          <cell r="L143">
            <v>123120</v>
          </cell>
          <cell r="M143">
            <v>173792</v>
          </cell>
        </row>
        <row r="144">
          <cell r="B144" t="str">
            <v>S513222</v>
          </cell>
          <cell r="C144" t="str">
            <v>沧州君泰包装制品有限公司 </v>
          </cell>
        </row>
        <row r="144">
          <cell r="H144">
            <v>126255.8</v>
          </cell>
          <cell r="I144">
            <v>202012.92</v>
          </cell>
          <cell r="J144">
            <v>202012.92</v>
          </cell>
          <cell r="K144">
            <v>202012.92</v>
          </cell>
          <cell r="L144">
            <v>202012.92</v>
          </cell>
          <cell r="M144">
            <v>172012.91</v>
          </cell>
        </row>
        <row r="145">
          <cell r="B145" t="str">
            <v>S412005</v>
          </cell>
          <cell r="C145" t="str">
            <v>天津市国际铁工焊接装备有限公司</v>
          </cell>
          <cell r="D145">
            <v>160732.6</v>
          </cell>
          <cell r="E145">
            <v>160732.6</v>
          </cell>
          <cell r="F145">
            <v>160732.6</v>
          </cell>
          <cell r="G145">
            <v>160732.6</v>
          </cell>
          <cell r="H145">
            <v>160732.6</v>
          </cell>
          <cell r="I145">
            <v>160732.6</v>
          </cell>
          <cell r="J145">
            <v>160732.6</v>
          </cell>
          <cell r="K145">
            <v>160732.6</v>
          </cell>
          <cell r="L145">
            <v>160732.6</v>
          </cell>
          <cell r="M145">
            <v>160732.6</v>
          </cell>
        </row>
        <row r="146">
          <cell r="B146" t="str">
            <v>S432034</v>
          </cell>
          <cell r="C146" t="str">
            <v>上锐(常州)供应链管理有限公司</v>
          </cell>
          <cell r="D146">
            <v>151462.06</v>
          </cell>
          <cell r="E146">
            <v>174613.35</v>
          </cell>
          <cell r="F146">
            <v>41932.24</v>
          </cell>
          <cell r="G146">
            <v>100502.85</v>
          </cell>
          <cell r="H146">
            <v>150341.05</v>
          </cell>
          <cell r="I146">
            <v>219048.97</v>
          </cell>
          <cell r="J146">
            <v>251559.07</v>
          </cell>
          <cell r="K146">
            <v>232310.68</v>
          </cell>
          <cell r="L146">
            <v>232310.68</v>
          </cell>
          <cell r="M146">
            <v>159598.36</v>
          </cell>
        </row>
        <row r="147">
          <cell r="B147" t="str">
            <v>S413026</v>
          </cell>
          <cell r="C147" t="str">
            <v>沧州临港明康汽车配件有限公司</v>
          </cell>
          <cell r="D147">
            <v>74258.05</v>
          </cell>
          <cell r="E147">
            <v>84293.93</v>
          </cell>
          <cell r="F147">
            <v>89626.23</v>
          </cell>
          <cell r="G147">
            <v>97718.27</v>
          </cell>
          <cell r="H147">
            <v>85718.27</v>
          </cell>
          <cell r="I147">
            <v>118938.23</v>
          </cell>
          <cell r="J147">
            <v>136825.91</v>
          </cell>
          <cell r="K147">
            <v>155565.37</v>
          </cell>
          <cell r="L147">
            <v>157119.19</v>
          </cell>
          <cell r="M147">
            <v>157119.19</v>
          </cell>
        </row>
        <row r="148">
          <cell r="B148" t="str">
            <v>S412043</v>
          </cell>
          <cell r="C148" t="str">
            <v>天津新起点模具有限公司</v>
          </cell>
          <cell r="D148">
            <v>0</v>
          </cell>
          <cell r="E148">
            <v>0</v>
          </cell>
          <cell r="F148">
            <v>0</v>
          </cell>
          <cell r="G148">
            <v>612000</v>
          </cell>
          <cell r="H148">
            <v>612000</v>
          </cell>
          <cell r="I148">
            <v>612000</v>
          </cell>
          <cell r="J148">
            <v>444600</v>
          </cell>
          <cell r="K148">
            <v>156000</v>
          </cell>
          <cell r="L148">
            <v>156000</v>
          </cell>
          <cell r="M148">
            <v>156000</v>
          </cell>
        </row>
        <row r="149">
          <cell r="B149" t="str">
            <v>S432046</v>
          </cell>
          <cell r="C149" t="str">
            <v>江苏福美汽车镜有限公司</v>
          </cell>
        </row>
        <row r="149">
          <cell r="L149">
            <v>155940</v>
          </cell>
          <cell r="M149">
            <v>155940</v>
          </cell>
        </row>
        <row r="150">
          <cell r="B150" t="str">
            <v>S513005</v>
          </cell>
          <cell r="C150" t="str">
            <v>黄骅市通乐贸易有限公司</v>
          </cell>
          <cell r="D150">
            <v>268784.5</v>
          </cell>
          <cell r="E150">
            <v>268784.5</v>
          </cell>
          <cell r="F150">
            <v>219084.5</v>
          </cell>
          <cell r="G150">
            <v>169084.5</v>
          </cell>
          <cell r="H150">
            <v>169084.5</v>
          </cell>
          <cell r="I150">
            <v>169008.5</v>
          </cell>
          <cell r="J150">
            <v>175880.4</v>
          </cell>
          <cell r="K150">
            <v>155880.4</v>
          </cell>
          <cell r="L150">
            <v>155880.4</v>
          </cell>
          <cell r="M150">
            <v>155880.4</v>
          </cell>
        </row>
        <row r="151">
          <cell r="B151" t="str">
            <v>S433028</v>
          </cell>
          <cell r="C151" t="str">
            <v>温州鑫锐电器有限公司</v>
          </cell>
          <cell r="D151">
            <v>51717.84</v>
          </cell>
          <cell r="E151">
            <v>45717.84</v>
          </cell>
          <cell r="F151">
            <v>39717.84</v>
          </cell>
          <cell r="G151">
            <v>39717.84</v>
          </cell>
          <cell r="H151">
            <v>91245.84</v>
          </cell>
          <cell r="I151">
            <v>78759.08</v>
          </cell>
          <cell r="J151">
            <v>86697.33</v>
          </cell>
          <cell r="K151">
            <v>91646.73</v>
          </cell>
          <cell r="L151">
            <v>130960.43</v>
          </cell>
          <cell r="M151">
            <v>155826.08</v>
          </cell>
        </row>
        <row r="152">
          <cell r="B152" t="str">
            <v>S413145</v>
          </cell>
          <cell r="C152" t="str">
            <v>霸州市霸州镇鑫创五金塑料厂</v>
          </cell>
          <cell r="D152">
            <v>121186.59</v>
          </cell>
          <cell r="E152">
            <v>116529.46</v>
          </cell>
          <cell r="F152">
            <v>118257.3</v>
          </cell>
          <cell r="G152">
            <v>58538.21</v>
          </cell>
          <cell r="H152">
            <v>75894.44</v>
          </cell>
          <cell r="I152">
            <v>99042.3</v>
          </cell>
          <cell r="J152">
            <v>128961.62</v>
          </cell>
          <cell r="K152">
            <v>144280.11</v>
          </cell>
          <cell r="L152">
            <v>155223.45</v>
          </cell>
          <cell r="M152">
            <v>155223.45</v>
          </cell>
        </row>
        <row r="153">
          <cell r="B153" t="str">
            <v>S444014</v>
          </cell>
          <cell r="C153" t="str">
            <v>深圳市毅荣川电子科技有限公司</v>
          </cell>
          <cell r="D153">
            <v>106879.04</v>
          </cell>
          <cell r="E153">
            <v>2879.03999999999</v>
          </cell>
          <cell r="F153">
            <v>9085.19999999999</v>
          </cell>
          <cell r="G153">
            <v>14855.65</v>
          </cell>
          <cell r="H153">
            <v>221605.35</v>
          </cell>
          <cell r="I153">
            <v>181605.35</v>
          </cell>
          <cell r="J153">
            <v>151605.35</v>
          </cell>
          <cell r="K153">
            <v>151605.35</v>
          </cell>
          <cell r="L153">
            <v>151605.35</v>
          </cell>
          <cell r="M153">
            <v>151605.35</v>
          </cell>
        </row>
        <row r="154">
          <cell r="B154" t="str">
            <v>S413039</v>
          </cell>
          <cell r="C154" t="str">
            <v>黄骅市佳祥五金制品有限公司</v>
          </cell>
          <cell r="D154">
            <v>147521.27</v>
          </cell>
          <cell r="E154">
            <v>148440.11</v>
          </cell>
          <cell r="F154">
            <v>150340.51</v>
          </cell>
          <cell r="G154">
            <v>149361.14</v>
          </cell>
          <cell r="H154">
            <v>146617.09</v>
          </cell>
          <cell r="I154">
            <v>165566.79</v>
          </cell>
          <cell r="J154">
            <v>135566.79</v>
          </cell>
          <cell r="K154">
            <v>134427.21</v>
          </cell>
          <cell r="L154">
            <v>155347.68</v>
          </cell>
          <cell r="M154">
            <v>148312.06</v>
          </cell>
        </row>
        <row r="155">
          <cell r="B155" t="str">
            <v>S431036</v>
          </cell>
          <cell r="C155" t="str">
            <v>上海尖美贸易发展有限公司</v>
          </cell>
          <cell r="D155">
            <v>0</v>
          </cell>
          <cell r="E155">
            <v>0</v>
          </cell>
          <cell r="F155">
            <v>52619.27</v>
          </cell>
          <cell r="G155">
            <v>52619.27</v>
          </cell>
          <cell r="H155">
            <v>89935.49</v>
          </cell>
          <cell r="I155">
            <v>19935.49</v>
          </cell>
          <cell r="J155">
            <v>39172.61</v>
          </cell>
          <cell r="K155">
            <v>98093.52</v>
          </cell>
          <cell r="L155">
            <v>166649.27</v>
          </cell>
          <cell r="M155">
            <v>146713.78</v>
          </cell>
        </row>
        <row r="156">
          <cell r="B156" t="str">
            <v>S444008</v>
          </cell>
          <cell r="C156" t="str">
            <v>中山市华胜汽车部件有限公司</v>
          </cell>
          <cell r="D156">
            <v>219506.26</v>
          </cell>
          <cell r="E156">
            <v>213506.26</v>
          </cell>
          <cell r="F156">
            <v>213506.26</v>
          </cell>
          <cell r="G156">
            <v>183506.26</v>
          </cell>
          <cell r="H156">
            <v>183506.26</v>
          </cell>
          <cell r="I156">
            <v>153506.26</v>
          </cell>
          <cell r="J156">
            <v>153506.26</v>
          </cell>
          <cell r="K156">
            <v>153506.26</v>
          </cell>
          <cell r="L156">
            <v>133506.26</v>
          </cell>
          <cell r="M156">
            <v>146348.58</v>
          </cell>
        </row>
        <row r="157">
          <cell r="B157" t="str">
            <v>S513151</v>
          </cell>
          <cell r="C157" t="str">
            <v>沧州啸宇模具科技有限公司</v>
          </cell>
          <cell r="D157">
            <v>-64400</v>
          </cell>
          <cell r="E157">
            <v>80000</v>
          </cell>
          <cell r="F157">
            <v>407000</v>
          </cell>
          <cell r="G157">
            <v>146000</v>
          </cell>
          <cell r="H157">
            <v>146000</v>
          </cell>
          <cell r="I157">
            <v>-43000</v>
          </cell>
          <cell r="J157">
            <v>80000</v>
          </cell>
          <cell r="K157">
            <v>85329.08</v>
          </cell>
          <cell r="L157">
            <v>140700</v>
          </cell>
          <cell r="M157">
            <v>140700</v>
          </cell>
        </row>
        <row r="158">
          <cell r="B158" t="str">
            <v>S513006</v>
          </cell>
          <cell r="C158" t="str">
            <v>黄骅市双得金属制品销售有限公司</v>
          </cell>
          <cell r="D158">
            <v>168457.87</v>
          </cell>
          <cell r="E158">
            <v>148457.87</v>
          </cell>
          <cell r="F158">
            <v>254123.47</v>
          </cell>
          <cell r="G158">
            <v>204123.47</v>
          </cell>
          <cell r="H158">
            <v>187123.47</v>
          </cell>
          <cell r="I158">
            <v>206890.57</v>
          </cell>
          <cell r="J158">
            <v>206890.57</v>
          </cell>
          <cell r="K158">
            <v>189897.87</v>
          </cell>
          <cell r="L158">
            <v>189897.87</v>
          </cell>
          <cell r="M158">
            <v>139897.87</v>
          </cell>
        </row>
        <row r="159">
          <cell r="B159" t="str">
            <v>S537029</v>
          </cell>
          <cell r="C159" t="str">
            <v>青岛华瑞利工贸有限公司</v>
          </cell>
          <cell r="D159">
            <v>168827.99</v>
          </cell>
          <cell r="E159">
            <v>168827.99</v>
          </cell>
          <cell r="F159">
            <v>348276.34</v>
          </cell>
          <cell r="G159">
            <v>348276.34</v>
          </cell>
          <cell r="H159">
            <v>279448.35</v>
          </cell>
          <cell r="I159">
            <v>189448.35</v>
          </cell>
          <cell r="J159">
            <v>189448.35</v>
          </cell>
          <cell r="K159">
            <v>189448.35</v>
          </cell>
          <cell r="L159">
            <v>189448.35</v>
          </cell>
          <cell r="M159">
            <v>139448.35</v>
          </cell>
        </row>
        <row r="160">
          <cell r="B160" t="str">
            <v>S431029</v>
          </cell>
          <cell r="C160" t="str">
            <v>上海永协机械配件有限公司</v>
          </cell>
          <cell r="D160">
            <v>215946.3</v>
          </cell>
          <cell r="E160">
            <v>187946.3</v>
          </cell>
          <cell r="F160">
            <v>187946.3</v>
          </cell>
          <cell r="G160">
            <v>137946.3</v>
          </cell>
          <cell r="H160">
            <v>137946.3</v>
          </cell>
          <cell r="I160">
            <v>137946.3</v>
          </cell>
          <cell r="J160">
            <v>137946.3</v>
          </cell>
          <cell r="K160">
            <v>137946.3</v>
          </cell>
          <cell r="L160">
            <v>137946.3</v>
          </cell>
          <cell r="M160">
            <v>137946.3</v>
          </cell>
        </row>
        <row r="161">
          <cell r="B161" t="str">
            <v>S413201</v>
          </cell>
          <cell r="C161" t="str">
            <v>清河县沁园汽车零部件有限公司</v>
          </cell>
          <cell r="D161">
            <v>0</v>
          </cell>
          <cell r="E161">
            <v>0</v>
          </cell>
          <cell r="F161">
            <v>19473.76</v>
          </cell>
          <cell r="G161">
            <v>120437.81</v>
          </cell>
          <cell r="H161">
            <v>113561.42</v>
          </cell>
          <cell r="I161">
            <v>79046.66</v>
          </cell>
          <cell r="J161">
            <v>131873.71</v>
          </cell>
          <cell r="K161">
            <v>143252.41</v>
          </cell>
          <cell r="L161">
            <v>121461.47</v>
          </cell>
          <cell r="M161">
            <v>137575.27</v>
          </cell>
        </row>
        <row r="162">
          <cell r="B162" t="str">
            <v>S413124</v>
          </cell>
          <cell r="C162" t="str">
            <v>东光县福晨镜业有限公司</v>
          </cell>
          <cell r="D162">
            <v>161545.93</v>
          </cell>
          <cell r="E162">
            <v>206465.34</v>
          </cell>
          <cell r="F162">
            <v>190465.34</v>
          </cell>
          <cell r="G162">
            <v>219880.78</v>
          </cell>
          <cell r="H162">
            <v>203880.78</v>
          </cell>
          <cell r="I162">
            <v>178122.68</v>
          </cell>
          <cell r="J162">
            <v>171142.23</v>
          </cell>
          <cell r="K162">
            <v>111142.23</v>
          </cell>
          <cell r="L162">
            <v>111142.23</v>
          </cell>
          <cell r="M162">
            <v>129535.09</v>
          </cell>
        </row>
        <row r="163">
          <cell r="B163" t="str">
            <v>S413054</v>
          </cell>
          <cell r="C163" t="str">
            <v>黄骅市保俊成复合彩印厂</v>
          </cell>
          <cell r="D163">
            <v>177608.39</v>
          </cell>
          <cell r="E163">
            <v>183196.82</v>
          </cell>
          <cell r="F163">
            <v>176030.49</v>
          </cell>
          <cell r="G163">
            <v>176806.61</v>
          </cell>
          <cell r="H163">
            <v>191748.48</v>
          </cell>
          <cell r="I163">
            <v>202209.81</v>
          </cell>
          <cell r="J163">
            <v>222706.15</v>
          </cell>
          <cell r="K163">
            <v>97156.97</v>
          </cell>
          <cell r="L163">
            <v>122441.7</v>
          </cell>
          <cell r="M163">
            <v>129380.15</v>
          </cell>
        </row>
        <row r="164">
          <cell r="B164" t="str">
            <v>S512038</v>
          </cell>
          <cell r="C164" t="str">
            <v>天津俊泰金属制品有限公司</v>
          </cell>
        </row>
        <row r="164">
          <cell r="M164">
            <v>128390.94</v>
          </cell>
        </row>
        <row r="165">
          <cell r="B165" t="str">
            <v>S444004</v>
          </cell>
          <cell r="C165" t="str">
            <v>佛山市顺德区聚达汽车部件有限公司</v>
          </cell>
          <cell r="D165">
            <v>246340.8</v>
          </cell>
          <cell r="E165">
            <v>246340.8</v>
          </cell>
          <cell r="F165">
            <v>246340.8</v>
          </cell>
          <cell r="G165">
            <v>132000</v>
          </cell>
          <cell r="H165">
            <v>132000</v>
          </cell>
          <cell r="I165">
            <v>132000</v>
          </cell>
          <cell r="J165">
            <v>132000</v>
          </cell>
          <cell r="K165">
            <v>132000</v>
          </cell>
          <cell r="L165">
            <v>132000</v>
          </cell>
          <cell r="M165">
            <v>127748.94</v>
          </cell>
        </row>
        <row r="166">
          <cell r="B166" t="str">
            <v>S431001</v>
          </cell>
          <cell r="C166" t="str">
            <v>纳新塑化(上海)有限公司</v>
          </cell>
          <cell r="D166">
            <v>284760</v>
          </cell>
          <cell r="E166">
            <v>255100</v>
          </cell>
          <cell r="F166">
            <v>235440</v>
          </cell>
          <cell r="G166">
            <v>135440</v>
          </cell>
          <cell r="H166">
            <v>146460</v>
          </cell>
          <cell r="I166">
            <v>122720</v>
          </cell>
          <cell r="J166">
            <v>122720</v>
          </cell>
          <cell r="K166">
            <v>122720</v>
          </cell>
          <cell r="L166">
            <v>122720</v>
          </cell>
          <cell r="M166">
            <v>122720</v>
          </cell>
        </row>
        <row r="167">
          <cell r="B167" t="str">
            <v>S431004</v>
          </cell>
          <cell r="C167" t="str">
            <v>新梦顶(上海)贸易有限公司</v>
          </cell>
          <cell r="D167">
            <v>145599.18</v>
          </cell>
          <cell r="E167">
            <v>142631.76</v>
          </cell>
          <cell r="F167">
            <v>150470.24</v>
          </cell>
          <cell r="G167">
            <v>139470.24</v>
          </cell>
          <cell r="H167">
            <v>148487.41</v>
          </cell>
          <cell r="I167">
            <v>103905.2</v>
          </cell>
          <cell r="J167">
            <v>120604.95</v>
          </cell>
          <cell r="K167">
            <v>94252.03</v>
          </cell>
          <cell r="L167">
            <v>94252.03</v>
          </cell>
          <cell r="M167">
            <v>121120.04</v>
          </cell>
        </row>
        <row r="168">
          <cell r="B168" t="str">
            <v>S437016</v>
          </cell>
          <cell r="C168" t="str">
            <v>曲阜陆航座椅辅料有限公司</v>
          </cell>
          <cell r="D168">
            <v>93067.02</v>
          </cell>
          <cell r="E168">
            <v>84067.02</v>
          </cell>
          <cell r="F168">
            <v>74067.02</v>
          </cell>
          <cell r="G168">
            <v>97754.19</v>
          </cell>
          <cell r="H168">
            <v>120334.19</v>
          </cell>
          <cell r="I168">
            <v>111339.89</v>
          </cell>
          <cell r="J168">
            <v>129699.89</v>
          </cell>
          <cell r="K168">
            <v>147699.77</v>
          </cell>
          <cell r="L168">
            <v>149519.07</v>
          </cell>
          <cell r="M168">
            <v>117519.07</v>
          </cell>
        </row>
        <row r="169">
          <cell r="B169" t="str">
            <v>S413204</v>
          </cell>
          <cell r="C169" t="str">
            <v>永清永泰汽车部件有限公司</v>
          </cell>
        </row>
        <row r="169">
          <cell r="G169">
            <v>49525.32</v>
          </cell>
          <cell r="H169">
            <v>116036.56</v>
          </cell>
          <cell r="I169">
            <v>143046.27</v>
          </cell>
          <cell r="J169">
            <v>143046.27</v>
          </cell>
          <cell r="K169">
            <v>102543.96</v>
          </cell>
          <cell r="L169">
            <v>92248.57</v>
          </cell>
          <cell r="M169">
            <v>117408.04</v>
          </cell>
        </row>
        <row r="170">
          <cell r="B170" t="str">
            <v>S412044</v>
          </cell>
          <cell r="C170" t="str">
            <v>天津沛衡五金弹簧有限公司</v>
          </cell>
          <cell r="D170">
            <v>12652.84</v>
          </cell>
          <cell r="E170">
            <v>31416.77</v>
          </cell>
          <cell r="F170">
            <v>37078.04</v>
          </cell>
          <cell r="G170">
            <v>31963.26</v>
          </cell>
          <cell r="H170">
            <v>51912.28</v>
          </cell>
          <cell r="I170">
            <v>41912.28</v>
          </cell>
          <cell r="J170">
            <v>41912.28</v>
          </cell>
          <cell r="K170">
            <v>81145.88</v>
          </cell>
          <cell r="L170">
            <v>103214.78</v>
          </cell>
          <cell r="M170">
            <v>116823.94</v>
          </cell>
        </row>
        <row r="171">
          <cell r="B171" t="str">
            <v>S432012</v>
          </cell>
          <cell r="C171" t="str">
            <v>常州市武进创新模具注塑有限公司</v>
          </cell>
          <cell r="D171">
            <v>116683.93</v>
          </cell>
          <cell r="E171">
            <v>116683.93</v>
          </cell>
          <cell r="F171">
            <v>116683.93</v>
          </cell>
          <cell r="G171">
            <v>116683.93</v>
          </cell>
          <cell r="H171">
            <v>116683.93</v>
          </cell>
          <cell r="I171">
            <v>116683.93</v>
          </cell>
          <cell r="J171">
            <v>116683.93</v>
          </cell>
          <cell r="K171">
            <v>116683.93</v>
          </cell>
          <cell r="L171">
            <v>116683.93</v>
          </cell>
          <cell r="M171">
            <v>116683.93</v>
          </cell>
        </row>
        <row r="172">
          <cell r="B172" t="str">
            <v>S437034</v>
          </cell>
          <cell r="C172" t="str">
            <v>潍坊振晟汽车零部件有限公司</v>
          </cell>
          <cell r="D172">
            <v>127417.3</v>
          </cell>
          <cell r="E172">
            <v>120405.91</v>
          </cell>
          <cell r="F172">
            <v>104405.91</v>
          </cell>
          <cell r="G172">
            <v>101660.81</v>
          </cell>
          <cell r="H172">
            <v>124897.23</v>
          </cell>
          <cell r="I172">
            <v>94897.23</v>
          </cell>
          <cell r="J172">
            <v>126230.66</v>
          </cell>
          <cell r="K172">
            <v>126230.66</v>
          </cell>
          <cell r="L172">
            <v>116230.66</v>
          </cell>
          <cell r="M172">
            <v>116230.66</v>
          </cell>
        </row>
        <row r="173">
          <cell r="B173" t="str">
            <v>S437031</v>
          </cell>
          <cell r="C173" t="str">
            <v>山东万澳汽车附件科技有限公司</v>
          </cell>
          <cell r="D173">
            <v>164368.2</v>
          </cell>
          <cell r="E173">
            <v>158549.11</v>
          </cell>
          <cell r="F173">
            <v>155434.14</v>
          </cell>
          <cell r="G173">
            <v>148011.26</v>
          </cell>
          <cell r="H173">
            <v>142950.24</v>
          </cell>
          <cell r="I173">
            <v>142207.22</v>
          </cell>
          <cell r="J173">
            <v>148867.12</v>
          </cell>
          <cell r="K173">
            <v>133587.32</v>
          </cell>
          <cell r="L173">
            <v>102788.03</v>
          </cell>
          <cell r="M173">
            <v>110773.08</v>
          </cell>
        </row>
        <row r="174">
          <cell r="B174" t="str">
            <v>S513021</v>
          </cell>
          <cell r="C174" t="str">
            <v>沧州众智鑫成人力资源服务有限公司</v>
          </cell>
          <cell r="D174">
            <v>51795.52</v>
          </cell>
          <cell r="E174">
            <v>2261.27000000002</v>
          </cell>
          <cell r="F174">
            <v>1.45519152283669e-11</v>
          </cell>
          <cell r="G174">
            <v>1.16415321826935e-10</v>
          </cell>
          <cell r="H174">
            <v>3570.64</v>
          </cell>
          <cell r="I174">
            <v>4274.91000000013</v>
          </cell>
          <cell r="J174">
            <v>-8.73114913702011e-11</v>
          </cell>
          <cell r="K174">
            <v>2.3283064365387e-10</v>
          </cell>
          <cell r="L174">
            <v>0</v>
          </cell>
          <cell r="M174">
            <v>109731.75</v>
          </cell>
        </row>
        <row r="175">
          <cell r="B175" t="str">
            <v>S432042</v>
          </cell>
          <cell r="C175" t="str">
            <v>江苏凌派通信科技有限公司</v>
          </cell>
        </row>
        <row r="175">
          <cell r="J175">
            <v>17764.07</v>
          </cell>
          <cell r="K175">
            <v>39443.19</v>
          </cell>
          <cell r="L175">
            <v>92242.93</v>
          </cell>
          <cell r="M175">
            <v>108193.31</v>
          </cell>
        </row>
        <row r="176">
          <cell r="B176" t="str">
            <v>S433020</v>
          </cell>
          <cell r="C176" t="str">
            <v>宁波市北仑屹昌机械有限公司</v>
          </cell>
          <cell r="D176">
            <v>358156.28</v>
          </cell>
          <cell r="E176">
            <v>358156.28</v>
          </cell>
          <cell r="F176">
            <v>358156.28</v>
          </cell>
          <cell r="G176">
            <v>358156.28</v>
          </cell>
          <cell r="H176">
            <v>308156.28</v>
          </cell>
          <cell r="I176">
            <v>258156.28</v>
          </cell>
          <cell r="J176">
            <v>258156.28</v>
          </cell>
          <cell r="K176">
            <v>208156.28</v>
          </cell>
          <cell r="L176">
            <v>158156.28</v>
          </cell>
          <cell r="M176">
            <v>108156.28</v>
          </cell>
        </row>
        <row r="177">
          <cell r="B177" t="str">
            <v>S411037</v>
          </cell>
          <cell r="C177" t="str">
            <v>北京博路荣国际贸易有限公司</v>
          </cell>
          <cell r="D177">
            <v>326705.6</v>
          </cell>
          <cell r="E177">
            <v>326705.6</v>
          </cell>
          <cell r="F177">
            <v>326705.6</v>
          </cell>
          <cell r="G177">
            <v>226705.6</v>
          </cell>
          <cell r="H177">
            <v>226705.6</v>
          </cell>
          <cell r="I177">
            <v>156705.6</v>
          </cell>
          <cell r="J177">
            <v>156705.6</v>
          </cell>
          <cell r="K177">
            <v>156705.6</v>
          </cell>
          <cell r="L177">
            <v>156705.6</v>
          </cell>
          <cell r="M177">
            <v>106705.6</v>
          </cell>
        </row>
        <row r="178">
          <cell r="B178" t="str">
            <v>S412009</v>
          </cell>
          <cell r="C178" t="str">
            <v>天津市元辉昌钢铁贸易有限公司</v>
          </cell>
          <cell r="D178">
            <v>359006.3</v>
          </cell>
          <cell r="E178">
            <v>294795.22</v>
          </cell>
          <cell r="F178">
            <v>154795.22</v>
          </cell>
          <cell r="G178">
            <v>2.03726813197136e-10</v>
          </cell>
          <cell r="H178">
            <v>0</v>
          </cell>
          <cell r="I178">
            <v>181002.38</v>
          </cell>
          <cell r="J178">
            <v>53727.3000000004</v>
          </cell>
          <cell r="K178">
            <v>53727.3000000003</v>
          </cell>
          <cell r="L178">
            <v>67490.0600000003</v>
          </cell>
          <cell r="M178">
            <v>102884.28</v>
          </cell>
        </row>
        <row r="179">
          <cell r="B179" t="str">
            <v>S413083</v>
          </cell>
          <cell r="C179" t="str">
            <v>深州市晶立泰(安广顺)机械配件有限公司</v>
          </cell>
          <cell r="D179">
            <v>86033.24</v>
          </cell>
          <cell r="E179">
            <v>91594.22</v>
          </cell>
          <cell r="F179">
            <v>97602.81</v>
          </cell>
          <cell r="G179">
            <v>95669.53</v>
          </cell>
          <cell r="H179">
            <v>102672.27</v>
          </cell>
          <cell r="I179">
            <v>109777.38</v>
          </cell>
          <cell r="J179">
            <v>116098.02</v>
          </cell>
          <cell r="K179">
            <v>98908.5</v>
          </cell>
          <cell r="L179">
            <v>88908.5</v>
          </cell>
          <cell r="M179">
            <v>102386.99</v>
          </cell>
        </row>
        <row r="180">
          <cell r="B180" t="str">
            <v>S412026</v>
          </cell>
          <cell r="C180" t="str">
            <v>天津腾达永恒科技发展有限公司</v>
          </cell>
          <cell r="D180">
            <v>26481.96</v>
          </cell>
          <cell r="E180">
            <v>26481.96</v>
          </cell>
          <cell r="F180">
            <v>26481.96</v>
          </cell>
          <cell r="G180">
            <v>6481.96000000001</v>
          </cell>
          <cell r="H180">
            <v>25640.07</v>
          </cell>
          <cell r="I180">
            <v>50246.41</v>
          </cell>
          <cell r="J180">
            <v>76393.43</v>
          </cell>
          <cell r="K180">
            <v>76393.43</v>
          </cell>
          <cell r="L180">
            <v>101765.55</v>
          </cell>
          <cell r="M180">
            <v>101765.55</v>
          </cell>
        </row>
        <row r="181">
          <cell r="B181" t="str">
            <v>S412037</v>
          </cell>
          <cell r="C181" t="str">
            <v>天津湘鑫科技发展有限公司</v>
          </cell>
        </row>
        <row r="181">
          <cell r="J181">
            <v>63613.42</v>
          </cell>
          <cell r="K181">
            <v>0</v>
          </cell>
          <cell r="L181">
            <v>38209.02</v>
          </cell>
          <cell r="M181">
            <v>101684.23</v>
          </cell>
        </row>
        <row r="182">
          <cell r="B182" t="str">
            <v>S413004</v>
          </cell>
          <cell r="C182" t="str">
            <v>保定兆龙通用电器塑业有限公司</v>
          </cell>
          <cell r="D182">
            <v>178189.85</v>
          </cell>
          <cell r="E182">
            <v>163633.89</v>
          </cell>
          <cell r="F182">
            <v>169033.57</v>
          </cell>
          <cell r="G182">
            <v>132612.17</v>
          </cell>
          <cell r="H182">
            <v>147378.47</v>
          </cell>
          <cell r="I182">
            <v>134820.02</v>
          </cell>
          <cell r="J182">
            <v>129077.61</v>
          </cell>
          <cell r="K182">
            <v>124786.94</v>
          </cell>
          <cell r="L182">
            <v>130072.12</v>
          </cell>
          <cell r="M182">
            <v>100887.74</v>
          </cell>
        </row>
        <row r="183">
          <cell r="B183" t="str">
            <v>C511029</v>
          </cell>
          <cell r="C183" t="str">
            <v>北京金福利达汽车控制系统有限公司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100000</v>
          </cell>
          <cell r="L183">
            <v>100000</v>
          </cell>
          <cell r="M183">
            <v>100000</v>
          </cell>
        </row>
        <row r="184">
          <cell r="B184" t="str">
            <v>S413105</v>
          </cell>
          <cell r="C184" t="str">
            <v>沧州斯克艾商贸有限公司</v>
          </cell>
          <cell r="D184">
            <v>137687.68</v>
          </cell>
          <cell r="E184">
            <v>121687.68</v>
          </cell>
          <cell r="F184">
            <v>110687.68</v>
          </cell>
          <cell r="G184">
            <v>110687.68</v>
          </cell>
          <cell r="H184">
            <v>99687.68</v>
          </cell>
          <cell r="I184">
            <v>99687.68</v>
          </cell>
          <cell r="J184">
            <v>99687.68</v>
          </cell>
          <cell r="K184">
            <v>99687.68</v>
          </cell>
          <cell r="L184">
            <v>99687.68</v>
          </cell>
          <cell r="M184">
            <v>99687.68</v>
          </cell>
        </row>
        <row r="185">
          <cell r="B185" t="str">
            <v>S413031</v>
          </cell>
          <cell r="C185" t="str">
            <v>黄骅市致远摩托车配件有限公司</v>
          </cell>
          <cell r="D185">
            <v>173244.57</v>
          </cell>
          <cell r="E185">
            <v>123244.57</v>
          </cell>
          <cell r="F185">
            <v>170914.28</v>
          </cell>
          <cell r="G185">
            <v>66414.2799999999</v>
          </cell>
          <cell r="H185">
            <v>99521.9399999999</v>
          </cell>
          <cell r="I185">
            <v>124571.81</v>
          </cell>
          <cell r="J185">
            <v>124571.81</v>
          </cell>
          <cell r="K185">
            <v>94571.8099999999</v>
          </cell>
          <cell r="L185">
            <v>94571.8099999999</v>
          </cell>
          <cell r="M185">
            <v>94571.8099999999</v>
          </cell>
        </row>
        <row r="186">
          <cell r="B186" t="str">
            <v>S411047</v>
          </cell>
          <cell r="C186" t="str">
            <v>大连吉田拉链有限公司北京分公司</v>
          </cell>
        </row>
        <row r="186">
          <cell r="E186">
            <v>15490.04</v>
          </cell>
          <cell r="F186">
            <v>47480.34</v>
          </cell>
          <cell r="G186">
            <v>45480.34</v>
          </cell>
          <cell r="H186">
            <v>48827.3</v>
          </cell>
          <cell r="I186">
            <v>45664.3</v>
          </cell>
          <cell r="J186">
            <v>67552.4</v>
          </cell>
          <cell r="K186">
            <v>92807.9</v>
          </cell>
          <cell r="L186">
            <v>92807.9</v>
          </cell>
          <cell r="M186">
            <v>92807.9</v>
          </cell>
        </row>
        <row r="187">
          <cell r="B187" t="str">
            <v>S512007</v>
          </cell>
          <cell r="C187" t="str">
            <v>天津宏达翔科技有限公司</v>
          </cell>
          <cell r="D187">
            <v>190068.34</v>
          </cell>
          <cell r="E187">
            <v>5.82076609134674e-11</v>
          </cell>
          <cell r="F187">
            <v>0</v>
          </cell>
          <cell r="G187">
            <v>0</v>
          </cell>
          <cell r="H187">
            <v>0</v>
          </cell>
          <cell r="I187">
            <v>4.65661287307739e-10</v>
          </cell>
          <cell r="J187">
            <v>4.65661287307739e-10</v>
          </cell>
          <cell r="K187">
            <v>0</v>
          </cell>
          <cell r="L187">
            <v>0</v>
          </cell>
          <cell r="M187">
            <v>90184.4</v>
          </cell>
        </row>
        <row r="188">
          <cell r="B188" t="str">
            <v>S413131</v>
          </cell>
          <cell r="C188" t="str">
            <v>北京赛诺高科净化设备有限公司</v>
          </cell>
          <cell r="D188">
            <v>89130</v>
          </cell>
          <cell r="E188">
            <v>89130</v>
          </cell>
          <cell r="F188">
            <v>89130</v>
          </cell>
          <cell r="G188">
            <v>89130</v>
          </cell>
          <cell r="H188">
            <v>89130</v>
          </cell>
          <cell r="I188">
            <v>89130</v>
          </cell>
          <cell r="J188">
            <v>89130</v>
          </cell>
          <cell r="K188">
            <v>89130</v>
          </cell>
          <cell r="L188">
            <v>89130</v>
          </cell>
          <cell r="M188">
            <v>89130</v>
          </cell>
        </row>
        <row r="189">
          <cell r="B189" t="str">
            <v>S434003</v>
          </cell>
          <cell r="C189" t="str">
            <v>芜湖市卓人汽车配件有限责任公司</v>
          </cell>
          <cell r="D189">
            <v>350794.25</v>
          </cell>
          <cell r="E189">
            <v>387628.25</v>
          </cell>
          <cell r="F189">
            <v>370434.24</v>
          </cell>
          <cell r="G189">
            <v>370434.24</v>
          </cell>
          <cell r="H189">
            <v>354705.61</v>
          </cell>
          <cell r="I189">
            <v>340104.8</v>
          </cell>
          <cell r="J189">
            <v>321080.92</v>
          </cell>
          <cell r="K189">
            <v>301194.21</v>
          </cell>
          <cell r="L189">
            <v>318653.57</v>
          </cell>
          <cell r="M189">
            <v>84688.1400000001</v>
          </cell>
        </row>
        <row r="190">
          <cell r="B190" t="str">
            <v>S413023</v>
          </cell>
          <cell r="C190" t="str">
            <v>南皮县利辉五金接插件厂</v>
          </cell>
          <cell r="D190">
            <v>74230.96</v>
          </cell>
          <cell r="E190">
            <v>76279.67</v>
          </cell>
          <cell r="F190">
            <v>4592.73</v>
          </cell>
          <cell r="G190">
            <v>19532.19</v>
          </cell>
          <cell r="H190">
            <v>34388.32</v>
          </cell>
          <cell r="I190">
            <v>64763.92</v>
          </cell>
          <cell r="J190">
            <v>64763.92</v>
          </cell>
          <cell r="K190">
            <v>66969.68</v>
          </cell>
          <cell r="L190">
            <v>72120.49</v>
          </cell>
          <cell r="M190">
            <v>83799.49</v>
          </cell>
        </row>
        <row r="191">
          <cell r="B191" t="str">
            <v>S413100</v>
          </cell>
          <cell r="C191" t="str">
            <v>河北圣洁环境生物科技工程有限公司</v>
          </cell>
          <cell r="D191">
            <v>82800</v>
          </cell>
          <cell r="E191">
            <v>82800</v>
          </cell>
          <cell r="F191">
            <v>82800</v>
          </cell>
          <cell r="G191">
            <v>82800</v>
          </cell>
          <cell r="H191">
            <v>82800</v>
          </cell>
          <cell r="I191">
            <v>82800</v>
          </cell>
          <cell r="J191">
            <v>82800</v>
          </cell>
          <cell r="K191">
            <v>82800</v>
          </cell>
          <cell r="L191">
            <v>82800</v>
          </cell>
          <cell r="M191">
            <v>82800</v>
          </cell>
        </row>
        <row r="192">
          <cell r="B192" t="str">
            <v>S513149</v>
          </cell>
          <cell r="C192" t="str">
            <v>黄骅市旭鑫模具制造有限公司</v>
          </cell>
          <cell r="D192">
            <v>26718</v>
          </cell>
          <cell r="E192">
            <v>26718</v>
          </cell>
          <cell r="F192">
            <v>123682</v>
          </cell>
          <cell r="G192">
            <v>123682</v>
          </cell>
          <cell r="H192">
            <v>123682</v>
          </cell>
          <cell r="I192">
            <v>123682</v>
          </cell>
          <cell r="J192">
            <v>123682</v>
          </cell>
          <cell r="K192">
            <v>82560</v>
          </cell>
          <cell r="L192">
            <v>82560</v>
          </cell>
          <cell r="M192">
            <v>82560</v>
          </cell>
        </row>
        <row r="193">
          <cell r="B193" t="str">
            <v>S513148</v>
          </cell>
          <cell r="C193" t="str">
            <v>泊头市新峰模具有限公司</v>
          </cell>
          <cell r="D193">
            <v>82192</v>
          </cell>
          <cell r="E193">
            <v>82192</v>
          </cell>
          <cell r="F193">
            <v>82192</v>
          </cell>
          <cell r="G193">
            <v>82192</v>
          </cell>
          <cell r="H193">
            <v>82192</v>
          </cell>
          <cell r="I193">
            <v>82192</v>
          </cell>
          <cell r="J193">
            <v>82192</v>
          </cell>
          <cell r="K193">
            <v>82192</v>
          </cell>
          <cell r="L193">
            <v>82192</v>
          </cell>
          <cell r="M193">
            <v>82192</v>
          </cell>
        </row>
        <row r="194">
          <cell r="B194" t="str">
            <v>S413092</v>
          </cell>
          <cell r="C194" t="str">
            <v>黄骅市荣丰塑料模具有限公司</v>
          </cell>
          <cell r="D194">
            <v>75884.62</v>
          </cell>
          <cell r="E194">
            <v>75884.62</v>
          </cell>
          <cell r="F194">
            <v>75884.62</v>
          </cell>
          <cell r="G194">
            <v>75884.62</v>
          </cell>
          <cell r="H194">
            <v>75884.62</v>
          </cell>
          <cell r="I194">
            <v>75884.62</v>
          </cell>
          <cell r="J194">
            <v>75884.62</v>
          </cell>
          <cell r="K194">
            <v>75884.62</v>
          </cell>
          <cell r="L194">
            <v>75884.62</v>
          </cell>
          <cell r="M194">
            <v>75884.62</v>
          </cell>
        </row>
        <row r="195">
          <cell r="B195" t="str">
            <v>S513200</v>
          </cell>
          <cell r="C195" t="str">
            <v>沧州烽源人力资源服务有限公司</v>
          </cell>
          <cell r="D195">
            <v>79653.76</v>
          </cell>
          <cell r="E195">
            <v>-4.36557456851006e-11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74619.3</v>
          </cell>
        </row>
        <row r="196">
          <cell r="B196" t="str">
            <v>S551001</v>
          </cell>
          <cell r="C196" t="str">
            <v>四川共享物流有限公司</v>
          </cell>
          <cell r="D196">
            <v>154540.57</v>
          </cell>
          <cell r="E196">
            <v>154540.57</v>
          </cell>
          <cell r="F196">
            <v>154540.57</v>
          </cell>
          <cell r="G196">
            <v>134540.57</v>
          </cell>
          <cell r="H196">
            <v>134540.57</v>
          </cell>
          <cell r="I196">
            <v>134540.57</v>
          </cell>
          <cell r="J196">
            <v>114540.57</v>
          </cell>
          <cell r="K196">
            <v>74540.5700000001</v>
          </cell>
          <cell r="L196">
            <v>74540.5700000001</v>
          </cell>
          <cell r="M196">
            <v>74540.5700000001</v>
          </cell>
        </row>
        <row r="197">
          <cell r="B197" t="str">
            <v>S413156</v>
          </cell>
          <cell r="C197" t="str">
            <v>黄骅市天硕汽车部件有限公司</v>
          </cell>
          <cell r="D197">
            <v>44455.51</v>
          </cell>
          <cell r="E197">
            <v>55623.11</v>
          </cell>
          <cell r="F197">
            <v>77189.68</v>
          </cell>
          <cell r="G197">
            <v>81611.3</v>
          </cell>
          <cell r="H197">
            <v>80611.3</v>
          </cell>
          <cell r="I197">
            <v>60611.3</v>
          </cell>
          <cell r="J197">
            <v>110239.08</v>
          </cell>
          <cell r="K197">
            <v>90239.08</v>
          </cell>
          <cell r="L197">
            <v>90239.08</v>
          </cell>
          <cell r="M197">
            <v>70239.08</v>
          </cell>
        </row>
        <row r="198">
          <cell r="B198" t="str">
            <v>S431007</v>
          </cell>
          <cell r="C198" t="str">
            <v>上海庆利机械设备有限公司</v>
          </cell>
          <cell r="D198">
            <v>83000</v>
          </cell>
          <cell r="E198">
            <v>83000</v>
          </cell>
          <cell r="F198">
            <v>83000</v>
          </cell>
          <cell r="G198">
            <v>83000</v>
          </cell>
          <cell r="H198">
            <v>83000</v>
          </cell>
          <cell r="I198">
            <v>83000</v>
          </cell>
          <cell r="J198">
            <v>83000</v>
          </cell>
          <cell r="K198">
            <v>69000</v>
          </cell>
          <cell r="L198">
            <v>69000</v>
          </cell>
          <cell r="M198">
            <v>69000</v>
          </cell>
        </row>
        <row r="199">
          <cell r="B199" t="str">
            <v>S421003</v>
          </cell>
          <cell r="C199" t="str">
            <v>辽宁德威纤维制品有限公司</v>
          </cell>
          <cell r="D199">
            <v>125562.5</v>
          </cell>
          <cell r="E199">
            <v>125562.5</v>
          </cell>
          <cell r="F199">
            <v>125562.5</v>
          </cell>
          <cell r="G199">
            <v>105562.5</v>
          </cell>
          <cell r="H199">
            <v>85562.5</v>
          </cell>
          <cell r="I199">
            <v>65562.5</v>
          </cell>
          <cell r="J199">
            <v>65562.5</v>
          </cell>
          <cell r="K199">
            <v>65562.5</v>
          </cell>
          <cell r="L199">
            <v>65562.5</v>
          </cell>
          <cell r="M199">
            <v>65562.5</v>
          </cell>
        </row>
        <row r="200">
          <cell r="B200" t="str">
            <v>S437018</v>
          </cell>
          <cell r="C200" t="str">
            <v>文登太成电子有限公司</v>
          </cell>
          <cell r="D200">
            <v>214514.16</v>
          </cell>
          <cell r="E200">
            <v>210099.06</v>
          </cell>
          <cell r="F200">
            <v>184099.06</v>
          </cell>
          <cell r="G200">
            <v>186822.34</v>
          </cell>
          <cell r="H200">
            <v>186822.34</v>
          </cell>
          <cell r="I200">
            <v>166822.34</v>
          </cell>
          <cell r="J200">
            <v>166822.34</v>
          </cell>
          <cell r="K200">
            <v>116822.34</v>
          </cell>
          <cell r="L200">
            <v>124683.98</v>
          </cell>
          <cell r="M200">
            <v>62545.62</v>
          </cell>
        </row>
        <row r="201">
          <cell r="B201" t="str">
            <v>S437022</v>
          </cell>
          <cell r="C201" t="str">
            <v>德州志鹏海绵制品有限公司</v>
          </cell>
          <cell r="D201">
            <v>62319</v>
          </cell>
          <cell r="E201">
            <v>62319</v>
          </cell>
          <cell r="F201">
            <v>62319</v>
          </cell>
          <cell r="G201">
            <v>62319</v>
          </cell>
          <cell r="H201">
            <v>62319</v>
          </cell>
          <cell r="I201">
            <v>62319</v>
          </cell>
          <cell r="J201">
            <v>62319</v>
          </cell>
          <cell r="K201">
            <v>62319</v>
          </cell>
          <cell r="L201">
            <v>62319</v>
          </cell>
          <cell r="M201">
            <v>62319</v>
          </cell>
        </row>
        <row r="202">
          <cell r="B202" t="str">
            <v>S513036</v>
          </cell>
          <cell r="C202" t="str">
            <v>沧州昊大燃化工程有限公司</v>
          </cell>
          <cell r="D202">
            <v>95800</v>
          </cell>
          <cell r="E202">
            <v>95800</v>
          </cell>
          <cell r="F202">
            <v>90800</v>
          </cell>
          <cell r="G202">
            <v>85800</v>
          </cell>
          <cell r="H202">
            <v>80800</v>
          </cell>
          <cell r="I202">
            <v>80800</v>
          </cell>
          <cell r="J202">
            <v>80800</v>
          </cell>
          <cell r="K202">
            <v>70800</v>
          </cell>
          <cell r="L202">
            <v>70800</v>
          </cell>
          <cell r="M202">
            <v>60800</v>
          </cell>
        </row>
        <row r="203">
          <cell r="B203" t="str">
            <v>S421001</v>
          </cell>
          <cell r="C203" t="str">
            <v>沈阳金杯锦恒汽车安全系统有限公司</v>
          </cell>
          <cell r="D203">
            <v>515802.3</v>
          </cell>
          <cell r="E203">
            <v>661916.28</v>
          </cell>
          <cell r="F203">
            <v>803468.22</v>
          </cell>
          <cell r="G203">
            <v>265665.92</v>
          </cell>
          <cell r="H203">
            <v>265665.92</v>
          </cell>
          <cell r="I203">
            <v>141552.03</v>
          </cell>
          <cell r="J203">
            <v>141552.03</v>
          </cell>
          <cell r="K203">
            <v>2.61934474110603e-10</v>
          </cell>
          <cell r="L203">
            <v>0</v>
          </cell>
          <cell r="M203">
            <v>60107.8900000005</v>
          </cell>
        </row>
        <row r="204">
          <cell r="B204" t="str">
            <v>S437051</v>
          </cell>
          <cell r="C204" t="str">
            <v>诸城恒信新材料科技有限公司</v>
          </cell>
          <cell r="D204">
            <v>56124.28</v>
          </cell>
          <cell r="E204">
            <v>43144.53</v>
          </cell>
          <cell r="F204">
            <v>139380.42</v>
          </cell>
          <cell r="G204">
            <v>-41000</v>
          </cell>
          <cell r="H204">
            <v>-41000</v>
          </cell>
          <cell r="I204">
            <v>-41000</v>
          </cell>
          <cell r="J204">
            <v>-82000</v>
          </cell>
          <cell r="K204">
            <v>28844.74</v>
          </cell>
          <cell r="L204">
            <v>28844.74</v>
          </cell>
          <cell r="M204">
            <v>60044.04</v>
          </cell>
        </row>
        <row r="205">
          <cell r="B205" t="str">
            <v>S413212</v>
          </cell>
          <cell r="C205" t="str">
            <v>廊坊富杉汽车零部件有限公司</v>
          </cell>
        </row>
        <row r="205">
          <cell r="L205">
            <v>59971.36</v>
          </cell>
          <cell r="M205">
            <v>59971.36</v>
          </cell>
        </row>
        <row r="206">
          <cell r="B206" t="str">
            <v>S700001</v>
          </cell>
          <cell r="C206" t="str">
            <v>住房公积金</v>
          </cell>
          <cell r="D206">
            <v>-39838.5</v>
          </cell>
          <cell r="E206">
            <v>-3044.79999999997</v>
          </cell>
          <cell r="F206">
            <v>17738.2000000001</v>
          </cell>
          <cell r="G206">
            <v>22031.2</v>
          </cell>
          <cell r="H206">
            <v>26221.9999999999</v>
          </cell>
          <cell r="I206">
            <v>29805.9999999999</v>
          </cell>
          <cell r="J206">
            <v>47273</v>
          </cell>
          <cell r="K206">
            <v>51176</v>
          </cell>
          <cell r="L206">
            <v>54798</v>
          </cell>
          <cell r="M206">
            <v>59443.9999999999</v>
          </cell>
        </row>
        <row r="207">
          <cell r="B207" t="str">
            <v>S411024</v>
          </cell>
          <cell r="C207" t="str">
            <v>北京德实汽车饰件有限公司</v>
          </cell>
          <cell r="D207">
            <v>58519.74</v>
          </cell>
          <cell r="E207">
            <v>58519.74</v>
          </cell>
          <cell r="F207">
            <v>58519.74</v>
          </cell>
          <cell r="G207">
            <v>58519.74</v>
          </cell>
          <cell r="H207">
            <v>58519.74</v>
          </cell>
          <cell r="I207">
            <v>58519.74</v>
          </cell>
          <cell r="J207">
            <v>58519.74</v>
          </cell>
          <cell r="K207">
            <v>58519.74</v>
          </cell>
          <cell r="L207">
            <v>58519.74</v>
          </cell>
          <cell r="M207">
            <v>58519.74</v>
          </cell>
        </row>
        <row r="208">
          <cell r="B208" t="str">
            <v>S433031</v>
          </cell>
          <cell r="C208" t="str">
            <v>天台宏泰电子有限公司</v>
          </cell>
        </row>
        <row r="208">
          <cell r="J208">
            <v>26092.95</v>
          </cell>
          <cell r="K208">
            <v>26092.95</v>
          </cell>
          <cell r="L208">
            <v>44181.66</v>
          </cell>
          <cell r="M208">
            <v>57740.83</v>
          </cell>
        </row>
        <row r="209">
          <cell r="B209" t="str">
            <v>S412048</v>
          </cell>
          <cell r="C209" t="str">
            <v>天津艾尔特精密机械有限公司</v>
          </cell>
        </row>
        <row r="209">
          <cell r="G209">
            <v>51100</v>
          </cell>
          <cell r="H209">
            <v>51100</v>
          </cell>
          <cell r="I209">
            <v>51100</v>
          </cell>
          <cell r="J209">
            <v>51100</v>
          </cell>
          <cell r="K209">
            <v>33100</v>
          </cell>
          <cell r="L209">
            <v>93100</v>
          </cell>
          <cell r="M209">
            <v>57100</v>
          </cell>
        </row>
        <row r="210">
          <cell r="B210" t="str">
            <v>S437010</v>
          </cell>
          <cell r="C210" t="str">
            <v>昌乐天齐色织布有限公司</v>
          </cell>
          <cell r="D210">
            <v>54920.45</v>
          </cell>
          <cell r="E210">
            <v>49920.45</v>
          </cell>
          <cell r="F210">
            <v>49920.45</v>
          </cell>
          <cell r="G210">
            <v>44920.45</v>
          </cell>
          <cell r="H210">
            <v>44920.45</v>
          </cell>
          <cell r="I210">
            <v>55300.45</v>
          </cell>
          <cell r="J210">
            <v>55300.45</v>
          </cell>
          <cell r="K210">
            <v>55300.45</v>
          </cell>
          <cell r="L210">
            <v>55300.45</v>
          </cell>
          <cell r="M210">
            <v>55300.45</v>
          </cell>
        </row>
        <row r="211">
          <cell r="B211" t="str">
            <v>S411004</v>
          </cell>
          <cell r="C211" t="str">
            <v>北京捷安思丽技术开发有限公司</v>
          </cell>
          <cell r="D211">
            <v>102395.99</v>
          </cell>
          <cell r="E211">
            <v>97452.66</v>
          </cell>
          <cell r="F211">
            <v>87511.26</v>
          </cell>
          <cell r="G211">
            <v>89530.15</v>
          </cell>
          <cell r="H211">
            <v>79530.15</v>
          </cell>
          <cell r="I211">
            <v>69530.15</v>
          </cell>
          <cell r="J211">
            <v>71660.56</v>
          </cell>
          <cell r="K211">
            <v>71660.56</v>
          </cell>
          <cell r="L211">
            <v>51660.56</v>
          </cell>
          <cell r="M211">
            <v>54536.76</v>
          </cell>
        </row>
        <row r="212">
          <cell r="B212" t="str">
            <v>S412041</v>
          </cell>
          <cell r="C212" t="str">
            <v>天津力登维汽车部件有限公司</v>
          </cell>
          <cell r="D212">
            <v>85895.37</v>
          </cell>
          <cell r="E212">
            <v>74895.37</v>
          </cell>
          <cell r="F212">
            <v>44657.6</v>
          </cell>
          <cell r="G212">
            <v>69913.6</v>
          </cell>
          <cell r="H212">
            <v>76964.8</v>
          </cell>
          <cell r="I212">
            <v>73417.6</v>
          </cell>
          <cell r="J212">
            <v>53417.6</v>
          </cell>
          <cell r="K212">
            <v>53417.6</v>
          </cell>
          <cell r="L212">
            <v>53417.6</v>
          </cell>
          <cell r="M212">
            <v>53417.6</v>
          </cell>
        </row>
        <row r="213">
          <cell r="B213" t="str">
            <v>S413027</v>
          </cell>
          <cell r="C213" t="str">
            <v>沧州裕金达汽车部件有限公司</v>
          </cell>
          <cell r="D213">
            <v>51725.38</v>
          </cell>
          <cell r="E213">
            <v>51725.38</v>
          </cell>
          <cell r="F213">
            <v>51725.38</v>
          </cell>
          <cell r="G213">
            <v>51725.38</v>
          </cell>
          <cell r="H213">
            <v>51725.38</v>
          </cell>
          <cell r="I213">
            <v>51725.38</v>
          </cell>
          <cell r="J213">
            <v>51725.38</v>
          </cell>
          <cell r="K213">
            <v>51725.38</v>
          </cell>
          <cell r="L213">
            <v>51725.38</v>
          </cell>
          <cell r="M213">
            <v>51725.38</v>
          </cell>
        </row>
        <row r="214">
          <cell r="B214" t="str">
            <v>S413076</v>
          </cell>
          <cell r="C214" t="str">
            <v>埃意(廊坊)电子工程有限公司</v>
          </cell>
          <cell r="D214">
            <v>57367.75</v>
          </cell>
          <cell r="E214">
            <v>50367.75</v>
          </cell>
          <cell r="F214">
            <v>50367.75</v>
          </cell>
          <cell r="G214">
            <v>43367.75</v>
          </cell>
          <cell r="H214">
            <v>14311.07</v>
          </cell>
          <cell r="I214">
            <v>71069.6</v>
          </cell>
          <cell r="J214">
            <v>64169.6</v>
          </cell>
          <cell r="K214">
            <v>64169.6</v>
          </cell>
          <cell r="L214">
            <v>169.599999999991</v>
          </cell>
          <cell r="M214">
            <v>50935.51</v>
          </cell>
        </row>
        <row r="215">
          <cell r="B215" t="str">
            <v>S412027</v>
          </cell>
          <cell r="C215" t="str">
            <v>天津信嘉机械设备租赁有限公司</v>
          </cell>
          <cell r="D215">
            <v>70900</v>
          </cell>
          <cell r="E215">
            <v>73900</v>
          </cell>
          <cell r="F215">
            <v>71700</v>
          </cell>
          <cell r="G215">
            <v>65900</v>
          </cell>
          <cell r="H215">
            <v>63900</v>
          </cell>
          <cell r="I215">
            <v>59700</v>
          </cell>
          <cell r="J215">
            <v>59100</v>
          </cell>
          <cell r="K215">
            <v>54900</v>
          </cell>
          <cell r="L215">
            <v>59100</v>
          </cell>
          <cell r="M215">
            <v>50700</v>
          </cell>
        </row>
        <row r="216">
          <cell r="B216" t="str">
            <v>S413171</v>
          </cell>
          <cell r="C216" t="str">
            <v>廊坊东尚金属制品有限公司</v>
          </cell>
          <cell r="D216">
            <v>88876.5</v>
          </cell>
          <cell r="E216">
            <v>77876.5</v>
          </cell>
          <cell r="F216">
            <v>69876.5</v>
          </cell>
          <cell r="G216">
            <v>0</v>
          </cell>
          <cell r="H216">
            <v>24656.1</v>
          </cell>
          <cell r="I216">
            <v>24656.1</v>
          </cell>
          <cell r="J216">
            <v>100547.3</v>
          </cell>
          <cell r="K216">
            <v>100547.3</v>
          </cell>
          <cell r="L216">
            <v>100547.3</v>
          </cell>
          <cell r="M216">
            <v>50547.3</v>
          </cell>
        </row>
        <row r="217">
          <cell r="B217" t="str">
            <v>S413036</v>
          </cell>
          <cell r="C217" t="str">
            <v>黄骅市元周五金制品有限公司</v>
          </cell>
          <cell r="D217">
            <v>97159.46</v>
          </cell>
          <cell r="E217">
            <v>17159.46</v>
          </cell>
          <cell r="F217">
            <v>50465.94</v>
          </cell>
          <cell r="G217">
            <v>50465.94</v>
          </cell>
          <cell r="H217">
            <v>50465.94</v>
          </cell>
          <cell r="I217">
            <v>50465.94</v>
          </cell>
          <cell r="J217">
            <v>50465.94</v>
          </cell>
          <cell r="K217">
            <v>50465.94</v>
          </cell>
          <cell r="L217">
            <v>50465.94</v>
          </cell>
          <cell r="M217">
            <v>50465.94</v>
          </cell>
        </row>
        <row r="218">
          <cell r="B218" t="str">
            <v>S413012</v>
          </cell>
          <cell r="C218" t="str">
            <v>沧州市任沧机电有限公司</v>
          </cell>
          <cell r="D218">
            <v>48258</v>
          </cell>
          <cell r="E218">
            <v>0</v>
          </cell>
          <cell r="F218">
            <v>16380</v>
          </cell>
          <cell r="G218">
            <v>42068</v>
          </cell>
          <cell r="H218">
            <v>37068</v>
          </cell>
          <cell r="I218">
            <v>59388</v>
          </cell>
          <cell r="J218">
            <v>0</v>
          </cell>
          <cell r="K218">
            <v>0</v>
          </cell>
          <cell r="L218">
            <v>33364</v>
          </cell>
          <cell r="M218">
            <v>49844</v>
          </cell>
        </row>
        <row r="219">
          <cell r="B219" t="str">
            <v>S413202</v>
          </cell>
          <cell r="C219" t="str">
            <v>黄骅市荣昌祥纸制品有限公司</v>
          </cell>
        </row>
        <row r="219">
          <cell r="H219">
            <v>88713</v>
          </cell>
          <cell r="I219">
            <v>119282.46</v>
          </cell>
          <cell r="J219">
            <v>119282.46</v>
          </cell>
          <cell r="K219">
            <v>89282.46</v>
          </cell>
          <cell r="L219">
            <v>49282.46</v>
          </cell>
          <cell r="M219">
            <v>49282.46</v>
          </cell>
        </row>
        <row r="220">
          <cell r="B220" t="str">
            <v>S532002</v>
          </cell>
          <cell r="C220" t="str">
            <v>苏州高新区旭达输送机械有限公司</v>
          </cell>
          <cell r="D220">
            <v>48800</v>
          </cell>
          <cell r="E220">
            <v>48800</v>
          </cell>
          <cell r="F220">
            <v>48800</v>
          </cell>
          <cell r="G220">
            <v>48800</v>
          </cell>
          <cell r="H220">
            <v>48800</v>
          </cell>
          <cell r="I220">
            <v>48800</v>
          </cell>
          <cell r="J220">
            <v>48800</v>
          </cell>
          <cell r="K220">
            <v>48800</v>
          </cell>
          <cell r="L220">
            <v>48800</v>
          </cell>
          <cell r="M220">
            <v>48800</v>
          </cell>
        </row>
        <row r="221">
          <cell r="B221" t="str">
            <v>S413101</v>
          </cell>
          <cell r="C221" t="str">
            <v>黄骅市海生五金模具厂</v>
          </cell>
          <cell r="D221">
            <v>248042.77</v>
          </cell>
          <cell r="E221">
            <v>248042.77</v>
          </cell>
          <cell r="F221">
            <v>248042.77</v>
          </cell>
          <cell r="G221">
            <v>48042.77</v>
          </cell>
          <cell r="H221">
            <v>48042.77</v>
          </cell>
          <cell r="I221">
            <v>48042.77</v>
          </cell>
          <cell r="J221">
            <v>48042.77</v>
          </cell>
          <cell r="K221">
            <v>48042.77</v>
          </cell>
          <cell r="L221">
            <v>48042.77</v>
          </cell>
          <cell r="M221">
            <v>48042.77</v>
          </cell>
        </row>
        <row r="222">
          <cell r="B222" t="str">
            <v>S413203</v>
          </cell>
          <cell r="C222" t="str">
            <v>黄骅市沃孚源包装制品有限公司</v>
          </cell>
        </row>
        <row r="222">
          <cell r="F222">
            <v>38280</v>
          </cell>
          <cell r="G222">
            <v>67280</v>
          </cell>
          <cell r="H222">
            <v>67280</v>
          </cell>
          <cell r="I222">
            <v>47280</v>
          </cell>
          <cell r="J222">
            <v>47280</v>
          </cell>
          <cell r="K222">
            <v>64680</v>
          </cell>
          <cell r="L222">
            <v>24680</v>
          </cell>
          <cell r="M222">
            <v>47880</v>
          </cell>
        </row>
        <row r="223">
          <cell r="B223" t="str">
            <v>S513150</v>
          </cell>
          <cell r="C223" t="str">
            <v>沧州森德奥机械制造有限公司</v>
          </cell>
          <cell r="D223">
            <v>54960</v>
          </cell>
          <cell r="E223">
            <v>54960</v>
          </cell>
          <cell r="F223">
            <v>54960</v>
          </cell>
          <cell r="G223">
            <v>79960</v>
          </cell>
          <cell r="H223">
            <v>79960</v>
          </cell>
          <cell r="I223">
            <v>79960</v>
          </cell>
          <cell r="J223">
            <v>79960</v>
          </cell>
          <cell r="K223">
            <v>79960</v>
          </cell>
          <cell r="L223">
            <v>79960</v>
          </cell>
          <cell r="M223">
            <v>46960</v>
          </cell>
        </row>
        <row r="224">
          <cell r="B224" t="str">
            <v>S411025</v>
          </cell>
          <cell r="C224" t="str">
            <v>北京华北轻合金有限公司</v>
          </cell>
          <cell r="D224">
            <v>46895.05</v>
          </cell>
          <cell r="E224">
            <v>46895.05</v>
          </cell>
          <cell r="F224">
            <v>46895.05</v>
          </cell>
          <cell r="G224">
            <v>46895.05</v>
          </cell>
          <cell r="H224">
            <v>46895.05</v>
          </cell>
          <cell r="I224">
            <v>46895.05</v>
          </cell>
          <cell r="J224">
            <v>46895.05</v>
          </cell>
          <cell r="K224">
            <v>46895.05</v>
          </cell>
          <cell r="L224">
            <v>46895.05</v>
          </cell>
          <cell r="M224">
            <v>46895.05</v>
          </cell>
        </row>
        <row r="225">
          <cell r="B225" t="str">
            <v>S413075</v>
          </cell>
          <cell r="C225" t="str">
            <v>沃尔瓦格涂料(廊坊)有限公司</v>
          </cell>
          <cell r="D225">
            <v>192908.6</v>
          </cell>
          <cell r="E225">
            <v>167908.6</v>
          </cell>
          <cell r="F225">
            <v>8.73114913702011e-11</v>
          </cell>
          <cell r="G225">
            <v>0</v>
          </cell>
          <cell r="H225">
            <v>52285.47</v>
          </cell>
          <cell r="I225">
            <v>-2.91038304567337e-11</v>
          </cell>
          <cell r="J225">
            <v>25009.66</v>
          </cell>
          <cell r="K225">
            <v>-8.36735125631094e-11</v>
          </cell>
          <cell r="L225">
            <v>46757.19</v>
          </cell>
          <cell r="M225">
            <v>46757.1900000002</v>
          </cell>
        </row>
        <row r="226">
          <cell r="B226" t="str">
            <v>S413215</v>
          </cell>
          <cell r="C226" t="str">
            <v>北京吉信气弹簧制品有限公司廊坊分公司</v>
          </cell>
        </row>
        <row r="226">
          <cell r="L226">
            <v>2486</v>
          </cell>
          <cell r="M226">
            <v>45572.9</v>
          </cell>
        </row>
        <row r="227">
          <cell r="B227" t="str">
            <v>S442002</v>
          </cell>
          <cell r="C227" t="str">
            <v>湖北伟士通汽车零件有限公司</v>
          </cell>
          <cell r="D227">
            <v>33711.81</v>
          </cell>
          <cell r="E227">
            <v>29711.81</v>
          </cell>
          <cell r="F227">
            <v>-3.63797880709171e-12</v>
          </cell>
          <cell r="G227">
            <v>0</v>
          </cell>
          <cell r="H227">
            <v>12326.04</v>
          </cell>
          <cell r="I227">
            <v>43656.35</v>
          </cell>
          <cell r="J227">
            <v>15982.39</v>
          </cell>
          <cell r="K227">
            <v>15982.39</v>
          </cell>
          <cell r="L227">
            <v>28347.31</v>
          </cell>
          <cell r="M227">
            <v>44782.03</v>
          </cell>
        </row>
        <row r="228">
          <cell r="B228" t="str">
            <v>S513007</v>
          </cell>
          <cell r="C228" t="str">
            <v>人民电器集团黄骅销售有限公司</v>
          </cell>
          <cell r="D228">
            <v>75898.5</v>
          </cell>
          <cell r="E228">
            <v>75898.5</v>
          </cell>
          <cell r="F228">
            <v>45898.5</v>
          </cell>
          <cell r="G228">
            <v>45898.5</v>
          </cell>
          <cell r="H228">
            <v>25898.5</v>
          </cell>
          <cell r="I228">
            <v>25898.5</v>
          </cell>
          <cell r="J228">
            <v>44064.5</v>
          </cell>
          <cell r="K228">
            <v>44064.5</v>
          </cell>
          <cell r="L228">
            <v>44064.5</v>
          </cell>
          <cell r="M228">
            <v>44064.5</v>
          </cell>
        </row>
        <row r="229">
          <cell r="B229" t="str">
            <v>S431017</v>
          </cell>
          <cell r="C229" t="str">
            <v>上海典亚模具有限公司</v>
          </cell>
          <cell r="D229">
            <v>94200</v>
          </cell>
          <cell r="E229">
            <v>94200</v>
          </cell>
          <cell r="F229">
            <v>94200</v>
          </cell>
          <cell r="G229">
            <v>94200</v>
          </cell>
          <cell r="H229">
            <v>94200</v>
          </cell>
          <cell r="I229">
            <v>94200</v>
          </cell>
          <cell r="J229">
            <v>94200</v>
          </cell>
          <cell r="K229">
            <v>44000</v>
          </cell>
          <cell r="L229">
            <v>44000</v>
          </cell>
          <cell r="M229">
            <v>44000</v>
          </cell>
        </row>
        <row r="230">
          <cell r="B230" t="str">
            <v>S413028</v>
          </cell>
          <cell r="C230" t="str">
            <v>泊头市鑫洪金属制品有限公司</v>
          </cell>
          <cell r="D230">
            <v>18235.62</v>
          </cell>
          <cell r="E230">
            <v>18235.62</v>
          </cell>
          <cell r="F230">
            <v>36972.89</v>
          </cell>
          <cell r="G230">
            <v>36972.89</v>
          </cell>
          <cell r="H230">
            <v>36972.89</v>
          </cell>
          <cell r="I230">
            <v>36972.89</v>
          </cell>
          <cell r="J230">
            <v>36972.89</v>
          </cell>
          <cell r="K230">
            <v>43699.8</v>
          </cell>
          <cell r="L230">
            <v>43699.8</v>
          </cell>
          <cell r="M230">
            <v>43699.8</v>
          </cell>
        </row>
        <row r="231">
          <cell r="B231" t="str">
            <v>S413009</v>
          </cell>
          <cell r="C231" t="str">
            <v>高碑店京华橡胶制品有限责任公司</v>
          </cell>
          <cell r="D231">
            <v>58212</v>
          </cell>
          <cell r="E231">
            <v>37534.95</v>
          </cell>
          <cell r="F231">
            <v>41182.37</v>
          </cell>
          <cell r="G231">
            <v>37782.67</v>
          </cell>
          <cell r="H231">
            <v>39382.97</v>
          </cell>
          <cell r="I231">
            <v>37955.92</v>
          </cell>
          <cell r="J231">
            <v>41454.4</v>
          </cell>
          <cell r="K231">
            <v>45027.35</v>
          </cell>
          <cell r="L231">
            <v>41776.59</v>
          </cell>
          <cell r="M231">
            <v>41776.59</v>
          </cell>
        </row>
        <row r="232">
          <cell r="B232" t="str">
            <v>S413085</v>
          </cell>
          <cell r="C232" t="str">
            <v>黄骅市桥行冷冲模具厂</v>
          </cell>
          <cell r="D232">
            <v>41630</v>
          </cell>
          <cell r="E232">
            <v>41630</v>
          </cell>
          <cell r="F232">
            <v>41630</v>
          </cell>
          <cell r="G232">
            <v>41630</v>
          </cell>
          <cell r="H232">
            <v>41630</v>
          </cell>
          <cell r="I232">
            <v>41630</v>
          </cell>
          <cell r="J232">
            <v>41630</v>
          </cell>
          <cell r="K232">
            <v>41630</v>
          </cell>
          <cell r="L232">
            <v>41630</v>
          </cell>
          <cell r="M232">
            <v>41630</v>
          </cell>
        </row>
        <row r="233">
          <cell r="B233" t="str">
            <v>S411018</v>
          </cell>
          <cell r="C233" t="str">
            <v>北京三浦易购科技有限公司</v>
          </cell>
          <cell r="D233">
            <v>22537.28</v>
          </cell>
          <cell r="E233">
            <v>29785.02</v>
          </cell>
          <cell r="F233">
            <v>30853.07</v>
          </cell>
          <cell r="G233">
            <v>37983.6</v>
          </cell>
          <cell r="H233">
            <v>40181.7</v>
          </cell>
          <cell r="I233">
            <v>42024</v>
          </cell>
          <cell r="J233">
            <v>38403.87</v>
          </cell>
          <cell r="K233">
            <v>35128.95</v>
          </cell>
          <cell r="L233">
            <v>35128.95</v>
          </cell>
          <cell r="M233">
            <v>41604.09</v>
          </cell>
        </row>
        <row r="234">
          <cell r="B234" t="str">
            <v>S411021</v>
          </cell>
          <cell r="C234" t="str">
            <v>北京鹏宇兴业精密模具制造有限公司</v>
          </cell>
          <cell r="D234">
            <v>306650</v>
          </cell>
          <cell r="E234">
            <v>306650</v>
          </cell>
          <cell r="F234">
            <v>306650</v>
          </cell>
          <cell r="G234">
            <v>306650</v>
          </cell>
          <cell r="H234">
            <v>289399.99</v>
          </cell>
          <cell r="I234">
            <v>289399.99</v>
          </cell>
          <cell r="J234">
            <v>160259.99</v>
          </cell>
          <cell r="K234">
            <v>40459.9900000001</v>
          </cell>
          <cell r="L234">
            <v>40459.9900000001</v>
          </cell>
          <cell r="M234">
            <v>40459.9900000001</v>
          </cell>
        </row>
        <row r="235">
          <cell r="B235" t="str">
            <v>S532003</v>
          </cell>
          <cell r="C235" t="str">
            <v>扬州三鸣环保科技有限公司</v>
          </cell>
          <cell r="D235">
            <v>60833.38</v>
          </cell>
          <cell r="E235">
            <v>16450</v>
          </cell>
          <cell r="F235">
            <v>16450</v>
          </cell>
          <cell r="G235">
            <v>-31550</v>
          </cell>
          <cell r="H235">
            <v>40450</v>
          </cell>
          <cell r="I235">
            <v>40450</v>
          </cell>
          <cell r="J235">
            <v>40450</v>
          </cell>
          <cell r="K235">
            <v>40450</v>
          </cell>
          <cell r="L235">
            <v>40450</v>
          </cell>
          <cell r="M235">
            <v>40450</v>
          </cell>
        </row>
        <row r="236">
          <cell r="B236" t="str">
            <v>S513011</v>
          </cell>
          <cell r="C236" t="str">
            <v>黄骅市宏信五金机电经营部</v>
          </cell>
          <cell r="D236">
            <v>22470</v>
          </cell>
          <cell r="E236">
            <v>17470</v>
          </cell>
          <cell r="F236">
            <v>17470</v>
          </cell>
          <cell r="G236">
            <v>17470</v>
          </cell>
          <cell r="H236">
            <v>17470</v>
          </cell>
          <cell r="I236">
            <v>23590</v>
          </cell>
          <cell r="J236">
            <v>39974.95</v>
          </cell>
          <cell r="K236">
            <v>39974.95</v>
          </cell>
          <cell r="L236">
            <v>39974.95</v>
          </cell>
          <cell r="M236">
            <v>39974.95</v>
          </cell>
        </row>
        <row r="237">
          <cell r="B237" t="str">
            <v>S513004</v>
          </cell>
          <cell r="C237" t="str">
            <v>任丘市焊材厂</v>
          </cell>
          <cell r="D237">
            <v>59626</v>
          </cell>
          <cell r="E237">
            <v>59626</v>
          </cell>
          <cell r="F237">
            <v>29626</v>
          </cell>
          <cell r="G237">
            <v>0</v>
          </cell>
          <cell r="H237">
            <v>0</v>
          </cell>
          <cell r="I237">
            <v>0</v>
          </cell>
          <cell r="J237">
            <v>41400</v>
          </cell>
          <cell r="K237">
            <v>0</v>
          </cell>
          <cell r="L237">
            <v>38545</v>
          </cell>
          <cell r="M237">
            <v>38545</v>
          </cell>
        </row>
        <row r="238">
          <cell r="B238" t="str">
            <v>S412028</v>
          </cell>
          <cell r="C238" t="str">
            <v>天津安美逸盛汽车检具有限公司</v>
          </cell>
          <cell r="D238">
            <v>-5150</v>
          </cell>
          <cell r="E238">
            <v>-5150</v>
          </cell>
          <cell r="F238">
            <v>-5150</v>
          </cell>
          <cell r="G238">
            <v>37850</v>
          </cell>
          <cell r="H238">
            <v>37850</v>
          </cell>
          <cell r="I238">
            <v>37850</v>
          </cell>
          <cell r="J238">
            <v>37850</v>
          </cell>
          <cell r="K238">
            <v>37850</v>
          </cell>
          <cell r="L238">
            <v>37850</v>
          </cell>
          <cell r="M238">
            <v>37850</v>
          </cell>
        </row>
        <row r="239">
          <cell r="B239" t="str">
            <v>S411049</v>
          </cell>
          <cell r="C239" t="str">
            <v>北京来一桶金科技有限公司</v>
          </cell>
          <cell r="D239">
            <v>31355.4</v>
          </cell>
          <cell r="E239">
            <v>31355.4</v>
          </cell>
          <cell r="F239">
            <v>24000</v>
          </cell>
          <cell r="G239">
            <v>24000</v>
          </cell>
          <cell r="H239">
            <v>16000</v>
          </cell>
          <cell r="I239">
            <v>0</v>
          </cell>
          <cell r="J239">
            <v>0</v>
          </cell>
          <cell r="K239">
            <v>0</v>
          </cell>
          <cell r="L239">
            <v>36233.1</v>
          </cell>
          <cell r="M239">
            <v>36233.1</v>
          </cell>
        </row>
        <row r="240">
          <cell r="B240" t="str">
            <v>S513075</v>
          </cell>
          <cell r="C240" t="str">
            <v>陈峰</v>
          </cell>
          <cell r="D240">
            <v>6225</v>
          </cell>
          <cell r="E240">
            <v>1050</v>
          </cell>
          <cell r="F240">
            <v>4950</v>
          </cell>
          <cell r="G240">
            <v>1605</v>
          </cell>
          <cell r="H240">
            <v>5325</v>
          </cell>
          <cell r="I240">
            <v>11775</v>
          </cell>
          <cell r="J240">
            <v>0</v>
          </cell>
          <cell r="K240">
            <v>10175</v>
          </cell>
          <cell r="L240">
            <v>21565</v>
          </cell>
          <cell r="M240">
            <v>36170</v>
          </cell>
        </row>
        <row r="241">
          <cell r="B241" t="str">
            <v>S511015</v>
          </cell>
          <cell r="C241" t="str">
            <v>北京广汇国际仓储服务有限公司</v>
          </cell>
          <cell r="D241">
            <v>36044.9799999999</v>
          </cell>
          <cell r="E241">
            <v>36044.9799999999</v>
          </cell>
          <cell r="F241">
            <v>36044.9799999999</v>
          </cell>
          <cell r="G241">
            <v>36044.9799999999</v>
          </cell>
          <cell r="H241">
            <v>36044.9799999999</v>
          </cell>
          <cell r="I241">
            <v>36044.9799999999</v>
          </cell>
          <cell r="J241">
            <v>36044.9799999999</v>
          </cell>
          <cell r="K241">
            <v>36044.9799999999</v>
          </cell>
          <cell r="L241">
            <v>36044.9799999999</v>
          </cell>
          <cell r="M241">
            <v>36044.9799999999</v>
          </cell>
        </row>
        <row r="242">
          <cell r="B242" t="str">
            <v>S413005</v>
          </cell>
          <cell r="C242" t="str">
            <v>保定市京苑汽车装饰配件厂</v>
          </cell>
          <cell r="D242">
            <v>35451.04</v>
          </cell>
          <cell r="E242">
            <v>35451.04</v>
          </cell>
          <cell r="F242">
            <v>35451.04</v>
          </cell>
          <cell r="G242">
            <v>35451.04</v>
          </cell>
          <cell r="H242">
            <v>35451.04</v>
          </cell>
          <cell r="I242">
            <v>35451.04</v>
          </cell>
          <cell r="J242">
            <v>35451.04</v>
          </cell>
          <cell r="K242">
            <v>35451.04</v>
          </cell>
          <cell r="L242">
            <v>35451.04</v>
          </cell>
          <cell r="M242">
            <v>35451.04</v>
          </cell>
        </row>
        <row r="243">
          <cell r="B243" t="str">
            <v>S513234</v>
          </cell>
          <cell r="C243" t="str">
            <v>黄骅市渤新环保科技有限公司</v>
          </cell>
        </row>
        <row r="243">
          <cell r="J243">
            <v>35000</v>
          </cell>
          <cell r="K243">
            <v>35000</v>
          </cell>
          <cell r="L243">
            <v>35000</v>
          </cell>
          <cell r="M243">
            <v>35000</v>
          </cell>
        </row>
        <row r="244">
          <cell r="B244" t="str">
            <v>S442005</v>
          </cell>
          <cell r="C244" t="str">
            <v>谷城益合泡沫塑胶有限公司</v>
          </cell>
        </row>
        <row r="244">
          <cell r="F244">
            <v>-19200</v>
          </cell>
          <cell r="G244">
            <v>0</v>
          </cell>
          <cell r="H244">
            <v>0</v>
          </cell>
          <cell r="I244">
            <v>0</v>
          </cell>
          <cell r="J244">
            <v>32131.2</v>
          </cell>
          <cell r="K244">
            <v>32131.2</v>
          </cell>
          <cell r="L244">
            <v>47108.8</v>
          </cell>
          <cell r="M244">
            <v>34977.6</v>
          </cell>
        </row>
        <row r="245">
          <cell r="B245" t="str">
            <v>S432049</v>
          </cell>
          <cell r="C245" t="str">
            <v>徐州派特控制技术有限公司</v>
          </cell>
        </row>
        <row r="245">
          <cell r="L245">
            <v>3583</v>
          </cell>
          <cell r="M245">
            <v>33528</v>
          </cell>
        </row>
        <row r="246">
          <cell r="B246" t="str">
            <v>S412051</v>
          </cell>
          <cell r="C246" t="str">
            <v>天津东凯科技有限公司</v>
          </cell>
        </row>
        <row r="246">
          <cell r="J246">
            <v>11480.8</v>
          </cell>
          <cell r="K246">
            <v>23504</v>
          </cell>
          <cell r="L246">
            <v>32544</v>
          </cell>
          <cell r="M246">
            <v>32544</v>
          </cell>
        </row>
        <row r="247">
          <cell r="B247" t="str">
            <v>S512027</v>
          </cell>
          <cell r="C247" t="str">
            <v>天津芳雅机电科技有限公司</v>
          </cell>
          <cell r="D247">
            <v>42000</v>
          </cell>
          <cell r="E247">
            <v>42000</v>
          </cell>
          <cell r="F247">
            <v>42000</v>
          </cell>
          <cell r="G247">
            <v>42000</v>
          </cell>
          <cell r="H247">
            <v>42000</v>
          </cell>
          <cell r="I247">
            <v>42000</v>
          </cell>
          <cell r="J247">
            <v>32000</v>
          </cell>
          <cell r="K247">
            <v>32000</v>
          </cell>
          <cell r="L247">
            <v>32000</v>
          </cell>
          <cell r="M247">
            <v>32000</v>
          </cell>
        </row>
        <row r="248">
          <cell r="B248" t="str">
            <v>S411050</v>
          </cell>
          <cell r="C248" t="str">
            <v>北京寸金宏德科技发展有限公司</v>
          </cell>
        </row>
        <row r="248">
          <cell r="J248">
            <v>11361.25</v>
          </cell>
          <cell r="K248">
            <v>18562.51</v>
          </cell>
          <cell r="L248">
            <v>18562.51</v>
          </cell>
          <cell r="M248">
            <v>31091.95</v>
          </cell>
        </row>
        <row r="249">
          <cell r="B249" t="str">
            <v>S413214</v>
          </cell>
          <cell r="C249" t="str">
            <v>河北讯飞起重设备安装有限公司</v>
          </cell>
        </row>
        <row r="249">
          <cell r="J249">
            <v>56000</v>
          </cell>
          <cell r="K249">
            <v>56000</v>
          </cell>
          <cell r="L249">
            <v>30000</v>
          </cell>
          <cell r="M249">
            <v>30000</v>
          </cell>
        </row>
        <row r="250">
          <cell r="B250" t="str">
            <v>S433014</v>
          </cell>
          <cell r="C250" t="str">
            <v>象山天星汽配有限责任公司</v>
          </cell>
          <cell r="D250">
            <v>29924.39</v>
          </cell>
          <cell r="E250">
            <v>29924.39</v>
          </cell>
          <cell r="F250">
            <v>29924.39</v>
          </cell>
          <cell r="G250">
            <v>29924.39</v>
          </cell>
          <cell r="H250">
            <v>29924.39</v>
          </cell>
          <cell r="I250">
            <v>29924.39</v>
          </cell>
          <cell r="J250">
            <v>29924.39</v>
          </cell>
          <cell r="K250">
            <v>29924.39</v>
          </cell>
          <cell r="L250">
            <v>29924.39</v>
          </cell>
          <cell r="M250">
            <v>29924.39</v>
          </cell>
        </row>
        <row r="251">
          <cell r="B251" t="str">
            <v>S412021</v>
          </cell>
          <cell r="C251" t="str">
            <v>天津市宝驰汽车部件有限公司</v>
          </cell>
          <cell r="D251">
            <v>28888.81</v>
          </cell>
          <cell r="E251">
            <v>28888.81</v>
          </cell>
          <cell r="F251">
            <v>28888.81</v>
          </cell>
          <cell r="G251">
            <v>28888.81</v>
          </cell>
          <cell r="H251">
            <v>28888.81</v>
          </cell>
          <cell r="I251">
            <v>28888.81</v>
          </cell>
          <cell r="J251">
            <v>28888.81</v>
          </cell>
          <cell r="K251">
            <v>28888.81</v>
          </cell>
          <cell r="L251">
            <v>28888.81</v>
          </cell>
          <cell r="M251">
            <v>28888.81</v>
          </cell>
        </row>
        <row r="252">
          <cell r="B252" t="str">
            <v>S513174</v>
          </cell>
          <cell r="C252" t="str">
            <v>黄骅市杭合叉车配件经营部</v>
          </cell>
          <cell r="D252">
            <v>0</v>
          </cell>
          <cell r="E252">
            <v>0</v>
          </cell>
          <cell r="F252">
            <v>4040</v>
          </cell>
          <cell r="G252">
            <v>4040</v>
          </cell>
          <cell r="H252">
            <v>4040</v>
          </cell>
          <cell r="I252">
            <v>4040</v>
          </cell>
          <cell r="J252">
            <v>26870</v>
          </cell>
          <cell r="K252">
            <v>26870</v>
          </cell>
          <cell r="L252">
            <v>26870</v>
          </cell>
          <cell r="M252">
            <v>26870</v>
          </cell>
        </row>
        <row r="253">
          <cell r="B253" t="str">
            <v>S512005</v>
          </cell>
          <cell r="C253" t="str">
            <v>天津市奥特威德焊接技术有限公司</v>
          </cell>
          <cell r="D253">
            <v>42000</v>
          </cell>
          <cell r="E253">
            <v>42000</v>
          </cell>
          <cell r="F253">
            <v>42000</v>
          </cell>
          <cell r="G253">
            <v>26000</v>
          </cell>
          <cell r="H253">
            <v>26000</v>
          </cell>
          <cell r="I253">
            <v>26000</v>
          </cell>
          <cell r="J253">
            <v>26000</v>
          </cell>
          <cell r="K253">
            <v>26000</v>
          </cell>
          <cell r="L253">
            <v>26000</v>
          </cell>
          <cell r="M253">
            <v>26000</v>
          </cell>
        </row>
        <row r="254">
          <cell r="B254" t="str">
            <v>S413110</v>
          </cell>
          <cell r="C254" t="str">
            <v>黄骅市金宝成钢材经销有限公司</v>
          </cell>
          <cell r="D254">
            <v>156508.12</v>
          </cell>
          <cell r="E254">
            <v>156508.12</v>
          </cell>
          <cell r="F254">
            <v>156508.12</v>
          </cell>
          <cell r="G254">
            <v>149778.12</v>
          </cell>
          <cell r="H254">
            <v>57647.12</v>
          </cell>
          <cell r="I254">
            <v>57647.12</v>
          </cell>
          <cell r="J254">
            <v>57647.12</v>
          </cell>
          <cell r="K254">
            <v>46523.12</v>
          </cell>
          <cell r="L254">
            <v>25462.92</v>
          </cell>
          <cell r="M254">
            <v>25462.92</v>
          </cell>
        </row>
        <row r="255">
          <cell r="B255" t="str">
            <v>S411044</v>
          </cell>
          <cell r="C255" t="str">
            <v>北京兴盛华丰包装制品有限公司</v>
          </cell>
        </row>
        <row r="255">
          <cell r="F255">
            <v>20100</v>
          </cell>
          <cell r="G255">
            <v>20100</v>
          </cell>
          <cell r="H255">
            <v>20100</v>
          </cell>
          <cell r="I255">
            <v>25460</v>
          </cell>
          <cell r="J255">
            <v>25460</v>
          </cell>
          <cell r="K255">
            <v>25460</v>
          </cell>
          <cell r="L255">
            <v>25460</v>
          </cell>
          <cell r="M255">
            <v>25460</v>
          </cell>
        </row>
        <row r="256">
          <cell r="B256" t="str">
            <v>S512017</v>
          </cell>
          <cell r="C256" t="str">
            <v>天津开山金属模具科技有限公司</v>
          </cell>
          <cell r="D256">
            <v>27135</v>
          </cell>
          <cell r="E256">
            <v>27135</v>
          </cell>
          <cell r="F256">
            <v>11049.3</v>
          </cell>
          <cell r="G256">
            <v>11049.3</v>
          </cell>
          <cell r="H256">
            <v>7049.3</v>
          </cell>
          <cell r="I256">
            <v>23151.7</v>
          </cell>
          <cell r="J256">
            <v>54534.55</v>
          </cell>
          <cell r="K256">
            <v>43485.25</v>
          </cell>
          <cell r="L256">
            <v>43485.25</v>
          </cell>
          <cell r="M256">
            <v>25451.2</v>
          </cell>
        </row>
        <row r="257">
          <cell r="B257" t="str">
            <v>S437043</v>
          </cell>
          <cell r="C257" t="str">
            <v>烟台美龙汽车部件有限公司</v>
          </cell>
          <cell r="D257">
            <v>37340.19</v>
          </cell>
          <cell r="E257">
            <v>36340.19</v>
          </cell>
          <cell r="F257">
            <v>35340.19</v>
          </cell>
          <cell r="G257">
            <v>35340.19</v>
          </cell>
          <cell r="H257">
            <v>35340.19</v>
          </cell>
          <cell r="I257">
            <v>25340.19</v>
          </cell>
          <cell r="J257">
            <v>25340.19</v>
          </cell>
          <cell r="K257">
            <v>25340.19</v>
          </cell>
          <cell r="L257">
            <v>25340.19</v>
          </cell>
          <cell r="M257">
            <v>25340.19</v>
          </cell>
        </row>
        <row r="258">
          <cell r="B258" t="str">
            <v>S421018</v>
          </cell>
          <cell r="C258" t="str">
            <v>阿诺德紧固件（沈阳）有限公司</v>
          </cell>
        </row>
        <row r="258">
          <cell r="M258">
            <v>25230.64</v>
          </cell>
        </row>
        <row r="259">
          <cell r="B259" t="str">
            <v>S513054</v>
          </cell>
          <cell r="C259" t="str">
            <v>黄骅市金盾保安服务有限公司</v>
          </cell>
          <cell r="D259">
            <v>42700</v>
          </cell>
          <cell r="E259">
            <v>40100</v>
          </cell>
          <cell r="F259">
            <v>37500</v>
          </cell>
          <cell r="G259">
            <v>25000</v>
          </cell>
          <cell r="H259">
            <v>25000</v>
          </cell>
          <cell r="I259">
            <v>37500</v>
          </cell>
          <cell r="J259">
            <v>25000</v>
          </cell>
          <cell r="K259">
            <v>12500</v>
          </cell>
          <cell r="L259">
            <v>0</v>
          </cell>
          <cell r="M259">
            <v>25000</v>
          </cell>
        </row>
        <row r="260">
          <cell r="B260" t="str">
            <v>C513165</v>
          </cell>
          <cell r="C260" t="str">
            <v>石家庄为人为车汽车配件有限公司</v>
          </cell>
          <cell r="D260">
            <v>24860.95</v>
          </cell>
          <cell r="E260">
            <v>24860.95</v>
          </cell>
          <cell r="F260">
            <v>24860.95</v>
          </cell>
          <cell r="G260">
            <v>24860.95</v>
          </cell>
          <cell r="H260">
            <v>24860.95</v>
          </cell>
          <cell r="I260">
            <v>24860.95</v>
          </cell>
          <cell r="J260">
            <v>24860.95</v>
          </cell>
          <cell r="K260">
            <v>24860.95</v>
          </cell>
          <cell r="L260">
            <v>24860.95</v>
          </cell>
          <cell r="M260">
            <v>24860.95</v>
          </cell>
        </row>
        <row r="261">
          <cell r="B261" t="str">
            <v>S413147</v>
          </cell>
          <cell r="C261" t="str">
            <v>黄骅市海永机电设备经营部</v>
          </cell>
          <cell r="D261">
            <v>24645</v>
          </cell>
          <cell r="E261">
            <v>24645</v>
          </cell>
          <cell r="F261">
            <v>24645</v>
          </cell>
          <cell r="G261">
            <v>24645</v>
          </cell>
          <cell r="H261">
            <v>24645</v>
          </cell>
          <cell r="I261">
            <v>24645</v>
          </cell>
          <cell r="J261">
            <v>24645</v>
          </cell>
          <cell r="K261">
            <v>27145</v>
          </cell>
          <cell r="L261">
            <v>24645</v>
          </cell>
          <cell r="M261">
            <v>24645</v>
          </cell>
        </row>
        <row r="262">
          <cell r="B262" t="str">
            <v>S513074</v>
          </cell>
          <cell r="C262" t="str">
            <v>高小川 </v>
          </cell>
          <cell r="D262">
            <v>69548</v>
          </cell>
          <cell r="E262">
            <v>50866</v>
          </cell>
          <cell r="F262">
            <v>32174</v>
          </cell>
          <cell r="G262">
            <v>28597</v>
          </cell>
          <cell r="H262">
            <v>29626</v>
          </cell>
          <cell r="I262">
            <v>40565</v>
          </cell>
          <cell r="J262">
            <v>25299</v>
          </cell>
          <cell r="K262">
            <v>14316</v>
          </cell>
          <cell r="L262">
            <v>14404</v>
          </cell>
          <cell r="M262">
            <v>24520</v>
          </cell>
        </row>
        <row r="263">
          <cell r="B263" t="str">
            <v>S513060</v>
          </cell>
          <cell r="C263" t="str">
            <v>陈泽强</v>
          </cell>
          <cell r="D263">
            <v>95476</v>
          </cell>
          <cell r="E263">
            <v>57274</v>
          </cell>
          <cell r="F263">
            <v>43168</v>
          </cell>
          <cell r="G263">
            <v>44391</v>
          </cell>
          <cell r="H263">
            <v>44384</v>
          </cell>
          <cell r="I263">
            <v>59372</v>
          </cell>
          <cell r="J263">
            <v>29210</v>
          </cell>
          <cell r="K263">
            <v>14212</v>
          </cell>
          <cell r="L263">
            <v>14436</v>
          </cell>
          <cell r="M263">
            <v>24264</v>
          </cell>
        </row>
        <row r="264">
          <cell r="B264" t="str">
            <v>S413016</v>
          </cell>
          <cell r="C264" t="str">
            <v>河北聚福家用电器有限公司 </v>
          </cell>
          <cell r="D264">
            <v>23937.6</v>
          </cell>
          <cell r="E264">
            <v>23937.6</v>
          </cell>
          <cell r="F264">
            <v>23937.6</v>
          </cell>
          <cell r="G264">
            <v>23937.6</v>
          </cell>
          <cell r="H264">
            <v>23937.6</v>
          </cell>
          <cell r="I264">
            <v>23937.6</v>
          </cell>
          <cell r="J264">
            <v>23937.6</v>
          </cell>
          <cell r="K264">
            <v>23937.6</v>
          </cell>
          <cell r="L264">
            <v>23937.6</v>
          </cell>
          <cell r="M264">
            <v>23937.6</v>
          </cell>
        </row>
        <row r="265">
          <cell r="B265" t="str">
            <v>S411039</v>
          </cell>
          <cell r="C265" t="str">
            <v>北京华兴恒通科技有限公司</v>
          </cell>
          <cell r="D265">
            <v>21440</v>
          </cell>
          <cell r="E265">
            <v>21440</v>
          </cell>
          <cell r="F265">
            <v>21440</v>
          </cell>
          <cell r="G265">
            <v>22760</v>
          </cell>
          <cell r="H265">
            <v>22760</v>
          </cell>
          <cell r="I265">
            <v>22760</v>
          </cell>
          <cell r="J265">
            <v>22760</v>
          </cell>
          <cell r="K265">
            <v>22760</v>
          </cell>
          <cell r="L265">
            <v>22760</v>
          </cell>
          <cell r="M265">
            <v>22760</v>
          </cell>
        </row>
        <row r="266">
          <cell r="B266" t="str">
            <v>S421004</v>
          </cell>
          <cell r="C266" t="str">
            <v>沈阳瑞驰表面技术有限公司</v>
          </cell>
          <cell r="D266">
            <v>0</v>
          </cell>
          <cell r="E266">
            <v>22500</v>
          </cell>
          <cell r="F266">
            <v>22500</v>
          </cell>
          <cell r="G266">
            <v>22500</v>
          </cell>
          <cell r="H266">
            <v>0</v>
          </cell>
          <cell r="I266">
            <v>22500</v>
          </cell>
          <cell r="J266">
            <v>22500</v>
          </cell>
          <cell r="K266">
            <v>0</v>
          </cell>
          <cell r="L266">
            <v>22500</v>
          </cell>
          <cell r="M266">
            <v>22500</v>
          </cell>
        </row>
        <row r="267">
          <cell r="B267" t="str">
            <v>S413104</v>
          </cell>
          <cell r="C267" t="str">
            <v>沧州施普模具制造有限公司</v>
          </cell>
          <cell r="D267">
            <v>21800</v>
          </cell>
          <cell r="E267">
            <v>21800</v>
          </cell>
          <cell r="F267">
            <v>21800</v>
          </cell>
          <cell r="G267">
            <v>21800</v>
          </cell>
          <cell r="H267">
            <v>21800</v>
          </cell>
          <cell r="I267">
            <v>21800</v>
          </cell>
          <cell r="J267">
            <v>21800</v>
          </cell>
          <cell r="K267">
            <v>21800</v>
          </cell>
          <cell r="L267">
            <v>21800</v>
          </cell>
          <cell r="M267">
            <v>21800</v>
          </cell>
        </row>
        <row r="268">
          <cell r="B268" t="str">
            <v>S437008</v>
          </cell>
          <cell r="C268" t="str">
            <v>烟台青沪纸业有限公司</v>
          </cell>
          <cell r="D268">
            <v>16500</v>
          </cell>
          <cell r="E268">
            <v>14500</v>
          </cell>
          <cell r="F268">
            <v>16635.8</v>
          </cell>
          <cell r="G268">
            <v>7434.18</v>
          </cell>
          <cell r="H268">
            <v>14774.39</v>
          </cell>
          <cell r="I268">
            <v>4774.39</v>
          </cell>
          <cell r="J268">
            <v>6426.73</v>
          </cell>
          <cell r="K268">
            <v>13785.74</v>
          </cell>
          <cell r="L268">
            <v>13785.74</v>
          </cell>
          <cell r="M268">
            <v>21121.07</v>
          </cell>
        </row>
        <row r="269">
          <cell r="B269" t="str">
            <v>S521016</v>
          </cell>
          <cell r="C269" t="str">
            <v>大连安华物流系统有限公司</v>
          </cell>
        </row>
        <row r="269">
          <cell r="I269">
            <v>-21057.55</v>
          </cell>
          <cell r="J269">
            <v>21057.55</v>
          </cell>
          <cell r="K269">
            <v>21057.55</v>
          </cell>
          <cell r="L269">
            <v>21057.55</v>
          </cell>
          <cell r="M269">
            <v>21057.55</v>
          </cell>
        </row>
        <row r="270">
          <cell r="B270" t="str">
            <v>S413018</v>
          </cell>
          <cell r="C270" t="str">
            <v>沧州崇文晟源机械制造有限公司</v>
          </cell>
          <cell r="D270">
            <v>47350</v>
          </cell>
          <cell r="E270">
            <v>27750</v>
          </cell>
          <cell r="F270">
            <v>34150</v>
          </cell>
          <cell r="G270">
            <v>6170</v>
          </cell>
          <cell r="H270">
            <v>6170</v>
          </cell>
          <cell r="I270">
            <v>6170</v>
          </cell>
          <cell r="J270">
            <v>23850</v>
          </cell>
          <cell r="K270">
            <v>10230.41</v>
          </cell>
          <cell r="L270">
            <v>10230.41</v>
          </cell>
          <cell r="M270">
            <v>20525.17</v>
          </cell>
        </row>
        <row r="271">
          <cell r="B271" t="str">
            <v>S413186</v>
          </cell>
          <cell r="C271" t="str">
            <v>黄骅市富邑金属制品有限公司</v>
          </cell>
        </row>
        <row r="271">
          <cell r="H271">
            <v>40529.09</v>
          </cell>
          <cell r="I271">
            <v>40529.09</v>
          </cell>
          <cell r="J271">
            <v>40529.09</v>
          </cell>
          <cell r="K271">
            <v>0</v>
          </cell>
          <cell r="L271">
            <v>20523.37</v>
          </cell>
          <cell r="M271">
            <v>20523.37</v>
          </cell>
        </row>
        <row r="272">
          <cell r="B272" t="str">
            <v>S511025</v>
          </cell>
          <cell r="C272" t="str">
            <v>北京泰纳特斯汽车零部件有限公司</v>
          </cell>
          <cell r="D272">
            <v>15500</v>
          </cell>
          <cell r="E272">
            <v>15500</v>
          </cell>
          <cell r="F272">
            <v>15500</v>
          </cell>
          <cell r="G272">
            <v>243794.41</v>
          </cell>
          <cell r="H272">
            <v>243794.41</v>
          </cell>
          <cell r="I272">
            <v>243794.41</v>
          </cell>
          <cell r="J272">
            <v>142294.41</v>
          </cell>
          <cell r="K272">
            <v>20300.0000000001</v>
          </cell>
          <cell r="L272">
            <v>20300</v>
          </cell>
          <cell r="M272">
            <v>20300</v>
          </cell>
        </row>
        <row r="273">
          <cell r="B273" t="str">
            <v>S434006</v>
          </cell>
          <cell r="C273" t="str">
            <v>安徽汉升工业部件股份有限公司</v>
          </cell>
          <cell r="D273">
            <v>16704.8</v>
          </cell>
          <cell r="E273">
            <v>23124</v>
          </cell>
          <cell r="F273">
            <v>25386</v>
          </cell>
          <cell r="G273">
            <v>25386</v>
          </cell>
          <cell r="H273">
            <v>19386</v>
          </cell>
          <cell r="I273">
            <v>9385.99999999999</v>
          </cell>
          <cell r="J273">
            <v>0</v>
          </cell>
          <cell r="K273">
            <v>6949.2</v>
          </cell>
          <cell r="L273">
            <v>26723.25</v>
          </cell>
          <cell r="M273">
            <v>19775.33</v>
          </cell>
        </row>
        <row r="274">
          <cell r="B274" t="str">
            <v>S531003</v>
          </cell>
          <cell r="C274" t="str">
            <v>上海名华悬挂输送机有限公司</v>
          </cell>
          <cell r="D274">
            <v>19500</v>
          </cell>
          <cell r="E274">
            <v>19500</v>
          </cell>
          <cell r="F274">
            <v>19500</v>
          </cell>
          <cell r="G274">
            <v>19500</v>
          </cell>
          <cell r="H274">
            <v>19500</v>
          </cell>
          <cell r="I274">
            <v>19500</v>
          </cell>
          <cell r="J274">
            <v>19500</v>
          </cell>
          <cell r="K274">
            <v>19500</v>
          </cell>
          <cell r="L274">
            <v>19500</v>
          </cell>
          <cell r="M274">
            <v>19500</v>
          </cell>
        </row>
        <row r="275">
          <cell r="B275" t="str">
            <v>S512036</v>
          </cell>
          <cell r="C275" t="str">
            <v>天津未来化学有限公司</v>
          </cell>
        </row>
        <row r="275">
          <cell r="J275">
            <v>19500</v>
          </cell>
          <cell r="K275">
            <v>19500</v>
          </cell>
          <cell r="L275">
            <v>19500</v>
          </cell>
          <cell r="M275">
            <v>19500</v>
          </cell>
        </row>
        <row r="276">
          <cell r="B276" t="str">
            <v>S513050</v>
          </cell>
          <cell r="C276" t="str">
            <v>河北信一净美物业服务有限公司</v>
          </cell>
          <cell r="D276">
            <v>37209</v>
          </cell>
          <cell r="E276">
            <v>37163</v>
          </cell>
          <cell r="F276">
            <v>36308</v>
          </cell>
          <cell r="G276">
            <v>21954</v>
          </cell>
          <cell r="H276">
            <v>10540</v>
          </cell>
          <cell r="I276">
            <v>20844</v>
          </cell>
          <cell r="J276">
            <v>21004</v>
          </cell>
          <cell r="K276">
            <v>10696</v>
          </cell>
          <cell r="L276">
            <v>0</v>
          </cell>
          <cell r="M276">
            <v>19239</v>
          </cell>
        </row>
        <row r="277">
          <cell r="B277" t="str">
            <v>S413102</v>
          </cell>
          <cell r="C277" t="str">
            <v>黄骅市增鑫五金制品有限公司</v>
          </cell>
          <cell r="D277">
            <v>19045</v>
          </cell>
          <cell r="E277">
            <v>19045</v>
          </cell>
          <cell r="F277">
            <v>19045</v>
          </cell>
          <cell r="G277">
            <v>19045</v>
          </cell>
          <cell r="H277">
            <v>19045</v>
          </cell>
          <cell r="I277">
            <v>19045</v>
          </cell>
          <cell r="J277">
            <v>19045</v>
          </cell>
          <cell r="K277">
            <v>19045</v>
          </cell>
          <cell r="L277">
            <v>19045</v>
          </cell>
          <cell r="M277">
            <v>19045</v>
          </cell>
        </row>
        <row r="278">
          <cell r="B278" t="str">
            <v>S544014</v>
          </cell>
          <cell r="C278" t="str">
            <v>深圳市壮志科技有限公司</v>
          </cell>
          <cell r="D278">
            <v>19000</v>
          </cell>
          <cell r="E278">
            <v>19000</v>
          </cell>
          <cell r="F278">
            <v>19000</v>
          </cell>
          <cell r="G278">
            <v>19000</v>
          </cell>
          <cell r="H278">
            <v>19000</v>
          </cell>
          <cell r="I278">
            <v>19000</v>
          </cell>
          <cell r="J278">
            <v>19000</v>
          </cell>
          <cell r="K278">
            <v>19000</v>
          </cell>
          <cell r="L278">
            <v>19000</v>
          </cell>
          <cell r="M278">
            <v>19000</v>
          </cell>
        </row>
        <row r="279">
          <cell r="B279" t="str">
            <v>S513003</v>
          </cell>
          <cell r="C279" t="str">
            <v>沧州市鑫发缝纫机有限公司</v>
          </cell>
          <cell r="D279">
            <v>18873</v>
          </cell>
          <cell r="E279">
            <v>18873</v>
          </cell>
          <cell r="F279">
            <v>18873</v>
          </cell>
          <cell r="G279">
            <v>18873</v>
          </cell>
          <cell r="H279">
            <v>18873</v>
          </cell>
          <cell r="I279">
            <v>18873</v>
          </cell>
          <cell r="J279">
            <v>18873</v>
          </cell>
          <cell r="K279">
            <v>18873</v>
          </cell>
          <cell r="L279">
            <v>18873</v>
          </cell>
          <cell r="M279">
            <v>18873</v>
          </cell>
        </row>
        <row r="280">
          <cell r="B280" t="str">
            <v>S413087</v>
          </cell>
          <cell r="C280" t="str">
            <v>东光县汽车减震器厂</v>
          </cell>
          <cell r="D280">
            <v>18714.75</v>
          </cell>
          <cell r="E280">
            <v>18714.75</v>
          </cell>
          <cell r="F280">
            <v>18714.75</v>
          </cell>
          <cell r="G280">
            <v>18714.75</v>
          </cell>
          <cell r="H280">
            <v>18714.75</v>
          </cell>
          <cell r="I280">
            <v>18714.75</v>
          </cell>
          <cell r="J280">
            <v>18714.75</v>
          </cell>
          <cell r="K280">
            <v>18714.75</v>
          </cell>
          <cell r="L280">
            <v>18714.75</v>
          </cell>
          <cell r="M280">
            <v>18714.75</v>
          </cell>
        </row>
        <row r="281">
          <cell r="B281" t="str">
            <v>S537016</v>
          </cell>
          <cell r="C281" t="str">
            <v>山东新联大物流股份有限公司</v>
          </cell>
          <cell r="D281">
            <v>18488.18</v>
          </cell>
          <cell r="E281">
            <v>18488.18</v>
          </cell>
          <cell r="F281">
            <v>18488.18</v>
          </cell>
          <cell r="G281">
            <v>18488.18</v>
          </cell>
          <cell r="H281">
            <v>18488.18</v>
          </cell>
          <cell r="I281">
            <v>18488.18</v>
          </cell>
          <cell r="J281">
            <v>18488.18</v>
          </cell>
          <cell r="K281">
            <v>18488.18</v>
          </cell>
          <cell r="L281">
            <v>18488.18</v>
          </cell>
          <cell r="M281">
            <v>18488.18</v>
          </cell>
        </row>
        <row r="282">
          <cell r="B282" t="str">
            <v>S413081</v>
          </cell>
          <cell r="C282" t="str">
            <v>河北宏广橡塑金属制品有限公司</v>
          </cell>
          <cell r="D282">
            <v>48066.19</v>
          </cell>
          <cell r="E282">
            <v>48066.19</v>
          </cell>
          <cell r="F282">
            <v>48066.19</v>
          </cell>
          <cell r="G282">
            <v>28066.19</v>
          </cell>
          <cell r="H282">
            <v>28066.19</v>
          </cell>
          <cell r="I282">
            <v>28066.19</v>
          </cell>
          <cell r="J282">
            <v>28066.19</v>
          </cell>
          <cell r="K282">
            <v>28066.19</v>
          </cell>
          <cell r="L282">
            <v>18066.19</v>
          </cell>
          <cell r="M282">
            <v>18066.19</v>
          </cell>
        </row>
        <row r="283">
          <cell r="B283" t="str">
            <v>S442003</v>
          </cell>
          <cell r="C283" t="str">
            <v>襄阳杰创化工新材料有限公司</v>
          </cell>
          <cell r="D283">
            <v>17456.5</v>
          </cell>
          <cell r="E283">
            <v>17456.5</v>
          </cell>
          <cell r="F283">
            <v>17456.5</v>
          </cell>
          <cell r="G283">
            <v>17456.5</v>
          </cell>
          <cell r="H283">
            <v>17456.5</v>
          </cell>
          <cell r="I283">
            <v>17456.5</v>
          </cell>
          <cell r="J283">
            <v>17456.5</v>
          </cell>
          <cell r="K283">
            <v>17456.5</v>
          </cell>
          <cell r="L283">
            <v>17456.5</v>
          </cell>
          <cell r="M283">
            <v>17456.5</v>
          </cell>
        </row>
        <row r="284">
          <cell r="B284" t="str">
            <v>S433012</v>
          </cell>
          <cell r="C284" t="str">
            <v>浙江全盛无纺制品有限公司</v>
          </cell>
          <cell r="D284">
            <v>17243.92</v>
          </cell>
          <cell r="E284">
            <v>17243.92</v>
          </cell>
          <cell r="F284">
            <v>17243.92</v>
          </cell>
          <cell r="G284">
            <v>17243.92</v>
          </cell>
          <cell r="H284">
            <v>17243.92</v>
          </cell>
          <cell r="I284">
            <v>17243.92</v>
          </cell>
          <cell r="J284">
            <v>17243.92</v>
          </cell>
          <cell r="K284">
            <v>17243.92</v>
          </cell>
          <cell r="L284">
            <v>17243.92</v>
          </cell>
          <cell r="M284">
            <v>17243.92</v>
          </cell>
        </row>
        <row r="285">
          <cell r="B285" t="str">
            <v>S413014</v>
          </cell>
          <cell r="C285" t="str">
            <v>沧州市奥睿机械设备有限公司</v>
          </cell>
          <cell r="D285">
            <v>36185</v>
          </cell>
          <cell r="E285">
            <v>36185</v>
          </cell>
          <cell r="F285">
            <v>34692</v>
          </cell>
          <cell r="G285">
            <v>34692</v>
          </cell>
          <cell r="H285">
            <v>9205</v>
          </cell>
          <cell r="I285">
            <v>49897</v>
          </cell>
          <cell r="J285">
            <v>49897</v>
          </cell>
          <cell r="K285">
            <v>0</v>
          </cell>
          <cell r="L285">
            <v>30928</v>
          </cell>
          <cell r="M285">
            <v>17136</v>
          </cell>
        </row>
        <row r="286">
          <cell r="B286" t="str">
            <v>S512013</v>
          </cell>
          <cell r="C286" t="str">
            <v>兴泽智能装备（天津）有限公司</v>
          </cell>
          <cell r="D286">
            <v>7500</v>
          </cell>
          <cell r="E286">
            <v>7500</v>
          </cell>
          <cell r="F286">
            <v>7500</v>
          </cell>
          <cell r="G286">
            <v>7500</v>
          </cell>
          <cell r="H286">
            <v>7500</v>
          </cell>
          <cell r="I286">
            <v>7500</v>
          </cell>
          <cell r="J286">
            <v>16950</v>
          </cell>
          <cell r="K286">
            <v>16950</v>
          </cell>
          <cell r="L286">
            <v>16950</v>
          </cell>
          <cell r="M286">
            <v>16950</v>
          </cell>
        </row>
        <row r="287">
          <cell r="B287" t="str">
            <v>S413098</v>
          </cell>
          <cell r="C287" t="str">
            <v>黄骅市宁鑫商贸有限公司</v>
          </cell>
          <cell r="D287">
            <v>16470.66</v>
          </cell>
          <cell r="E287">
            <v>16470.66</v>
          </cell>
          <cell r="F287">
            <v>16470.66</v>
          </cell>
          <cell r="G287">
            <v>16470.66</v>
          </cell>
          <cell r="H287">
            <v>16470.66</v>
          </cell>
          <cell r="I287">
            <v>16470.66</v>
          </cell>
          <cell r="J287">
            <v>16470.66</v>
          </cell>
          <cell r="K287">
            <v>16470.66</v>
          </cell>
          <cell r="L287">
            <v>16470.66</v>
          </cell>
          <cell r="M287">
            <v>16470.66</v>
          </cell>
        </row>
        <row r="288">
          <cell r="B288" t="str">
            <v>S513077</v>
          </cell>
          <cell r="C288" t="str">
            <v>王志臣</v>
          </cell>
          <cell r="D288">
            <v>0</v>
          </cell>
          <cell r="E288">
            <v>9580</v>
          </cell>
          <cell r="F288">
            <v>10400</v>
          </cell>
          <cell r="G288">
            <v>10720</v>
          </cell>
          <cell r="H288">
            <v>10250</v>
          </cell>
          <cell r="I288">
            <v>21160</v>
          </cell>
          <cell r="J288">
            <v>12200</v>
          </cell>
          <cell r="K288">
            <v>10610</v>
          </cell>
          <cell r="L288">
            <v>10428</v>
          </cell>
          <cell r="M288">
            <v>16178</v>
          </cell>
        </row>
        <row r="289">
          <cell r="B289" t="str">
            <v>S437039</v>
          </cell>
          <cell r="C289" t="str">
            <v>山东慧源精细化工有限公司</v>
          </cell>
          <cell r="D289">
            <v>0</v>
          </cell>
          <cell r="E289">
            <v>12364.91</v>
          </cell>
          <cell r="F289">
            <v>3.27418092638254e-11</v>
          </cell>
          <cell r="G289">
            <v>18356.62</v>
          </cell>
          <cell r="H289">
            <v>18356.62</v>
          </cell>
          <cell r="I289">
            <v>18356.62</v>
          </cell>
          <cell r="J289">
            <v>-3579.25999999999</v>
          </cell>
          <cell r="K289">
            <v>-3579.26000000001</v>
          </cell>
          <cell r="L289">
            <v>-3579.26000000001</v>
          </cell>
          <cell r="M289">
            <v>16034.72</v>
          </cell>
        </row>
        <row r="290">
          <cell r="B290" t="str">
            <v>S532001</v>
          </cell>
          <cell r="C290" t="str">
            <v>昆山维尔利环保科技有限公司</v>
          </cell>
          <cell r="D290">
            <v>58695.2</v>
          </cell>
          <cell r="E290">
            <v>43695.2</v>
          </cell>
          <cell r="F290">
            <v>43695.2</v>
          </cell>
          <cell r="G290">
            <v>4680</v>
          </cell>
          <cell r="H290">
            <v>4680</v>
          </cell>
          <cell r="I290">
            <v>4680</v>
          </cell>
          <cell r="J290">
            <v>15221.76</v>
          </cell>
          <cell r="K290">
            <v>15771.76</v>
          </cell>
          <cell r="L290">
            <v>15771.76</v>
          </cell>
          <cell r="M290">
            <v>15771.76</v>
          </cell>
        </row>
        <row r="291">
          <cell r="B291" t="str">
            <v>S413122</v>
          </cell>
          <cell r="C291" t="str">
            <v>河北亿泽汽车零部件科技有限公司</v>
          </cell>
          <cell r="D291">
            <v>48477</v>
          </cell>
          <cell r="E291">
            <v>42477</v>
          </cell>
          <cell r="F291">
            <v>42477</v>
          </cell>
          <cell r="G291">
            <v>36477</v>
          </cell>
          <cell r="H291">
            <v>36477</v>
          </cell>
          <cell r="I291">
            <v>13409.37</v>
          </cell>
          <cell r="J291">
            <v>13409.37</v>
          </cell>
          <cell r="K291">
            <v>30562.77</v>
          </cell>
          <cell r="L291">
            <v>15365.48</v>
          </cell>
          <cell r="M291">
            <v>15365.48</v>
          </cell>
        </row>
        <row r="292">
          <cell r="B292" t="str">
            <v>S512006</v>
          </cell>
          <cell r="C292" t="str">
            <v>天津尼嘉斯机械设备销售有限公司</v>
          </cell>
          <cell r="D292">
            <v>14336</v>
          </cell>
          <cell r="E292">
            <v>14336</v>
          </cell>
          <cell r="F292">
            <v>14336</v>
          </cell>
          <cell r="G292">
            <v>14336</v>
          </cell>
          <cell r="H292">
            <v>14336</v>
          </cell>
          <cell r="I292">
            <v>14336</v>
          </cell>
          <cell r="J292">
            <v>14336</v>
          </cell>
          <cell r="K292">
            <v>14336</v>
          </cell>
          <cell r="L292">
            <v>14336</v>
          </cell>
          <cell r="M292">
            <v>14336</v>
          </cell>
        </row>
        <row r="293">
          <cell r="B293" t="str">
            <v>S532006</v>
          </cell>
          <cell r="C293" t="str">
            <v>唐兴压缩技术(昆山)有限公司</v>
          </cell>
          <cell r="D293">
            <v>13980</v>
          </cell>
          <cell r="E293">
            <v>13980</v>
          </cell>
          <cell r="F293">
            <v>13980</v>
          </cell>
          <cell r="G293">
            <v>13980</v>
          </cell>
          <cell r="H293">
            <v>13980</v>
          </cell>
          <cell r="I293">
            <v>13980</v>
          </cell>
          <cell r="J293">
            <v>13980</v>
          </cell>
          <cell r="K293">
            <v>13980</v>
          </cell>
          <cell r="L293">
            <v>13980</v>
          </cell>
          <cell r="M293">
            <v>13980</v>
          </cell>
        </row>
        <row r="294">
          <cell r="B294" t="str">
            <v>S412024</v>
          </cell>
          <cell r="C294" t="str">
            <v>天津东旺科技发展有限公司</v>
          </cell>
          <cell r="D294">
            <v>28476</v>
          </cell>
          <cell r="E294">
            <v>28476</v>
          </cell>
          <cell r="F294">
            <v>56952</v>
          </cell>
          <cell r="G294">
            <v>42714</v>
          </cell>
          <cell r="H294">
            <v>42714</v>
          </cell>
          <cell r="I294">
            <v>42714</v>
          </cell>
          <cell r="J294">
            <v>42714</v>
          </cell>
          <cell r="K294">
            <v>42714</v>
          </cell>
          <cell r="L294">
            <v>12714</v>
          </cell>
          <cell r="M294">
            <v>12714</v>
          </cell>
        </row>
        <row r="295">
          <cell r="B295" t="str">
            <v>S411012</v>
          </cell>
          <cell r="C295" t="str">
            <v>北京旺博林包装材料有限公司</v>
          </cell>
          <cell r="D295">
            <v>16628.11</v>
          </cell>
          <cell r="E295">
            <v>14628.11</v>
          </cell>
          <cell r="F295">
            <v>14628.11</v>
          </cell>
          <cell r="G295">
            <v>12628.11</v>
          </cell>
          <cell r="H295">
            <v>12628.11</v>
          </cell>
          <cell r="I295">
            <v>12628.11</v>
          </cell>
          <cell r="J295">
            <v>12628.11</v>
          </cell>
          <cell r="K295">
            <v>12628.11</v>
          </cell>
          <cell r="L295">
            <v>12628.11</v>
          </cell>
          <cell r="M295">
            <v>12628.11</v>
          </cell>
        </row>
        <row r="296">
          <cell r="B296" t="str">
            <v>S413157</v>
          </cell>
          <cell r="C296" t="str">
            <v>衡水鑫智汽车零部件有限公司</v>
          </cell>
          <cell r="D296">
            <v>13000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16120</v>
          </cell>
          <cell r="K296">
            <v>16120</v>
          </cell>
          <cell r="L296">
            <v>16120</v>
          </cell>
          <cell r="M296">
            <v>12530.25</v>
          </cell>
        </row>
        <row r="297">
          <cell r="B297" t="str">
            <v>S450001</v>
          </cell>
          <cell r="C297" t="str">
            <v>重庆光大产业有限公司</v>
          </cell>
        </row>
        <row r="297">
          <cell r="J297">
            <v>12258.81</v>
          </cell>
          <cell r="K297">
            <v>12258.81</v>
          </cell>
          <cell r="L297">
            <v>12258.81</v>
          </cell>
          <cell r="M297">
            <v>12258.81</v>
          </cell>
        </row>
        <row r="298">
          <cell r="B298" t="str">
            <v>S431033</v>
          </cell>
          <cell r="C298" t="str">
            <v>上海纳特汽车标准件有限公司</v>
          </cell>
        </row>
        <row r="298">
          <cell r="E298">
            <v>4618.72</v>
          </cell>
          <cell r="F298">
            <v>4687.7</v>
          </cell>
          <cell r="G298">
            <v>6695.26</v>
          </cell>
          <cell r="H298">
            <v>4695.26</v>
          </cell>
          <cell r="I298">
            <v>9517.87</v>
          </cell>
          <cell r="J298">
            <v>11660.35</v>
          </cell>
          <cell r="K298">
            <v>11660.35</v>
          </cell>
          <cell r="L298">
            <v>11660.35</v>
          </cell>
          <cell r="M298">
            <v>11660.35</v>
          </cell>
        </row>
        <row r="299">
          <cell r="B299" t="str">
            <v>S432044</v>
          </cell>
          <cell r="C299" t="str">
            <v>常州市鹏逸汽车附件有限公司</v>
          </cell>
        </row>
        <row r="299">
          <cell r="F299">
            <v>12330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11610.75</v>
          </cell>
        </row>
        <row r="300">
          <cell r="B300" t="str">
            <v>S413097</v>
          </cell>
          <cell r="C300" t="str">
            <v>威县永盛汽车配件制造有限公司</v>
          </cell>
          <cell r="D300">
            <v>11220.07</v>
          </cell>
          <cell r="E300">
            <v>11220.07</v>
          </cell>
          <cell r="F300">
            <v>11220.07</v>
          </cell>
          <cell r="G300">
            <v>11220.07</v>
          </cell>
          <cell r="H300">
            <v>11220.07</v>
          </cell>
          <cell r="I300">
            <v>11220.07</v>
          </cell>
          <cell r="J300">
            <v>11220.07</v>
          </cell>
          <cell r="K300">
            <v>11220.07</v>
          </cell>
          <cell r="L300">
            <v>11220.07</v>
          </cell>
          <cell r="M300">
            <v>11220.07</v>
          </cell>
        </row>
        <row r="301">
          <cell r="B301" t="str">
            <v>S411026</v>
          </cell>
          <cell r="C301" t="str">
            <v>北京怀安知恒机电设备有限公司</v>
          </cell>
          <cell r="D301">
            <v>3800</v>
          </cell>
          <cell r="E301">
            <v>-1650</v>
          </cell>
          <cell r="F301">
            <v>0</v>
          </cell>
          <cell r="G301">
            <v>0</v>
          </cell>
          <cell r="H301">
            <v>-5700</v>
          </cell>
          <cell r="I301">
            <v>-200</v>
          </cell>
          <cell r="J301">
            <v>11200</v>
          </cell>
          <cell r="K301">
            <v>11200</v>
          </cell>
          <cell r="L301">
            <v>11200</v>
          </cell>
          <cell r="M301">
            <v>11200</v>
          </cell>
        </row>
        <row r="302">
          <cell r="B302" t="str">
            <v>S513018</v>
          </cell>
          <cell r="C302" t="str">
            <v>河北双力起重机械有限公司</v>
          </cell>
          <cell r="D302">
            <v>11050</v>
          </cell>
          <cell r="E302">
            <v>11050</v>
          </cell>
          <cell r="F302">
            <v>11050</v>
          </cell>
          <cell r="G302">
            <v>11050</v>
          </cell>
          <cell r="H302">
            <v>11050</v>
          </cell>
          <cell r="I302">
            <v>11050</v>
          </cell>
          <cell r="J302">
            <v>11050</v>
          </cell>
          <cell r="K302">
            <v>11050</v>
          </cell>
          <cell r="L302">
            <v>11050</v>
          </cell>
          <cell r="M302">
            <v>11050</v>
          </cell>
        </row>
        <row r="303">
          <cell r="B303" t="str">
            <v>S513049</v>
          </cell>
          <cell r="C303" t="str">
            <v>黄骅市悠然园林绿化工程有限公司</v>
          </cell>
          <cell r="D303">
            <v>10976</v>
          </cell>
          <cell r="E303">
            <v>10976</v>
          </cell>
          <cell r="F303">
            <v>10976</v>
          </cell>
          <cell r="G303">
            <v>10976</v>
          </cell>
          <cell r="H303">
            <v>10976</v>
          </cell>
          <cell r="I303">
            <v>10976</v>
          </cell>
          <cell r="J303">
            <v>10976</v>
          </cell>
          <cell r="K303">
            <v>10976</v>
          </cell>
          <cell r="L303">
            <v>10976</v>
          </cell>
          <cell r="M303">
            <v>10976</v>
          </cell>
        </row>
        <row r="304">
          <cell r="B304" t="str">
            <v>S444002</v>
          </cell>
          <cell r="C304" t="str">
            <v>广东盟力纺织科技有限公司</v>
          </cell>
          <cell r="D304">
            <v>23462.51</v>
          </cell>
          <cell r="E304">
            <v>20462.51</v>
          </cell>
          <cell r="F304">
            <v>20462.51</v>
          </cell>
          <cell r="G304">
            <v>-3000</v>
          </cell>
          <cell r="H304">
            <v>491.320000000007</v>
          </cell>
          <cell r="I304">
            <v>491.320000000007</v>
          </cell>
          <cell r="J304">
            <v>10991.58</v>
          </cell>
          <cell r="K304">
            <v>10991.58</v>
          </cell>
          <cell r="L304">
            <v>24149.9</v>
          </cell>
          <cell r="M304">
            <v>10158.9</v>
          </cell>
        </row>
        <row r="305">
          <cell r="B305" t="str">
            <v>S513235</v>
          </cell>
          <cell r="C305" t="str">
            <v>封云娥</v>
          </cell>
        </row>
        <row r="305">
          <cell r="L305">
            <v>8016</v>
          </cell>
          <cell r="M305">
            <v>9456</v>
          </cell>
        </row>
        <row r="306">
          <cell r="B306" t="str">
            <v>S413123</v>
          </cell>
          <cell r="C306" t="str">
            <v>黄骅市固诺装饰工程有限公司</v>
          </cell>
          <cell r="D306">
            <v>9435.25</v>
          </cell>
          <cell r="E306">
            <v>9435.25</v>
          </cell>
          <cell r="F306">
            <v>9435.25</v>
          </cell>
          <cell r="G306">
            <v>9435.25</v>
          </cell>
          <cell r="H306">
            <v>9435.25</v>
          </cell>
          <cell r="I306">
            <v>9435.25</v>
          </cell>
          <cell r="J306">
            <v>9435.25</v>
          </cell>
          <cell r="K306">
            <v>9435.25</v>
          </cell>
          <cell r="L306">
            <v>9435.25</v>
          </cell>
          <cell r="M306">
            <v>9435.25</v>
          </cell>
        </row>
        <row r="307">
          <cell r="B307" t="str">
            <v>S513017</v>
          </cell>
          <cell r="C307" t="str">
            <v>黄骅市三姐五金经销部</v>
          </cell>
          <cell r="D307">
            <v>13404.3</v>
          </cell>
          <cell r="E307">
            <v>13404.3</v>
          </cell>
          <cell r="F307">
            <v>7412.92</v>
          </cell>
          <cell r="G307">
            <v>7412.92</v>
          </cell>
          <cell r="H307">
            <v>7412.92</v>
          </cell>
          <cell r="I307">
            <v>9212.92</v>
          </cell>
          <cell r="J307">
            <v>9212.92</v>
          </cell>
          <cell r="K307">
            <v>9212.92</v>
          </cell>
          <cell r="L307">
            <v>9212.92</v>
          </cell>
          <cell r="M307">
            <v>9212.92</v>
          </cell>
        </row>
        <row r="308">
          <cell r="B308" t="str">
            <v>S513020</v>
          </cell>
          <cell r="C308" t="str">
            <v>黄骅市鸿基盛业地面工程有限公司</v>
          </cell>
          <cell r="D308">
            <v>9178.84</v>
          </cell>
          <cell r="E308">
            <v>9178.84</v>
          </cell>
          <cell r="F308">
            <v>9178.84</v>
          </cell>
          <cell r="G308">
            <v>9178.84</v>
          </cell>
          <cell r="H308">
            <v>9178.84</v>
          </cell>
          <cell r="I308">
            <v>9178.84</v>
          </cell>
          <cell r="J308">
            <v>9178.84</v>
          </cell>
          <cell r="K308">
            <v>9178.84</v>
          </cell>
          <cell r="L308">
            <v>9178.84</v>
          </cell>
          <cell r="M308">
            <v>9178.84</v>
          </cell>
        </row>
        <row r="309">
          <cell r="B309" t="str">
            <v>S443001</v>
          </cell>
          <cell r="C309" t="str">
            <v>衡阳县标准件厂株洲销售处</v>
          </cell>
          <cell r="D309">
            <v>118.400000000001</v>
          </cell>
          <cell r="E309">
            <v>118.400000000001</v>
          </cell>
          <cell r="F309">
            <v>118.400000000001</v>
          </cell>
          <cell r="G309">
            <v>118.400000000001</v>
          </cell>
          <cell r="H309">
            <v>118.400000000001</v>
          </cell>
          <cell r="I309">
            <v>9018.73</v>
          </cell>
          <cell r="J309">
            <v>9018.73</v>
          </cell>
          <cell r="K309">
            <v>9018.73</v>
          </cell>
          <cell r="L309">
            <v>9018.73</v>
          </cell>
          <cell r="M309">
            <v>9018.73</v>
          </cell>
        </row>
        <row r="310">
          <cell r="B310" t="str">
            <v>S512012</v>
          </cell>
          <cell r="C310" t="str">
            <v>天津市科特迪科技发展有限公司</v>
          </cell>
          <cell r="D310">
            <v>55000</v>
          </cell>
          <cell r="E310">
            <v>55000</v>
          </cell>
          <cell r="F310">
            <v>0</v>
          </cell>
          <cell r="G310">
            <v>-13500</v>
          </cell>
          <cell r="H310">
            <v>-13500</v>
          </cell>
          <cell r="I310">
            <v>-13500</v>
          </cell>
          <cell r="J310">
            <v>9000</v>
          </cell>
          <cell r="K310">
            <v>9000</v>
          </cell>
          <cell r="L310">
            <v>9000</v>
          </cell>
          <cell r="M310">
            <v>9000</v>
          </cell>
        </row>
        <row r="311">
          <cell r="B311" t="str">
            <v>S413093</v>
          </cell>
          <cell r="C311" t="str">
            <v>黄骅市兴田弹簧有限公司</v>
          </cell>
          <cell r="D311">
            <v>8536.41</v>
          </cell>
          <cell r="E311">
            <v>8536.41</v>
          </cell>
          <cell r="F311">
            <v>8536.41</v>
          </cell>
          <cell r="G311">
            <v>8536.41</v>
          </cell>
          <cell r="H311">
            <v>8536.41</v>
          </cell>
          <cell r="I311">
            <v>8536.41</v>
          </cell>
          <cell r="J311">
            <v>8536.41</v>
          </cell>
          <cell r="K311">
            <v>8536.41</v>
          </cell>
          <cell r="L311">
            <v>8536.41</v>
          </cell>
          <cell r="M311">
            <v>8536.41</v>
          </cell>
        </row>
        <row r="312">
          <cell r="B312" t="str">
            <v>s544021</v>
          </cell>
          <cell r="C312" t="str">
            <v>佛山市顺德区菲斯卡特五金电器有限公司</v>
          </cell>
          <cell r="D312">
            <v>-42500</v>
          </cell>
          <cell r="E312">
            <v>-42500</v>
          </cell>
          <cell r="F312">
            <v>-42500</v>
          </cell>
          <cell r="G312">
            <v>34000</v>
          </cell>
          <cell r="H312">
            <v>34000</v>
          </cell>
          <cell r="I312">
            <v>8500</v>
          </cell>
          <cell r="J312">
            <v>8500</v>
          </cell>
          <cell r="K312">
            <v>8500</v>
          </cell>
          <cell r="L312">
            <v>8500</v>
          </cell>
          <cell r="M312">
            <v>8500</v>
          </cell>
        </row>
        <row r="313">
          <cell r="B313" t="str">
            <v>S513179</v>
          </cell>
          <cell r="C313" t="str">
            <v>陈永春</v>
          </cell>
          <cell r="D313">
            <v>5425</v>
          </cell>
          <cell r="E313">
            <v>3635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1109</v>
          </cell>
          <cell r="K313">
            <v>5934</v>
          </cell>
          <cell r="L313">
            <v>8470</v>
          </cell>
          <cell r="M313">
            <v>8470</v>
          </cell>
        </row>
        <row r="314">
          <cell r="B314" t="str">
            <v>S413140</v>
          </cell>
          <cell r="C314" t="str">
            <v>河北益清环保工程有限公司</v>
          </cell>
          <cell r="D314">
            <v>16700</v>
          </cell>
          <cell r="E314">
            <v>16700</v>
          </cell>
          <cell r="F314">
            <v>16700</v>
          </cell>
          <cell r="G314">
            <v>16700</v>
          </cell>
          <cell r="H314">
            <v>16700</v>
          </cell>
          <cell r="I314">
            <v>16700</v>
          </cell>
          <cell r="J314">
            <v>8350</v>
          </cell>
          <cell r="K314">
            <v>8350</v>
          </cell>
          <cell r="L314">
            <v>8350</v>
          </cell>
          <cell r="M314">
            <v>8350</v>
          </cell>
        </row>
        <row r="315">
          <cell r="B315" t="str">
            <v>S513230</v>
          </cell>
          <cell r="C315" t="str">
            <v>黄骅市点动互娱信息技术有限公司</v>
          </cell>
        </row>
        <row r="315">
          <cell r="M315">
            <v>8137.08</v>
          </cell>
        </row>
        <row r="316">
          <cell r="B316" t="str">
            <v>S561002</v>
          </cell>
          <cell r="C316" t="str">
            <v>西安嘉怡天恒精密技术股份有限公司</v>
          </cell>
          <cell r="D316">
            <v>45870</v>
          </cell>
          <cell r="E316">
            <v>45870</v>
          </cell>
          <cell r="F316">
            <v>45870</v>
          </cell>
          <cell r="G316">
            <v>32400</v>
          </cell>
          <cell r="H316">
            <v>32400</v>
          </cell>
          <cell r="I316">
            <v>8100</v>
          </cell>
          <cell r="J316">
            <v>8100</v>
          </cell>
          <cell r="K316">
            <v>8100</v>
          </cell>
          <cell r="L316">
            <v>8100</v>
          </cell>
          <cell r="M316">
            <v>8100</v>
          </cell>
        </row>
        <row r="317">
          <cell r="B317" t="str">
            <v>S532021</v>
          </cell>
          <cell r="C317" t="str">
            <v>常州晟鑫琦机电有限公司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8000</v>
          </cell>
        </row>
        <row r="318">
          <cell r="B318" t="str">
            <v>s513206</v>
          </cell>
          <cell r="C318" t="str">
            <v>中贵天建（北京）建设集团有限公司黄骅分公司</v>
          </cell>
          <cell r="D318">
            <v>-16983</v>
          </cell>
          <cell r="E318">
            <v>36980</v>
          </cell>
          <cell r="F318">
            <v>31424</v>
          </cell>
          <cell r="G318">
            <v>31424</v>
          </cell>
          <cell r="H318">
            <v>31424</v>
          </cell>
          <cell r="I318">
            <v>31424</v>
          </cell>
          <cell r="J318">
            <v>7730</v>
          </cell>
          <cell r="K318">
            <v>7730</v>
          </cell>
          <cell r="L318">
            <v>7730</v>
          </cell>
          <cell r="M318">
            <v>7730</v>
          </cell>
        </row>
        <row r="319">
          <cell r="B319" t="str">
            <v>S411042</v>
          </cell>
          <cell r="C319" t="str">
            <v>北京双海包装制品厂</v>
          </cell>
        </row>
        <row r="319">
          <cell r="J319">
            <v>6500</v>
          </cell>
          <cell r="K319">
            <v>6500</v>
          </cell>
          <cell r="L319">
            <v>6500</v>
          </cell>
          <cell r="M319">
            <v>7670</v>
          </cell>
        </row>
        <row r="320">
          <cell r="B320" t="str">
            <v>S513146</v>
          </cell>
          <cell r="C320" t="str">
            <v>黄骅市腾双五金门市部</v>
          </cell>
          <cell r="D320">
            <v>47468.93</v>
          </cell>
          <cell r="E320">
            <v>24035.77</v>
          </cell>
          <cell r="F320">
            <v>45426.39</v>
          </cell>
          <cell r="G320">
            <v>24581.47</v>
          </cell>
          <cell r="H320">
            <v>52817.9</v>
          </cell>
          <cell r="I320">
            <v>41465.66</v>
          </cell>
          <cell r="J320">
            <v>39015.23</v>
          </cell>
          <cell r="K320">
            <v>27760.18</v>
          </cell>
          <cell r="L320">
            <v>-2239.82000000001</v>
          </cell>
          <cell r="M320">
            <v>7448.64999999999</v>
          </cell>
        </row>
        <row r="321">
          <cell r="B321" t="str">
            <v>S413030</v>
          </cell>
          <cell r="C321" t="str">
            <v>黄骅市盛荣汽车零部件有限公司</v>
          </cell>
          <cell r="D321">
            <v>12263.73</v>
          </cell>
          <cell r="E321">
            <v>12263.73</v>
          </cell>
          <cell r="F321">
            <v>12263.73</v>
          </cell>
          <cell r="G321">
            <v>12263.73</v>
          </cell>
          <cell r="H321">
            <v>12263.73</v>
          </cell>
          <cell r="I321">
            <v>12263.73</v>
          </cell>
          <cell r="J321">
            <v>12263.73</v>
          </cell>
          <cell r="K321">
            <v>12263.73</v>
          </cell>
          <cell r="L321">
            <v>6975.89</v>
          </cell>
          <cell r="M321">
            <v>6975.89</v>
          </cell>
        </row>
        <row r="322">
          <cell r="B322" t="str">
            <v>S411019</v>
          </cell>
          <cell r="C322" t="str">
            <v>多科迪(北京)塑胶颜料有限公司</v>
          </cell>
          <cell r="D322">
            <v>17305</v>
          </cell>
          <cell r="E322">
            <v>16531</v>
          </cell>
          <cell r="F322">
            <v>16531</v>
          </cell>
          <cell r="G322">
            <v>16531</v>
          </cell>
          <cell r="H322">
            <v>6531</v>
          </cell>
          <cell r="I322">
            <v>6531</v>
          </cell>
          <cell r="J322">
            <v>6531</v>
          </cell>
          <cell r="K322">
            <v>6531</v>
          </cell>
          <cell r="L322">
            <v>6531</v>
          </cell>
          <cell r="M322">
            <v>6531</v>
          </cell>
        </row>
        <row r="323">
          <cell r="B323" t="str">
            <v>S433006</v>
          </cell>
          <cell r="C323" t="str">
            <v>浙江佳龙电子有限公司</v>
          </cell>
          <cell r="D323">
            <v>7280</v>
          </cell>
          <cell r="E323">
            <v>4680</v>
          </cell>
          <cell r="F323">
            <v>3680</v>
          </cell>
          <cell r="G323">
            <v>3680</v>
          </cell>
          <cell r="H323">
            <v>3680</v>
          </cell>
          <cell r="I323">
            <v>17720</v>
          </cell>
          <cell r="J323">
            <v>17720</v>
          </cell>
          <cell r="K323">
            <v>7720</v>
          </cell>
          <cell r="L323">
            <v>14220</v>
          </cell>
          <cell r="M323">
            <v>6500</v>
          </cell>
        </row>
        <row r="324">
          <cell r="B324" t="str">
            <v>S413088</v>
          </cell>
          <cell r="C324" t="str">
            <v>张家港市万荣机械制造有限公司</v>
          </cell>
          <cell r="D324">
            <v>6350</v>
          </cell>
          <cell r="E324">
            <v>6350</v>
          </cell>
          <cell r="F324">
            <v>6350</v>
          </cell>
          <cell r="G324">
            <v>6350</v>
          </cell>
          <cell r="H324">
            <v>6350</v>
          </cell>
          <cell r="I324">
            <v>6350</v>
          </cell>
          <cell r="J324">
            <v>6350</v>
          </cell>
          <cell r="K324">
            <v>6350</v>
          </cell>
          <cell r="L324">
            <v>6350</v>
          </cell>
          <cell r="M324">
            <v>6350</v>
          </cell>
        </row>
        <row r="325">
          <cell r="B325" t="str">
            <v>S434011</v>
          </cell>
          <cell r="C325" t="str">
            <v>芜湖金安世腾汽车安全系统有限公司</v>
          </cell>
        </row>
        <row r="325">
          <cell r="I325">
            <v>6225.04</v>
          </cell>
          <cell r="J325">
            <v>6225.04</v>
          </cell>
          <cell r="K325">
            <v>6225.04</v>
          </cell>
          <cell r="L325">
            <v>6225.04</v>
          </cell>
          <cell r="M325">
            <v>6225.04</v>
          </cell>
        </row>
        <row r="326">
          <cell r="B326" t="str">
            <v>S413126</v>
          </cell>
          <cell r="C326" t="str">
            <v>沧州市坤元装饰装修工程有限公司</v>
          </cell>
          <cell r="D326">
            <v>6048.4</v>
          </cell>
          <cell r="E326">
            <v>6048.4</v>
          </cell>
          <cell r="F326">
            <v>9548.4</v>
          </cell>
          <cell r="G326">
            <v>9548.4</v>
          </cell>
          <cell r="H326">
            <v>9548.4</v>
          </cell>
          <cell r="I326">
            <v>9548.4</v>
          </cell>
          <cell r="J326">
            <v>9548.4</v>
          </cell>
          <cell r="K326">
            <v>6048.4</v>
          </cell>
          <cell r="L326">
            <v>6048.4</v>
          </cell>
          <cell r="M326">
            <v>6048.4</v>
          </cell>
        </row>
        <row r="327">
          <cell r="B327" t="str">
            <v>S511013</v>
          </cell>
          <cell r="C327" t="str">
            <v>北京场景智能科技有限公司</v>
          </cell>
          <cell r="D327">
            <v>-4000</v>
          </cell>
          <cell r="E327">
            <v>-4000</v>
          </cell>
          <cell r="F327">
            <v>6000</v>
          </cell>
          <cell r="G327">
            <v>6000</v>
          </cell>
          <cell r="H327">
            <v>6000</v>
          </cell>
          <cell r="I327">
            <v>6000</v>
          </cell>
          <cell r="J327">
            <v>6000</v>
          </cell>
          <cell r="K327">
            <v>6000</v>
          </cell>
          <cell r="L327">
            <v>6000</v>
          </cell>
          <cell r="M327">
            <v>6000</v>
          </cell>
        </row>
        <row r="328">
          <cell r="B328" t="str">
            <v>S433007</v>
          </cell>
          <cell r="C328" t="str">
            <v>瑞安市精艺标准件有限公司</v>
          </cell>
          <cell r="D328">
            <v>110794.83</v>
          </cell>
          <cell r="E328">
            <v>108794.83</v>
          </cell>
          <cell r="F328">
            <v>106794.83</v>
          </cell>
          <cell r="G328">
            <v>56794.83</v>
          </cell>
          <cell r="H328">
            <v>46794.83</v>
          </cell>
          <cell r="I328">
            <v>0.0300000000133878</v>
          </cell>
          <cell r="J328">
            <v>5856.78</v>
          </cell>
          <cell r="K328">
            <v>5856.78</v>
          </cell>
          <cell r="L328">
            <v>5856.78</v>
          </cell>
          <cell r="M328">
            <v>5856.78</v>
          </cell>
        </row>
        <row r="329">
          <cell r="B329" t="str">
            <v>S431014</v>
          </cell>
          <cell r="C329" t="str">
            <v>上海优诺特实业股份有限公司</v>
          </cell>
          <cell r="D329">
            <v>5600</v>
          </cell>
          <cell r="E329">
            <v>5600</v>
          </cell>
          <cell r="F329">
            <v>5600</v>
          </cell>
          <cell r="G329">
            <v>5600</v>
          </cell>
          <cell r="H329">
            <v>5600</v>
          </cell>
          <cell r="I329">
            <v>5600</v>
          </cell>
          <cell r="J329">
            <v>5600</v>
          </cell>
          <cell r="K329">
            <v>5600</v>
          </cell>
          <cell r="L329">
            <v>5600</v>
          </cell>
          <cell r="M329">
            <v>5600</v>
          </cell>
        </row>
        <row r="330">
          <cell r="B330" t="str">
            <v>S413094</v>
          </cell>
          <cell r="C330" t="str">
            <v>霸州市宏海塑料制品有限公司</v>
          </cell>
          <cell r="D330">
            <v>5579.03</v>
          </cell>
          <cell r="E330">
            <v>5579.03</v>
          </cell>
          <cell r="F330">
            <v>5579.03</v>
          </cell>
          <cell r="G330">
            <v>5579.03</v>
          </cell>
          <cell r="H330">
            <v>5579.03</v>
          </cell>
          <cell r="I330">
            <v>5579.03</v>
          </cell>
          <cell r="J330">
            <v>5579.03</v>
          </cell>
          <cell r="K330">
            <v>5579.03</v>
          </cell>
          <cell r="L330">
            <v>5579.03</v>
          </cell>
          <cell r="M330">
            <v>5579.03</v>
          </cell>
        </row>
        <row r="331">
          <cell r="B331" t="str">
            <v>S511016</v>
          </cell>
          <cell r="C331" t="str">
            <v>建研盈科（北京）科技有限公司</v>
          </cell>
          <cell r="D331">
            <v>25184</v>
          </cell>
          <cell r="E331">
            <v>20184</v>
          </cell>
          <cell r="F331">
            <v>20184</v>
          </cell>
          <cell r="G331">
            <v>10184</v>
          </cell>
          <cell r="H331">
            <v>5184</v>
          </cell>
          <cell r="I331">
            <v>5184</v>
          </cell>
          <cell r="J331">
            <v>8620.5</v>
          </cell>
          <cell r="K331">
            <v>5183.99999999999</v>
          </cell>
          <cell r="L331">
            <v>5184</v>
          </cell>
          <cell r="M331">
            <v>5184</v>
          </cell>
        </row>
        <row r="332">
          <cell r="B332" t="str">
            <v>S537004</v>
          </cell>
          <cell r="C332" t="str">
            <v>诸城市仁德物流有限公司</v>
          </cell>
          <cell r="D332">
            <v>5134</v>
          </cell>
          <cell r="E332">
            <v>5134</v>
          </cell>
          <cell r="F332">
            <v>5134</v>
          </cell>
          <cell r="G332">
            <v>5134</v>
          </cell>
          <cell r="H332">
            <v>5134</v>
          </cell>
          <cell r="I332">
            <v>5134</v>
          </cell>
          <cell r="J332">
            <v>5134</v>
          </cell>
          <cell r="K332">
            <v>5134</v>
          </cell>
          <cell r="L332">
            <v>5134</v>
          </cell>
          <cell r="M332">
            <v>5134</v>
          </cell>
        </row>
        <row r="333">
          <cell r="B333" t="str">
            <v>S411005</v>
          </cell>
          <cell r="C333" t="str">
            <v>北京东方华康自动化设备有限公司</v>
          </cell>
          <cell r="D333">
            <v>10206.95</v>
          </cell>
          <cell r="E333">
            <v>4102.09</v>
          </cell>
          <cell r="F333">
            <v>7503.48</v>
          </cell>
          <cell r="G333">
            <v>6707.66</v>
          </cell>
          <cell r="H333">
            <v>6707.66</v>
          </cell>
          <cell r="I333">
            <v>5211.14</v>
          </cell>
          <cell r="J333">
            <v>5211.14</v>
          </cell>
          <cell r="K333">
            <v>8503.48</v>
          </cell>
          <cell r="L333">
            <v>8503.48</v>
          </cell>
          <cell r="M333">
            <v>5102.09</v>
          </cell>
        </row>
        <row r="334">
          <cell r="B334" t="str">
            <v>S521013</v>
          </cell>
          <cell r="C334" t="str">
            <v>沈阳机床集团中捷机床厂</v>
          </cell>
          <cell r="D334">
            <v>5000</v>
          </cell>
          <cell r="E334">
            <v>5000</v>
          </cell>
          <cell r="F334">
            <v>5000</v>
          </cell>
          <cell r="G334">
            <v>5000</v>
          </cell>
          <cell r="H334">
            <v>5000</v>
          </cell>
          <cell r="I334">
            <v>5000</v>
          </cell>
          <cell r="J334">
            <v>5000</v>
          </cell>
          <cell r="K334">
            <v>5000</v>
          </cell>
          <cell r="L334">
            <v>5000</v>
          </cell>
          <cell r="M334">
            <v>5000</v>
          </cell>
        </row>
        <row r="335">
          <cell r="B335" t="str">
            <v>S513185</v>
          </cell>
          <cell r="C335" t="str">
            <v>河北顺和职业卫生技术服务有限公司</v>
          </cell>
          <cell r="D335">
            <v>5000</v>
          </cell>
          <cell r="E335">
            <v>5000</v>
          </cell>
          <cell r="F335">
            <v>5000</v>
          </cell>
          <cell r="G335">
            <v>5000</v>
          </cell>
          <cell r="H335">
            <v>5000</v>
          </cell>
          <cell r="I335">
            <v>5000</v>
          </cell>
          <cell r="J335">
            <v>5000</v>
          </cell>
          <cell r="K335">
            <v>5000</v>
          </cell>
          <cell r="L335">
            <v>5000</v>
          </cell>
          <cell r="M335">
            <v>5000</v>
          </cell>
        </row>
        <row r="336">
          <cell r="B336" t="str">
            <v>S700004</v>
          </cell>
          <cell r="C336" t="str">
            <v>失业保险</v>
          </cell>
          <cell r="D336">
            <v>-3924.61</v>
          </cell>
          <cell r="E336">
            <v>454.400000000002</v>
          </cell>
          <cell r="F336">
            <v>1788.28000000001</v>
          </cell>
          <cell r="G336">
            <v>-356.209999999995</v>
          </cell>
          <cell r="H336">
            <v>1797.3</v>
          </cell>
          <cell r="I336">
            <v>2274.83000000001</v>
          </cell>
          <cell r="J336">
            <v>3470.21</v>
          </cell>
          <cell r="K336">
            <v>3905.48</v>
          </cell>
          <cell r="L336">
            <v>4485.40999999999</v>
          </cell>
          <cell r="M336">
            <v>4876.03999999999</v>
          </cell>
        </row>
        <row r="337">
          <cell r="B337" t="str">
            <v>S412006</v>
          </cell>
          <cell r="C337" t="str">
            <v>天津天龙得冷成型部件有限公司</v>
          </cell>
          <cell r="D337">
            <v>53343.53</v>
          </cell>
          <cell r="E337">
            <v>2.91038304567337e-11</v>
          </cell>
          <cell r="F337">
            <v>0</v>
          </cell>
          <cell r="G337">
            <v>-39274.28</v>
          </cell>
          <cell r="H337">
            <v>-39274.28</v>
          </cell>
          <cell r="I337">
            <v>-3901.04000000002</v>
          </cell>
          <cell r="J337">
            <v>4731.88000000002</v>
          </cell>
          <cell r="K337">
            <v>4731.88</v>
          </cell>
          <cell r="L337">
            <v>4731.88</v>
          </cell>
          <cell r="M337">
            <v>4731.88</v>
          </cell>
        </row>
        <row r="338">
          <cell r="B338" t="str">
            <v>S413174</v>
          </cell>
          <cell r="C338" t="str">
            <v>沧州美凯精冲产品有限公司</v>
          </cell>
        </row>
        <row r="338">
          <cell r="E338">
            <v>-23730</v>
          </cell>
          <cell r="F338">
            <v>-23730</v>
          </cell>
          <cell r="G338">
            <v>-3671.89</v>
          </cell>
          <cell r="H338">
            <v>2206.37</v>
          </cell>
          <cell r="I338">
            <v>7236</v>
          </cell>
          <cell r="J338">
            <v>17686.24</v>
          </cell>
          <cell r="K338">
            <v>17686.24</v>
          </cell>
          <cell r="L338">
            <v>4641.96</v>
          </cell>
          <cell r="M338">
            <v>4641.96</v>
          </cell>
        </row>
        <row r="339">
          <cell r="B339" t="str">
            <v>S431020</v>
          </cell>
          <cell r="C339" t="str">
            <v>上海鸿扬工贸有限公司</v>
          </cell>
          <cell r="D339">
            <v>18080</v>
          </cell>
          <cell r="E339">
            <v>18080</v>
          </cell>
          <cell r="F339">
            <v>16080</v>
          </cell>
          <cell r="G339">
            <v>16080</v>
          </cell>
          <cell r="H339">
            <v>16080</v>
          </cell>
          <cell r="I339">
            <v>16080</v>
          </cell>
          <cell r="J339">
            <v>16080</v>
          </cell>
          <cell r="K339">
            <v>16080</v>
          </cell>
          <cell r="L339">
            <v>20600</v>
          </cell>
          <cell r="M339">
            <v>4520</v>
          </cell>
        </row>
        <row r="340">
          <cell r="B340" t="str">
            <v>S411014</v>
          </cell>
          <cell r="C340" t="str">
            <v>北京京科兴业科技发展有限公司</v>
          </cell>
          <cell r="D340">
            <v>4500</v>
          </cell>
          <cell r="E340">
            <v>4500</v>
          </cell>
          <cell r="F340">
            <v>4500</v>
          </cell>
          <cell r="G340">
            <v>4500</v>
          </cell>
          <cell r="H340">
            <v>4500</v>
          </cell>
          <cell r="I340">
            <v>4500</v>
          </cell>
          <cell r="J340">
            <v>4500</v>
          </cell>
          <cell r="K340">
            <v>4500</v>
          </cell>
          <cell r="L340">
            <v>4500</v>
          </cell>
          <cell r="M340">
            <v>4500</v>
          </cell>
        </row>
        <row r="341">
          <cell r="B341" t="str">
            <v>S434010</v>
          </cell>
          <cell r="C341" t="str">
            <v>安徽盛达前亮铝业有限公司</v>
          </cell>
          <cell r="D341">
            <v>4352</v>
          </cell>
          <cell r="E341">
            <v>4352</v>
          </cell>
          <cell r="F341">
            <v>4352</v>
          </cell>
          <cell r="G341">
            <v>4352</v>
          </cell>
          <cell r="H341">
            <v>4352</v>
          </cell>
          <cell r="I341">
            <v>4352</v>
          </cell>
          <cell r="J341">
            <v>4352</v>
          </cell>
          <cell r="K341">
            <v>4352</v>
          </cell>
          <cell r="L341">
            <v>4352</v>
          </cell>
          <cell r="M341">
            <v>4352</v>
          </cell>
        </row>
        <row r="342">
          <cell r="B342" t="str">
            <v>S413159</v>
          </cell>
          <cell r="C342" t="str">
            <v>沧州志鹏聚氨酯制品有限公司</v>
          </cell>
          <cell r="D342">
            <v>4067.26000000001</v>
          </cell>
          <cell r="E342">
            <v>4067.26000000001</v>
          </cell>
          <cell r="F342">
            <v>4067.26000000001</v>
          </cell>
          <cell r="G342">
            <v>4067.26000000001</v>
          </cell>
          <cell r="H342">
            <v>4067.26000000001</v>
          </cell>
          <cell r="I342">
            <v>4067.26000000001</v>
          </cell>
          <cell r="J342">
            <v>4067.26000000001</v>
          </cell>
          <cell r="K342">
            <v>4067.26000000001</v>
          </cell>
          <cell r="L342">
            <v>4067.26000000001</v>
          </cell>
          <cell r="M342">
            <v>4067.26000000001</v>
          </cell>
        </row>
        <row r="343">
          <cell r="B343" t="str">
            <v>S413096</v>
          </cell>
          <cell r="C343" t="str">
            <v>河北联庆五金制品有限公司</v>
          </cell>
          <cell r="D343">
            <v>4053.14</v>
          </cell>
          <cell r="E343">
            <v>4053.14</v>
          </cell>
          <cell r="F343">
            <v>4053.14</v>
          </cell>
          <cell r="G343">
            <v>4053.14</v>
          </cell>
          <cell r="H343">
            <v>4053.14</v>
          </cell>
          <cell r="I343">
            <v>4053.14</v>
          </cell>
          <cell r="J343">
            <v>4053.14</v>
          </cell>
          <cell r="K343">
            <v>4053.14</v>
          </cell>
          <cell r="L343">
            <v>4053.14</v>
          </cell>
          <cell r="M343">
            <v>4053.14</v>
          </cell>
        </row>
        <row r="344">
          <cell r="B344" t="str">
            <v>S513160</v>
          </cell>
          <cell r="C344" t="str">
            <v>黄骅市宏宸汽车配件有限公司</v>
          </cell>
          <cell r="D344">
            <v>54494.25</v>
          </cell>
          <cell r="E344">
            <v>47494.25</v>
          </cell>
          <cell r="F344">
            <v>47494.25</v>
          </cell>
          <cell r="G344">
            <v>53746.51</v>
          </cell>
          <cell r="H344">
            <v>13952.36</v>
          </cell>
          <cell r="I344">
            <v>13952.36</v>
          </cell>
          <cell r="J344">
            <v>13952.36</v>
          </cell>
          <cell r="K344">
            <v>13952.36</v>
          </cell>
          <cell r="L344">
            <v>3952.36000000001</v>
          </cell>
          <cell r="M344">
            <v>3952.36</v>
          </cell>
        </row>
        <row r="345">
          <cell r="B345" t="str">
            <v>S411040</v>
          </cell>
          <cell r="C345" t="str">
            <v>北京千臣网络科技有限公司</v>
          </cell>
          <cell r="D345">
            <v>3826</v>
          </cell>
          <cell r="E345">
            <v>3826</v>
          </cell>
          <cell r="F345">
            <v>3826</v>
          </cell>
          <cell r="G345">
            <v>3826</v>
          </cell>
          <cell r="H345">
            <v>3826</v>
          </cell>
          <cell r="I345">
            <v>3826</v>
          </cell>
          <cell r="J345">
            <v>3826</v>
          </cell>
          <cell r="K345">
            <v>3826</v>
          </cell>
          <cell r="L345">
            <v>3826</v>
          </cell>
          <cell r="M345">
            <v>3826</v>
          </cell>
        </row>
        <row r="346">
          <cell r="B346" t="str">
            <v>S512014</v>
          </cell>
          <cell r="C346" t="str">
            <v>天津市勃辉模具有限公司</v>
          </cell>
          <cell r="D346">
            <v>47263.97</v>
          </cell>
          <cell r="E346">
            <v>9973.96999999997</v>
          </cell>
          <cell r="F346">
            <v>9973.96999999997</v>
          </cell>
          <cell r="G346">
            <v>9973.96999999997</v>
          </cell>
          <cell r="H346">
            <v>9973.96999999997</v>
          </cell>
          <cell r="I346">
            <v>9973.96999999997</v>
          </cell>
          <cell r="J346">
            <v>9973.96999999997</v>
          </cell>
          <cell r="K346">
            <v>3758.96999999997</v>
          </cell>
          <cell r="L346">
            <v>3758.96999999997</v>
          </cell>
          <cell r="M346">
            <v>3758.96999999997</v>
          </cell>
        </row>
        <row r="347">
          <cell r="B347" t="str">
            <v>S700002</v>
          </cell>
          <cell r="C347" t="str">
            <v>养老保险</v>
          </cell>
          <cell r="D347">
            <v>-183192.67</v>
          </cell>
          <cell r="E347">
            <v>-78046.53</v>
          </cell>
          <cell r="F347">
            <v>-49175.7399999999</v>
          </cell>
          <cell r="G347">
            <v>-149326.85</v>
          </cell>
          <cell r="H347">
            <v>-62530.6100000002</v>
          </cell>
          <cell r="I347">
            <v>-46806.3700000003</v>
          </cell>
          <cell r="J347">
            <v>-20633.4899999999</v>
          </cell>
          <cell r="K347">
            <v>-13412.32</v>
          </cell>
          <cell r="L347">
            <v>-2333.58999999994</v>
          </cell>
          <cell r="M347">
            <v>3697.20000000039</v>
          </cell>
        </row>
        <row r="348">
          <cell r="B348" t="str">
            <v>S434008</v>
          </cell>
          <cell r="C348" t="str">
            <v>安徽博朗凯德织物有限公司</v>
          </cell>
          <cell r="D348">
            <v>3646.55</v>
          </cell>
          <cell r="E348">
            <v>3646.55</v>
          </cell>
          <cell r="F348">
            <v>3646.55</v>
          </cell>
          <cell r="G348">
            <v>3646.55</v>
          </cell>
          <cell r="H348">
            <v>3646.55</v>
          </cell>
          <cell r="I348">
            <v>3646.55</v>
          </cell>
          <cell r="J348">
            <v>3646.55</v>
          </cell>
          <cell r="K348">
            <v>3646.55</v>
          </cell>
          <cell r="L348">
            <v>3646.55</v>
          </cell>
          <cell r="M348">
            <v>3646.55</v>
          </cell>
        </row>
        <row r="349">
          <cell r="B349" t="str">
            <v>S413008</v>
          </cell>
          <cell r="C349" t="str">
            <v>高碑店市晨奥汽车部件有限公司</v>
          </cell>
          <cell r="D349">
            <v>3606.64</v>
          </cell>
          <cell r="E349">
            <v>3606.64</v>
          </cell>
          <cell r="F349">
            <v>3606.64</v>
          </cell>
          <cell r="G349">
            <v>3606.64</v>
          </cell>
          <cell r="H349">
            <v>3606.64</v>
          </cell>
          <cell r="I349">
            <v>3606.64</v>
          </cell>
          <cell r="J349">
            <v>3606.64</v>
          </cell>
          <cell r="K349">
            <v>3606.64</v>
          </cell>
          <cell r="L349">
            <v>3606.64</v>
          </cell>
          <cell r="M349">
            <v>3606.64</v>
          </cell>
        </row>
        <row r="350">
          <cell r="B350" t="str">
            <v>S413142</v>
          </cell>
          <cell r="C350" t="str">
            <v>沧州凌迈五金(茂源电器部件)有限公司)</v>
          </cell>
          <cell r="D350">
            <v>3522.39</v>
          </cell>
          <cell r="E350">
            <v>3522.39</v>
          </cell>
          <cell r="F350">
            <v>3522.39</v>
          </cell>
          <cell r="G350">
            <v>3522.39</v>
          </cell>
          <cell r="H350">
            <v>3522.39</v>
          </cell>
          <cell r="I350">
            <v>3522.39</v>
          </cell>
          <cell r="J350">
            <v>3522.39</v>
          </cell>
          <cell r="K350">
            <v>3522.39</v>
          </cell>
          <cell r="L350">
            <v>3522.39</v>
          </cell>
          <cell r="M350">
            <v>3522.39</v>
          </cell>
        </row>
        <row r="351">
          <cell r="B351" t="str">
            <v>S432023</v>
          </cell>
          <cell r="C351" t="str">
            <v>浙江万福机电科技有限公司</v>
          </cell>
          <cell r="D351">
            <v>15345</v>
          </cell>
          <cell r="E351">
            <v>13345</v>
          </cell>
          <cell r="F351">
            <v>11345</v>
          </cell>
          <cell r="G351">
            <v>0</v>
          </cell>
          <cell r="H351">
            <v>0</v>
          </cell>
          <cell r="I351">
            <v>3100</v>
          </cell>
          <cell r="J351">
            <v>4850</v>
          </cell>
          <cell r="K351">
            <v>1750</v>
          </cell>
          <cell r="L351">
            <v>4850</v>
          </cell>
          <cell r="M351">
            <v>3439</v>
          </cell>
        </row>
        <row r="352">
          <cell r="B352" t="str">
            <v>S431011</v>
          </cell>
          <cell r="C352" t="str">
            <v>杜倍汽车技术(上海)有限公司</v>
          </cell>
          <cell r="D352">
            <v>3374.75</v>
          </cell>
          <cell r="E352">
            <v>3374.75</v>
          </cell>
          <cell r="F352">
            <v>3374.75</v>
          </cell>
          <cell r="G352">
            <v>3374.75</v>
          </cell>
          <cell r="H352">
            <v>3374.75</v>
          </cell>
          <cell r="I352">
            <v>3374.75</v>
          </cell>
          <cell r="J352">
            <v>3374.75</v>
          </cell>
          <cell r="K352">
            <v>3374.75</v>
          </cell>
          <cell r="L352">
            <v>3374.75</v>
          </cell>
          <cell r="M352">
            <v>3374.75</v>
          </cell>
        </row>
        <row r="353">
          <cell r="B353" t="str">
            <v>S513178</v>
          </cell>
          <cell r="C353" t="str">
            <v>张文芹</v>
          </cell>
          <cell r="D353">
            <v>7173</v>
          </cell>
          <cell r="E353">
            <v>6977</v>
          </cell>
          <cell r="F353">
            <v>7862</v>
          </cell>
          <cell r="G353">
            <v>6726</v>
          </cell>
          <cell r="H353">
            <v>6874</v>
          </cell>
          <cell r="I353">
            <v>14095</v>
          </cell>
          <cell r="J353">
            <v>6703</v>
          </cell>
          <cell r="K353">
            <v>2464</v>
          </cell>
          <cell r="L353">
            <v>2178</v>
          </cell>
          <cell r="M353">
            <v>3366</v>
          </cell>
        </row>
        <row r="354">
          <cell r="B354" t="str">
            <v>S513024</v>
          </cell>
          <cell r="C354" t="str">
            <v>黄骅市玉才运输队</v>
          </cell>
          <cell r="D354">
            <v>3200</v>
          </cell>
          <cell r="E354">
            <v>3200</v>
          </cell>
          <cell r="F354">
            <v>3200</v>
          </cell>
          <cell r="G354">
            <v>3200</v>
          </cell>
          <cell r="H354">
            <v>3200</v>
          </cell>
          <cell r="I354">
            <v>3200</v>
          </cell>
          <cell r="J354">
            <v>3200</v>
          </cell>
          <cell r="K354">
            <v>3200</v>
          </cell>
          <cell r="L354">
            <v>3200</v>
          </cell>
          <cell r="M354">
            <v>3200</v>
          </cell>
        </row>
        <row r="355">
          <cell r="B355" t="str">
            <v>S513028</v>
          </cell>
          <cell r="C355" t="str">
            <v>河北帅先电子科技有限公司</v>
          </cell>
          <cell r="D355">
            <v>3000</v>
          </cell>
          <cell r="E355">
            <v>3000</v>
          </cell>
          <cell r="F355">
            <v>3000</v>
          </cell>
          <cell r="G355">
            <v>3000</v>
          </cell>
          <cell r="H355">
            <v>3000</v>
          </cell>
          <cell r="I355">
            <v>3000</v>
          </cell>
          <cell r="J355">
            <v>3000</v>
          </cell>
          <cell r="K355">
            <v>3000</v>
          </cell>
          <cell r="L355">
            <v>3000</v>
          </cell>
          <cell r="M355">
            <v>3000</v>
          </cell>
        </row>
        <row r="356">
          <cell r="B356" t="str">
            <v>S413011</v>
          </cell>
          <cell r="C356" t="str">
            <v>沧州梦依恋商贸有限公司</v>
          </cell>
          <cell r="D356">
            <v>2639.99999999999</v>
          </cell>
          <cell r="E356">
            <v>-3.63797880709171e-12</v>
          </cell>
          <cell r="F356">
            <v>19367.94</v>
          </cell>
          <cell r="G356">
            <v>3340.99</v>
          </cell>
          <cell r="H356">
            <v>0</v>
          </cell>
          <cell r="I356">
            <v>2275</v>
          </cell>
          <cell r="J356">
            <v>325</v>
          </cell>
          <cell r="K356">
            <v>325</v>
          </cell>
          <cell r="L356">
            <v>650</v>
          </cell>
          <cell r="M356">
            <v>2996.5</v>
          </cell>
        </row>
        <row r="357">
          <cell r="B357" t="str">
            <v>S413024</v>
          </cell>
          <cell r="C357" t="str">
            <v>南皮县国名冲压件厂</v>
          </cell>
          <cell r="D357">
            <v>0</v>
          </cell>
          <cell r="E357">
            <v>0</v>
          </cell>
          <cell r="F357">
            <v>0</v>
          </cell>
          <cell r="G357">
            <v>830.09</v>
          </cell>
          <cell r="H357">
            <v>830.09</v>
          </cell>
          <cell r="I357">
            <v>830.09</v>
          </cell>
          <cell r="J357">
            <v>830.09</v>
          </cell>
          <cell r="K357">
            <v>1.13686837721616e-13</v>
          </cell>
          <cell r="L357">
            <v>0</v>
          </cell>
          <cell r="M357">
            <v>2900.49</v>
          </cell>
        </row>
        <row r="358">
          <cell r="B358" t="str">
            <v>S443002</v>
          </cell>
          <cell r="C358" t="str">
            <v>株洲市凡美斯汽车配件有限公司</v>
          </cell>
          <cell r="D358">
            <v>2727.36</v>
          </cell>
          <cell r="E358">
            <v>2727.36</v>
          </cell>
          <cell r="F358">
            <v>2727.36</v>
          </cell>
          <cell r="G358">
            <v>2727.36</v>
          </cell>
          <cell r="H358">
            <v>2727.36</v>
          </cell>
          <cell r="I358">
            <v>2727.36</v>
          </cell>
          <cell r="J358">
            <v>2727.36</v>
          </cell>
          <cell r="K358">
            <v>2727.36</v>
          </cell>
          <cell r="L358">
            <v>2727.36</v>
          </cell>
          <cell r="M358">
            <v>2727.36</v>
          </cell>
        </row>
        <row r="359">
          <cell r="B359" t="str">
            <v>S513026</v>
          </cell>
          <cell r="C359" t="str">
            <v>廊坊恒工环保科技有限责任公司</v>
          </cell>
          <cell r="D359">
            <v>2450</v>
          </cell>
          <cell r="E359">
            <v>2450</v>
          </cell>
          <cell r="F359">
            <v>2450</v>
          </cell>
          <cell r="G359">
            <v>2450</v>
          </cell>
          <cell r="H359">
            <v>2450</v>
          </cell>
          <cell r="I359">
            <v>2450</v>
          </cell>
          <cell r="J359">
            <v>2450</v>
          </cell>
          <cell r="K359">
            <v>2450</v>
          </cell>
          <cell r="L359">
            <v>2450</v>
          </cell>
          <cell r="M359">
            <v>2450</v>
          </cell>
        </row>
        <row r="360">
          <cell r="B360" t="str">
            <v>S411023</v>
          </cell>
          <cell r="C360" t="str">
            <v>北京市橡塑减震器材厂</v>
          </cell>
          <cell r="D360">
            <v>2369.86</v>
          </cell>
          <cell r="E360">
            <v>2369.86</v>
          </cell>
          <cell r="F360">
            <v>2369.86</v>
          </cell>
          <cell r="G360">
            <v>2369.86</v>
          </cell>
          <cell r="H360">
            <v>2369.86</v>
          </cell>
          <cell r="I360">
            <v>2369.86</v>
          </cell>
          <cell r="J360">
            <v>2369.86</v>
          </cell>
          <cell r="K360">
            <v>2369.86</v>
          </cell>
          <cell r="L360">
            <v>2369.86</v>
          </cell>
          <cell r="M360">
            <v>2369.86</v>
          </cell>
        </row>
        <row r="361">
          <cell r="B361" t="str">
            <v>S513059</v>
          </cell>
          <cell r="C361" t="str">
            <v>刘志旭</v>
          </cell>
          <cell r="D361">
            <v>2078.25</v>
          </cell>
          <cell r="E361">
            <v>2078.25</v>
          </cell>
          <cell r="F361">
            <v>2078.25</v>
          </cell>
          <cell r="G361">
            <v>2078.25</v>
          </cell>
          <cell r="H361">
            <v>2078.25</v>
          </cell>
          <cell r="I361">
            <v>2078.25</v>
          </cell>
          <cell r="J361">
            <v>2078.25</v>
          </cell>
          <cell r="K361">
            <v>2078.25</v>
          </cell>
          <cell r="L361">
            <v>2078.25</v>
          </cell>
          <cell r="M361">
            <v>2078.25</v>
          </cell>
        </row>
        <row r="362">
          <cell r="B362" t="str">
            <v>S531004</v>
          </cell>
          <cell r="C362" t="str">
            <v>上海动纳动力科技有限公司</v>
          </cell>
          <cell r="D362">
            <v>2000</v>
          </cell>
          <cell r="E362">
            <v>2000</v>
          </cell>
          <cell r="F362">
            <v>2000</v>
          </cell>
          <cell r="G362">
            <v>2000</v>
          </cell>
          <cell r="H362">
            <v>2000</v>
          </cell>
          <cell r="I362">
            <v>2000</v>
          </cell>
          <cell r="J362">
            <v>2000</v>
          </cell>
          <cell r="K362">
            <v>2000</v>
          </cell>
          <cell r="L362">
            <v>2000</v>
          </cell>
          <cell r="M362">
            <v>2000</v>
          </cell>
        </row>
        <row r="363">
          <cell r="B363" t="str">
            <v>S531002</v>
          </cell>
          <cell r="C363" t="str">
            <v>上海昊诚泵阀有限公司</v>
          </cell>
          <cell r="D363">
            <v>1980</v>
          </cell>
          <cell r="E363">
            <v>1980</v>
          </cell>
          <cell r="F363">
            <v>1980</v>
          </cell>
          <cell r="G363">
            <v>1980</v>
          </cell>
          <cell r="H363">
            <v>1980</v>
          </cell>
          <cell r="I363">
            <v>1980</v>
          </cell>
          <cell r="J363">
            <v>1980</v>
          </cell>
          <cell r="K363">
            <v>1980</v>
          </cell>
          <cell r="L363">
            <v>1980</v>
          </cell>
          <cell r="M363">
            <v>1980</v>
          </cell>
        </row>
        <row r="364">
          <cell r="B364" t="str">
            <v>S511005</v>
          </cell>
          <cell r="C364" t="str">
            <v>北京迪阳自动化设备有限公司</v>
          </cell>
          <cell r="D364">
            <v>1950</v>
          </cell>
          <cell r="E364">
            <v>1950</v>
          </cell>
          <cell r="F364">
            <v>1950</v>
          </cell>
          <cell r="G364">
            <v>1950</v>
          </cell>
          <cell r="H364">
            <v>1950</v>
          </cell>
          <cell r="I364">
            <v>1950</v>
          </cell>
          <cell r="J364">
            <v>1950</v>
          </cell>
          <cell r="K364">
            <v>1950</v>
          </cell>
          <cell r="L364">
            <v>1950</v>
          </cell>
          <cell r="M364">
            <v>1950</v>
          </cell>
        </row>
        <row r="365">
          <cell r="B365" t="str">
            <v>S512028</v>
          </cell>
          <cell r="C365" t="str">
            <v>天津林宇机械制造有限公司</v>
          </cell>
          <cell r="D365">
            <v>14125</v>
          </cell>
          <cell r="E365">
            <v>8750</v>
          </cell>
          <cell r="F365">
            <v>8750</v>
          </cell>
          <cell r="G365">
            <v>8750</v>
          </cell>
          <cell r="H365">
            <v>8750</v>
          </cell>
          <cell r="I365">
            <v>8750</v>
          </cell>
          <cell r="J365">
            <v>8750</v>
          </cell>
          <cell r="K365">
            <v>1750</v>
          </cell>
          <cell r="L365">
            <v>1750</v>
          </cell>
          <cell r="M365">
            <v>1750</v>
          </cell>
        </row>
        <row r="366">
          <cell r="B366" t="str">
            <v>S513145</v>
          </cell>
          <cell r="C366" t="str">
            <v>黄骅市宏东电脑经销部</v>
          </cell>
          <cell r="D366">
            <v>1700</v>
          </cell>
          <cell r="E366">
            <v>1700</v>
          </cell>
          <cell r="F366">
            <v>1700</v>
          </cell>
          <cell r="G366">
            <v>1700</v>
          </cell>
          <cell r="H366">
            <v>1700</v>
          </cell>
          <cell r="I366">
            <v>1700</v>
          </cell>
          <cell r="J366">
            <v>1700</v>
          </cell>
          <cell r="K366">
            <v>1700</v>
          </cell>
          <cell r="L366">
            <v>1700</v>
          </cell>
          <cell r="M366">
            <v>1700</v>
          </cell>
        </row>
        <row r="367">
          <cell r="B367" t="str">
            <v>S513164</v>
          </cell>
          <cell r="C367" t="str">
            <v>沧州圣玺装饰装修工程有限公司</v>
          </cell>
          <cell r="D367">
            <v>16458.9</v>
          </cell>
          <cell r="E367">
            <v>16458.9</v>
          </cell>
          <cell r="F367">
            <v>16458.9</v>
          </cell>
          <cell r="G367">
            <v>16458.9</v>
          </cell>
          <cell r="H367">
            <v>16458.9</v>
          </cell>
          <cell r="I367">
            <v>16458.9</v>
          </cell>
          <cell r="J367">
            <v>16458.9</v>
          </cell>
          <cell r="K367">
            <v>1663.7</v>
          </cell>
          <cell r="L367">
            <v>1663.7</v>
          </cell>
          <cell r="M367">
            <v>1663.7</v>
          </cell>
        </row>
        <row r="368">
          <cell r="B368" t="str">
            <v>S444006</v>
          </cell>
          <cell r="C368" t="str">
            <v>东莞市双和机车拉索有限公司</v>
          </cell>
          <cell r="D368">
            <v>1615.32</v>
          </cell>
          <cell r="E368">
            <v>1615.32</v>
          </cell>
          <cell r="F368">
            <v>1615.32</v>
          </cell>
          <cell r="G368">
            <v>1615.32</v>
          </cell>
          <cell r="H368">
            <v>1615.32</v>
          </cell>
          <cell r="I368">
            <v>1615.32</v>
          </cell>
          <cell r="J368">
            <v>1615.32</v>
          </cell>
          <cell r="K368">
            <v>1615.32</v>
          </cell>
          <cell r="L368">
            <v>1615.32</v>
          </cell>
          <cell r="M368">
            <v>1615.32</v>
          </cell>
        </row>
        <row r="369">
          <cell r="B369" t="str">
            <v>S411020</v>
          </cell>
          <cell r="C369" t="str">
            <v>北京和昌明汽车内饰件有限公司</v>
          </cell>
          <cell r="D369">
            <v>10017.52</v>
          </cell>
          <cell r="E369">
            <v>9779.67</v>
          </cell>
          <cell r="F369">
            <v>9779.67</v>
          </cell>
          <cell r="G369">
            <v>9779.67</v>
          </cell>
          <cell r="H369">
            <v>10502.81</v>
          </cell>
          <cell r="I369">
            <v>10502.81</v>
          </cell>
          <cell r="J369">
            <v>1525.47</v>
          </cell>
          <cell r="K369">
            <v>1525.47</v>
          </cell>
          <cell r="L369">
            <v>1525.47</v>
          </cell>
          <cell r="M369">
            <v>1525.47</v>
          </cell>
        </row>
        <row r="370">
          <cell r="B370" t="str">
            <v>S511008</v>
          </cell>
          <cell r="C370" t="str">
            <v>北京美狮龙禾普喷涂设备有限公司</v>
          </cell>
          <cell r="D370">
            <v>1497.75</v>
          </cell>
          <cell r="E370">
            <v>1497.75</v>
          </cell>
          <cell r="F370">
            <v>1497.75</v>
          </cell>
          <cell r="G370">
            <v>1497.75</v>
          </cell>
          <cell r="H370">
            <v>1497.75</v>
          </cell>
          <cell r="I370">
            <v>1497.75</v>
          </cell>
          <cell r="J370">
            <v>1497.75</v>
          </cell>
          <cell r="K370">
            <v>1497.75</v>
          </cell>
          <cell r="L370">
            <v>1497.75</v>
          </cell>
          <cell r="M370">
            <v>1497.75</v>
          </cell>
        </row>
        <row r="371">
          <cell r="B371" t="str">
            <v>S513121</v>
          </cell>
          <cell r="C371" t="str">
            <v>黄骅市宏顺模具厂</v>
          </cell>
          <cell r="D371">
            <v>0</v>
          </cell>
          <cell r="E371">
            <v>0</v>
          </cell>
          <cell r="F371">
            <v>4620</v>
          </cell>
          <cell r="G371">
            <v>13100</v>
          </cell>
          <cell r="H371">
            <v>27038</v>
          </cell>
          <cell r="I371">
            <v>0</v>
          </cell>
          <cell r="J371">
            <v>31080</v>
          </cell>
          <cell r="K371">
            <v>89660</v>
          </cell>
          <cell r="L371">
            <v>1420</v>
          </cell>
          <cell r="M371">
            <v>1420</v>
          </cell>
        </row>
        <row r="372">
          <cell r="B372" t="str">
            <v>S413074</v>
          </cell>
          <cell r="C372" t="str">
            <v>黄骅市振兴五金制品厂</v>
          </cell>
          <cell r="D372">
            <v>1386.48</v>
          </cell>
          <cell r="E372">
            <v>1386.48</v>
          </cell>
          <cell r="F372">
            <v>1386.48</v>
          </cell>
          <cell r="G372">
            <v>1386.48</v>
          </cell>
          <cell r="H372">
            <v>1386.48</v>
          </cell>
          <cell r="I372">
            <v>1386.48</v>
          </cell>
          <cell r="J372">
            <v>1386.48</v>
          </cell>
          <cell r="K372">
            <v>1386.48</v>
          </cell>
          <cell r="L372">
            <v>1386.48</v>
          </cell>
          <cell r="M372">
            <v>1386.48</v>
          </cell>
        </row>
        <row r="373">
          <cell r="B373" t="str">
            <v>S513015</v>
          </cell>
          <cell r="C373" t="str">
            <v>马志云</v>
          </cell>
          <cell r="D373">
            <v>1163</v>
          </cell>
          <cell r="E373">
            <v>1163</v>
          </cell>
          <cell r="F373">
            <v>1163</v>
          </cell>
          <cell r="G373">
            <v>1163</v>
          </cell>
          <cell r="H373">
            <v>1163</v>
          </cell>
          <cell r="I373">
            <v>1163</v>
          </cell>
          <cell r="J373">
            <v>1163</v>
          </cell>
          <cell r="K373">
            <v>1163</v>
          </cell>
          <cell r="L373">
            <v>1163</v>
          </cell>
          <cell r="M373">
            <v>1163</v>
          </cell>
        </row>
        <row r="374">
          <cell r="B374" t="str">
            <v>S513233</v>
          </cell>
          <cell r="C374" t="str">
            <v>沧州辉骏建筑安装工程有限公司</v>
          </cell>
        </row>
        <row r="374">
          <cell r="J374">
            <v>1095</v>
          </cell>
          <cell r="K374">
            <v>1095</v>
          </cell>
          <cell r="L374">
            <v>1095</v>
          </cell>
          <cell r="M374">
            <v>1095</v>
          </cell>
        </row>
        <row r="375">
          <cell r="B375" t="str">
            <v>S433018</v>
          </cell>
          <cell r="C375" t="str">
            <v>温州市瓯海茶山通悦海绵制品厂</v>
          </cell>
          <cell r="D375">
            <v>1000</v>
          </cell>
          <cell r="E375">
            <v>1000</v>
          </cell>
          <cell r="F375">
            <v>1000</v>
          </cell>
          <cell r="G375">
            <v>1000</v>
          </cell>
          <cell r="H375">
            <v>1000</v>
          </cell>
          <cell r="I375">
            <v>1000</v>
          </cell>
          <cell r="J375">
            <v>1000</v>
          </cell>
          <cell r="K375">
            <v>1000</v>
          </cell>
          <cell r="L375">
            <v>1000</v>
          </cell>
          <cell r="M375">
            <v>1000</v>
          </cell>
        </row>
        <row r="376">
          <cell r="B376" t="str">
            <v>S433016</v>
          </cell>
          <cell r="C376" t="str">
            <v>安吉县创鸿家具有限公司</v>
          </cell>
          <cell r="D376">
            <v>900</v>
          </cell>
          <cell r="E376">
            <v>900</v>
          </cell>
          <cell r="F376">
            <v>900</v>
          </cell>
          <cell r="G376">
            <v>900</v>
          </cell>
          <cell r="H376">
            <v>900</v>
          </cell>
          <cell r="I376">
            <v>900</v>
          </cell>
          <cell r="J376">
            <v>900</v>
          </cell>
          <cell r="K376">
            <v>900</v>
          </cell>
          <cell r="L376">
            <v>900</v>
          </cell>
          <cell r="M376">
            <v>900</v>
          </cell>
        </row>
        <row r="377">
          <cell r="B377" t="str">
            <v>S413103</v>
          </cell>
          <cell r="C377" t="str">
            <v>黄骅市通顺五金机电商店</v>
          </cell>
          <cell r="D377">
            <v>900</v>
          </cell>
          <cell r="E377">
            <v>900</v>
          </cell>
          <cell r="F377">
            <v>900</v>
          </cell>
          <cell r="G377">
            <v>900</v>
          </cell>
          <cell r="H377">
            <v>900</v>
          </cell>
          <cell r="I377">
            <v>900</v>
          </cell>
          <cell r="J377">
            <v>900</v>
          </cell>
          <cell r="K377">
            <v>900</v>
          </cell>
          <cell r="L377">
            <v>900</v>
          </cell>
          <cell r="M377">
            <v>900</v>
          </cell>
        </row>
        <row r="378">
          <cell r="B378" t="str">
            <v>S513231</v>
          </cell>
          <cell r="C378" t="str">
            <v>沧州渤海新区欣智恒科技有限公司</v>
          </cell>
        </row>
        <row r="378">
          <cell r="J378">
            <v>800</v>
          </cell>
          <cell r="K378">
            <v>800</v>
          </cell>
          <cell r="L378">
            <v>800</v>
          </cell>
          <cell r="M378">
            <v>800</v>
          </cell>
        </row>
        <row r="379">
          <cell r="B379" t="str">
            <v>S513214</v>
          </cell>
          <cell r="C379" t="str">
            <v>黄骅市渤海路绿林园艺工程部</v>
          </cell>
        </row>
        <row r="379">
          <cell r="E379">
            <v>732.5</v>
          </cell>
          <cell r="F379">
            <v>732.5</v>
          </cell>
          <cell r="G379">
            <v>732.5</v>
          </cell>
          <cell r="H379">
            <v>732.5</v>
          </cell>
          <cell r="I379">
            <v>732.5</v>
          </cell>
          <cell r="J379">
            <v>732.5</v>
          </cell>
          <cell r="K379">
            <v>732.5</v>
          </cell>
          <cell r="L379">
            <v>732.5</v>
          </cell>
          <cell r="M379">
            <v>732.5</v>
          </cell>
        </row>
        <row r="380">
          <cell r="B380" t="str">
            <v>S537001</v>
          </cell>
          <cell r="C380" t="str">
            <v>山东省禹城市阳光化工有限公司</v>
          </cell>
          <cell r="D380">
            <v>720</v>
          </cell>
          <cell r="E380">
            <v>720</v>
          </cell>
          <cell r="F380">
            <v>0</v>
          </cell>
          <cell r="G380">
            <v>720</v>
          </cell>
          <cell r="H380">
            <v>720</v>
          </cell>
          <cell r="I380">
            <v>720</v>
          </cell>
          <cell r="J380">
            <v>720</v>
          </cell>
          <cell r="K380">
            <v>720</v>
          </cell>
          <cell r="L380">
            <v>720</v>
          </cell>
          <cell r="M380">
            <v>720</v>
          </cell>
        </row>
        <row r="381">
          <cell r="B381" t="str">
            <v>S511012</v>
          </cell>
          <cell r="C381" t="str">
            <v>北京京东世纪信息技术有限公司</v>
          </cell>
          <cell r="D381">
            <v>7905.88</v>
          </cell>
          <cell r="E381">
            <v>7905.88</v>
          </cell>
          <cell r="F381">
            <v>7786.88</v>
          </cell>
          <cell r="G381">
            <v>7786.88</v>
          </cell>
          <cell r="H381">
            <v>7786.88</v>
          </cell>
          <cell r="I381">
            <v>7786.88</v>
          </cell>
          <cell r="J381">
            <v>7786.88</v>
          </cell>
          <cell r="K381">
            <v>7786.88000000001</v>
          </cell>
          <cell r="L381">
            <v>7786.88</v>
          </cell>
          <cell r="M381">
            <v>678.920000000006</v>
          </cell>
        </row>
        <row r="382">
          <cell r="B382" t="str">
            <v>S513058</v>
          </cell>
          <cell r="C382" t="str">
            <v>徐复德</v>
          </cell>
          <cell r="D382">
            <v>580</v>
          </cell>
          <cell r="E382">
            <v>580</v>
          </cell>
          <cell r="F382">
            <v>580</v>
          </cell>
          <cell r="G382">
            <v>580</v>
          </cell>
          <cell r="H382">
            <v>580</v>
          </cell>
          <cell r="I382">
            <v>580</v>
          </cell>
          <cell r="J382">
            <v>580</v>
          </cell>
          <cell r="K382">
            <v>580</v>
          </cell>
          <cell r="L382">
            <v>580</v>
          </cell>
          <cell r="M382">
            <v>580</v>
          </cell>
        </row>
        <row r="383">
          <cell r="B383" t="str">
            <v>C513055</v>
          </cell>
          <cell r="C383" t="str">
            <v>荣昌一次性客户</v>
          </cell>
          <cell r="D383">
            <v>470</v>
          </cell>
          <cell r="E383">
            <v>470</v>
          </cell>
          <cell r="F383">
            <v>470</v>
          </cell>
          <cell r="G383">
            <v>470</v>
          </cell>
          <cell r="H383">
            <v>470</v>
          </cell>
          <cell r="I383">
            <v>470</v>
          </cell>
          <cell r="J383">
            <v>470</v>
          </cell>
          <cell r="K383">
            <v>470</v>
          </cell>
          <cell r="L383">
            <v>470</v>
          </cell>
          <cell r="M383">
            <v>470</v>
          </cell>
        </row>
        <row r="384">
          <cell r="B384" t="str">
            <v>S513025</v>
          </cell>
          <cell r="C384" t="str">
            <v>邓括</v>
          </cell>
          <cell r="D384">
            <v>426</v>
          </cell>
          <cell r="E384">
            <v>426</v>
          </cell>
          <cell r="F384">
            <v>426</v>
          </cell>
          <cell r="G384">
            <v>426</v>
          </cell>
          <cell r="H384">
            <v>426</v>
          </cell>
          <cell r="I384">
            <v>426</v>
          </cell>
          <cell r="J384">
            <v>426</v>
          </cell>
          <cell r="K384">
            <v>426</v>
          </cell>
          <cell r="L384">
            <v>426</v>
          </cell>
          <cell r="M384">
            <v>426</v>
          </cell>
        </row>
        <row r="385">
          <cell r="B385" t="str">
            <v>S544003</v>
          </cell>
          <cell r="C385" t="str">
            <v>广州欧尼克焊接科技有限公司</v>
          </cell>
          <cell r="D385">
            <v>400</v>
          </cell>
          <cell r="E385">
            <v>400</v>
          </cell>
          <cell r="F385">
            <v>400</v>
          </cell>
          <cell r="G385">
            <v>400</v>
          </cell>
          <cell r="H385">
            <v>400</v>
          </cell>
          <cell r="I385">
            <v>400</v>
          </cell>
          <cell r="J385">
            <v>400</v>
          </cell>
          <cell r="K385">
            <v>400</v>
          </cell>
          <cell r="L385">
            <v>400</v>
          </cell>
          <cell r="M385">
            <v>400</v>
          </cell>
        </row>
        <row r="386">
          <cell r="B386" t="str">
            <v>S431015</v>
          </cell>
          <cell r="C386" t="str">
            <v>上海边锋实业有限公司</v>
          </cell>
          <cell r="D386">
            <v>360</v>
          </cell>
          <cell r="E386">
            <v>360</v>
          </cell>
          <cell r="F386">
            <v>360</v>
          </cell>
          <cell r="G386">
            <v>360</v>
          </cell>
          <cell r="H386">
            <v>360</v>
          </cell>
          <cell r="I386">
            <v>360</v>
          </cell>
          <cell r="J386">
            <v>360</v>
          </cell>
          <cell r="K386">
            <v>360</v>
          </cell>
          <cell r="L386">
            <v>360</v>
          </cell>
          <cell r="M386">
            <v>360</v>
          </cell>
        </row>
        <row r="387">
          <cell r="B387" t="str">
            <v>S437027</v>
          </cell>
          <cell r="C387" t="str">
            <v>文登市凤凰婷装饰布有限公司</v>
          </cell>
          <cell r="D387">
            <v>314.6</v>
          </cell>
          <cell r="E387">
            <v>314.6</v>
          </cell>
          <cell r="F387">
            <v>314.6</v>
          </cell>
          <cell r="G387">
            <v>314.6</v>
          </cell>
          <cell r="H387">
            <v>314.6</v>
          </cell>
          <cell r="I387">
            <v>314.6</v>
          </cell>
          <cell r="J387">
            <v>314.6</v>
          </cell>
          <cell r="K387">
            <v>314.6</v>
          </cell>
          <cell r="L387">
            <v>314.6</v>
          </cell>
          <cell r="M387">
            <v>314.6</v>
          </cell>
        </row>
        <row r="388">
          <cell r="B388" t="str">
            <v>S532004</v>
          </cell>
          <cell r="C388" t="str">
            <v>苏州贝斯迪亚工具有限公司</v>
          </cell>
          <cell r="D388">
            <v>312</v>
          </cell>
          <cell r="E388">
            <v>312</v>
          </cell>
          <cell r="F388">
            <v>312</v>
          </cell>
          <cell r="G388">
            <v>312</v>
          </cell>
          <cell r="H388">
            <v>312</v>
          </cell>
          <cell r="I388">
            <v>312</v>
          </cell>
          <cell r="J388">
            <v>312</v>
          </cell>
          <cell r="K388">
            <v>312</v>
          </cell>
          <cell r="L388">
            <v>312</v>
          </cell>
          <cell r="M388">
            <v>312</v>
          </cell>
        </row>
        <row r="389">
          <cell r="B389" t="str">
            <v>S433013</v>
          </cell>
          <cell r="C389" t="str">
            <v>嘉兴市南湖区东栅街道嘉环中电子产品经营部</v>
          </cell>
          <cell r="D389">
            <v>214</v>
          </cell>
          <cell r="E389">
            <v>214</v>
          </cell>
          <cell r="F389">
            <v>214</v>
          </cell>
          <cell r="G389">
            <v>214</v>
          </cell>
          <cell r="H389">
            <v>214</v>
          </cell>
          <cell r="I389">
            <v>214</v>
          </cell>
          <cell r="J389">
            <v>214</v>
          </cell>
          <cell r="K389">
            <v>214</v>
          </cell>
          <cell r="L389">
            <v>214</v>
          </cell>
          <cell r="M389">
            <v>214</v>
          </cell>
        </row>
        <row r="390">
          <cell r="B390" t="str">
            <v>S413017</v>
          </cell>
          <cell r="C390" t="str">
            <v>沧州荣昊汽车配件有限公司</v>
          </cell>
          <cell r="D390">
            <v>202.36</v>
          </cell>
          <cell r="E390">
            <v>202.36</v>
          </cell>
          <cell r="F390">
            <v>202.36</v>
          </cell>
          <cell r="G390">
            <v>202.36</v>
          </cell>
          <cell r="H390">
            <v>202.36</v>
          </cell>
          <cell r="I390">
            <v>202.36</v>
          </cell>
          <cell r="J390">
            <v>202.36</v>
          </cell>
          <cell r="K390">
            <v>202.36</v>
          </cell>
          <cell r="L390">
            <v>202.36</v>
          </cell>
          <cell r="M390">
            <v>202.36</v>
          </cell>
        </row>
        <row r="391">
          <cell r="B391" t="str">
            <v>S413117</v>
          </cell>
          <cell r="C391" t="str">
            <v>霸州市自强汽车零部件厂</v>
          </cell>
          <cell r="D391">
            <v>65.09</v>
          </cell>
          <cell r="E391">
            <v>65.09</v>
          </cell>
          <cell r="F391">
            <v>65.09</v>
          </cell>
          <cell r="G391">
            <v>65.09</v>
          </cell>
          <cell r="H391">
            <v>65.09</v>
          </cell>
          <cell r="I391">
            <v>65.09</v>
          </cell>
          <cell r="J391">
            <v>65.09</v>
          </cell>
          <cell r="K391">
            <v>65.09</v>
          </cell>
          <cell r="L391">
            <v>65.09</v>
          </cell>
          <cell r="M391">
            <v>65.09</v>
          </cell>
        </row>
        <row r="392">
          <cell r="B392" t="str">
            <v>S413091</v>
          </cell>
          <cell r="C392" t="str">
            <v>黄骅市供水公司</v>
          </cell>
          <cell r="D392">
            <v>29.2000000000698</v>
          </cell>
          <cell r="E392">
            <v>29.2000000000116</v>
          </cell>
          <cell r="F392">
            <v>29.2000000000116</v>
          </cell>
          <cell r="G392">
            <v>29.2000000000116</v>
          </cell>
          <cell r="H392">
            <v>29.2000000000698</v>
          </cell>
          <cell r="I392">
            <v>29.1999999999534</v>
          </cell>
          <cell r="J392">
            <v>29.2000000000698</v>
          </cell>
          <cell r="K392">
            <v>29.2000000000699</v>
          </cell>
          <cell r="L392">
            <v>29.1999999999534</v>
          </cell>
          <cell r="M392">
            <v>29.1999999999534</v>
          </cell>
        </row>
        <row r="393">
          <cell r="B393" t="str">
            <v>S413169</v>
          </cell>
          <cell r="C393" t="str">
            <v>黄骅市鑫翔五金产品经销处</v>
          </cell>
          <cell r="D393">
            <v>16</v>
          </cell>
          <cell r="E393">
            <v>16</v>
          </cell>
          <cell r="F393">
            <v>16</v>
          </cell>
          <cell r="G393">
            <v>16</v>
          </cell>
          <cell r="H393">
            <v>16</v>
          </cell>
          <cell r="I393">
            <v>16</v>
          </cell>
          <cell r="J393">
            <v>16</v>
          </cell>
          <cell r="K393">
            <v>16</v>
          </cell>
          <cell r="L393">
            <v>16</v>
          </cell>
          <cell r="M393">
            <v>16</v>
          </cell>
        </row>
        <row r="394">
          <cell r="B394" t="str">
            <v>S613066</v>
          </cell>
          <cell r="C394" t="str">
            <v>云荣娟</v>
          </cell>
          <cell r="D394">
            <v>1.60000000000036</v>
          </cell>
          <cell r="E394">
            <v>1.60000000000036</v>
          </cell>
          <cell r="F394">
            <v>1.60000000000036</v>
          </cell>
          <cell r="G394">
            <v>1.60000000000036</v>
          </cell>
          <cell r="H394">
            <v>1.60000000000036</v>
          </cell>
          <cell r="I394">
            <v>1.60000000000036</v>
          </cell>
          <cell r="J394">
            <v>1.60000000000036</v>
          </cell>
          <cell r="K394">
            <v>1.60000000000036</v>
          </cell>
          <cell r="L394">
            <v>1.60000000000036</v>
          </cell>
          <cell r="M394">
            <v>1.60000000000036</v>
          </cell>
        </row>
        <row r="395">
          <cell r="B395" t="str">
            <v>S412011</v>
          </cell>
          <cell r="C395" t="str">
            <v>富港科技(天津)有限公司</v>
          </cell>
          <cell r="D395">
            <v>1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>
            <v>1</v>
          </cell>
          <cell r="K395">
            <v>1</v>
          </cell>
          <cell r="L395">
            <v>1</v>
          </cell>
          <cell r="M395">
            <v>1</v>
          </cell>
        </row>
        <row r="396">
          <cell r="B396" t="str">
            <v>S437035</v>
          </cell>
          <cell r="C396" t="str">
            <v>诸城市弘和源商贸有限公司</v>
          </cell>
          <cell r="D396">
            <v>0.459999999991851</v>
          </cell>
          <cell r="E396">
            <v>0.459999999991851</v>
          </cell>
          <cell r="F396">
            <v>0.459999999991851</v>
          </cell>
          <cell r="G396">
            <v>0.459999999991851</v>
          </cell>
          <cell r="H396">
            <v>0.459999999991851</v>
          </cell>
          <cell r="I396">
            <v>0.459999999991851</v>
          </cell>
          <cell r="J396">
            <v>0.459999999991851</v>
          </cell>
          <cell r="K396">
            <v>0.459999999991851</v>
          </cell>
          <cell r="L396">
            <v>0.459999999991851</v>
          </cell>
          <cell r="M396">
            <v>0.459999999991851</v>
          </cell>
        </row>
        <row r="397">
          <cell r="B397" t="str">
            <v>S461001</v>
          </cell>
          <cell r="C397" t="str">
            <v>西安海容塑料制品有限责任公司</v>
          </cell>
          <cell r="D397">
            <v>-3476.92000000001</v>
          </cell>
          <cell r="E397">
            <v>-3476.92</v>
          </cell>
          <cell r="F397">
            <v>-3476.92</v>
          </cell>
          <cell r="G397">
            <v>-3476.92</v>
          </cell>
          <cell r="H397">
            <v>-3476.92</v>
          </cell>
          <cell r="I397">
            <v>-3476.92</v>
          </cell>
          <cell r="J397">
            <v>2607.69</v>
          </cell>
          <cell r="K397">
            <v>-289.739999999998</v>
          </cell>
          <cell r="L397">
            <v>-8112.81</v>
          </cell>
          <cell r="M397">
            <v>0.100000000002183</v>
          </cell>
        </row>
        <row r="398">
          <cell r="B398" t="str">
            <v>S432039</v>
          </cell>
          <cell r="C398" t="str">
            <v>吴江市拓研电子材料有限公司</v>
          </cell>
          <cell r="D398">
            <v>2080</v>
          </cell>
          <cell r="E398">
            <v>2080</v>
          </cell>
          <cell r="F398">
            <v>2080</v>
          </cell>
          <cell r="G398">
            <v>2080</v>
          </cell>
          <cell r="H398">
            <v>-1990</v>
          </cell>
          <cell r="I398">
            <v>-3030</v>
          </cell>
          <cell r="J398">
            <v>0.100000000000364</v>
          </cell>
          <cell r="K398">
            <v>-1247.9</v>
          </cell>
          <cell r="L398">
            <v>-2079.9</v>
          </cell>
          <cell r="M398">
            <v>0.0999999999985448</v>
          </cell>
        </row>
        <row r="399">
          <cell r="B399" t="str">
            <v>S533001</v>
          </cell>
          <cell r="C399" t="str">
            <v>宁波维成贸易有限公司</v>
          </cell>
          <cell r="D399">
            <v>0.02</v>
          </cell>
          <cell r="E399">
            <v>0.02</v>
          </cell>
          <cell r="F399">
            <v>0.02</v>
          </cell>
          <cell r="G399">
            <v>0.02</v>
          </cell>
          <cell r="H399">
            <v>0.02</v>
          </cell>
          <cell r="I399">
            <v>0.02</v>
          </cell>
          <cell r="J399">
            <v>0.02</v>
          </cell>
          <cell r="K399">
            <v>0.02</v>
          </cell>
          <cell r="L399">
            <v>0.02</v>
          </cell>
          <cell r="M399">
            <v>0.02</v>
          </cell>
        </row>
        <row r="400">
          <cell r="B400" t="str">
            <v>S613043</v>
          </cell>
          <cell r="C400" t="str">
            <v>宋清镇</v>
          </cell>
          <cell r="D400">
            <v>0</v>
          </cell>
          <cell r="E400">
            <v>5.82076609134674e-11</v>
          </cell>
          <cell r="F400">
            <v>5.82076609134674e-11</v>
          </cell>
          <cell r="G400">
            <v>5.82076609134674e-11</v>
          </cell>
          <cell r="H400">
            <v>0</v>
          </cell>
          <cell r="I400">
            <v>5.82076609134674e-11</v>
          </cell>
          <cell r="J400">
            <v>5.82076609134674e-11</v>
          </cell>
          <cell r="K400">
            <v>5.82076609134674e-11</v>
          </cell>
          <cell r="L400">
            <v>0</v>
          </cell>
          <cell r="M400">
            <v>5.82076609134674e-11</v>
          </cell>
        </row>
        <row r="401">
          <cell r="B401" t="str">
            <v>S435003</v>
          </cell>
          <cell r="C401" t="str">
            <v>泉州市福兴塑料五金有限公司</v>
          </cell>
          <cell r="D401">
            <v>33363.3</v>
          </cell>
          <cell r="E401">
            <v>33363.3</v>
          </cell>
          <cell r="F401">
            <v>51160.91</v>
          </cell>
          <cell r="G401">
            <v>0</v>
          </cell>
          <cell r="H401">
            <v>69528.9</v>
          </cell>
          <cell r="I401">
            <v>198654</v>
          </cell>
          <cell r="J401">
            <v>198654</v>
          </cell>
          <cell r="K401">
            <v>198654</v>
          </cell>
          <cell r="L401">
            <v>198654</v>
          </cell>
          <cell r="M401">
            <v>2.91038304567337e-11</v>
          </cell>
        </row>
        <row r="402">
          <cell r="B402" t="str">
            <v>S412047</v>
          </cell>
          <cell r="C402" t="str">
            <v>PPG涂料（天津）有限公司</v>
          </cell>
        </row>
        <row r="402">
          <cell r="H402">
            <v>193231.97</v>
          </cell>
          <cell r="I402">
            <v>96569.35</v>
          </cell>
          <cell r="J402">
            <v>149834.93</v>
          </cell>
          <cell r="K402">
            <v>206957.6</v>
          </cell>
          <cell r="L402">
            <v>224726.08</v>
          </cell>
          <cell r="M402">
            <v>2.91038304567337e-11</v>
          </cell>
        </row>
        <row r="403">
          <cell r="B403" t="str">
            <v>C436001</v>
          </cell>
          <cell r="C403" t="str">
            <v>江西志骋汽车有限责任公司景德镇分公司</v>
          </cell>
          <cell r="D403">
            <v>-86928.47</v>
          </cell>
          <cell r="E403">
            <v>-36928.47</v>
          </cell>
          <cell r="F403">
            <v>2.91038304567337e-11</v>
          </cell>
          <cell r="G403">
            <v>2.91038304567337e-11</v>
          </cell>
          <cell r="H403">
            <v>0</v>
          </cell>
          <cell r="I403">
            <v>2.91038304567337e-11</v>
          </cell>
          <cell r="J403">
            <v>0</v>
          </cell>
          <cell r="K403">
            <v>2.91038304567337e-11</v>
          </cell>
          <cell r="L403">
            <v>0</v>
          </cell>
          <cell r="M403">
            <v>2.91038304567337e-11</v>
          </cell>
        </row>
        <row r="404">
          <cell r="B404" t="str">
            <v>S613189</v>
          </cell>
          <cell r="C404" t="str">
            <v>李霞</v>
          </cell>
          <cell r="D404">
            <v>7.27595761418343e-12</v>
          </cell>
          <cell r="E404">
            <v>7.27595761418343e-12</v>
          </cell>
          <cell r="F404">
            <v>7.27595761418343e-12</v>
          </cell>
          <cell r="G404">
            <v>7.27595761418343e-12</v>
          </cell>
          <cell r="H404">
            <v>0</v>
          </cell>
          <cell r="I404">
            <v>0</v>
          </cell>
          <cell r="J404">
            <v>7.27595761418343e-12</v>
          </cell>
          <cell r="K404">
            <v>7.27595761418343e-12</v>
          </cell>
          <cell r="L404">
            <v>0</v>
          </cell>
          <cell r="M404">
            <v>7.27595761418343e-12</v>
          </cell>
        </row>
        <row r="405">
          <cell r="B405" t="str">
            <v>S737001</v>
          </cell>
          <cell r="C405" t="str">
            <v>潍坊实和新能源有限公司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</row>
        <row r="406">
          <cell r="B406" t="str">
            <v>S713007</v>
          </cell>
          <cell r="C406" t="str">
            <v>云世昌</v>
          </cell>
          <cell r="D406">
            <v>1000000</v>
          </cell>
          <cell r="E406">
            <v>1000000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</row>
        <row r="407">
          <cell r="B407" t="str">
            <v>S613206</v>
          </cell>
          <cell r="C407" t="str">
            <v>李向功</v>
          </cell>
        </row>
        <row r="407">
          <cell r="K407">
            <v>-2010</v>
          </cell>
          <cell r="L407">
            <v>-2010</v>
          </cell>
          <cell r="M407">
            <v>0</v>
          </cell>
        </row>
        <row r="408">
          <cell r="B408" t="str">
            <v>S613205</v>
          </cell>
          <cell r="C408" t="str">
            <v>王明傲</v>
          </cell>
        </row>
        <row r="408">
          <cell r="H408">
            <v>-3376</v>
          </cell>
          <cell r="I408">
            <v>-3376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9">
          <cell r="B409" t="str">
            <v>S613204</v>
          </cell>
          <cell r="C409" t="str">
            <v>杨浩</v>
          </cell>
        </row>
        <row r="409">
          <cell r="G409">
            <v>-3000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</row>
        <row r="410">
          <cell r="B410" t="str">
            <v>S613203</v>
          </cell>
          <cell r="C410" t="str">
            <v>王艳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</row>
        <row r="411">
          <cell r="B411" t="str">
            <v>S613199</v>
          </cell>
          <cell r="C411" t="str">
            <v>李永超</v>
          </cell>
          <cell r="D411">
            <v>0</v>
          </cell>
          <cell r="E411">
            <v>-4000</v>
          </cell>
          <cell r="F411">
            <v>-4000</v>
          </cell>
          <cell r="G411">
            <v>-4000</v>
          </cell>
          <cell r="H411">
            <v>-4000</v>
          </cell>
          <cell r="I411">
            <v>-612.5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2">
          <cell r="B412" t="str">
            <v>S613198</v>
          </cell>
          <cell r="C412" t="str">
            <v>谷朋坤</v>
          </cell>
        </row>
        <row r="412">
          <cell r="F412">
            <v>2185.93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</row>
        <row r="413">
          <cell r="B413" t="str">
            <v>S613197</v>
          </cell>
          <cell r="C413" t="str">
            <v>董会娟</v>
          </cell>
          <cell r="D413">
            <v>-550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4">
          <cell r="B414" t="str">
            <v>S613195</v>
          </cell>
          <cell r="C414" t="str">
            <v>王孟力</v>
          </cell>
          <cell r="D414">
            <v>-20000</v>
          </cell>
          <cell r="E414">
            <v>-20000</v>
          </cell>
          <cell r="F414">
            <v>-20000</v>
          </cell>
          <cell r="G414">
            <v>-20000</v>
          </cell>
          <cell r="H414">
            <v>-20000</v>
          </cell>
          <cell r="I414">
            <v>-20000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5">
          <cell r="B415" t="str">
            <v>S613194</v>
          </cell>
          <cell r="C415" t="str">
            <v>王祥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6">
          <cell r="B416" t="str">
            <v>S613193</v>
          </cell>
          <cell r="C416" t="str">
            <v>李伟杰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</row>
        <row r="417">
          <cell r="B417" t="str">
            <v>S613191</v>
          </cell>
          <cell r="C417" t="str">
            <v>刘志君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8">
          <cell r="B418" t="str">
            <v>S613190</v>
          </cell>
          <cell r="C418" t="str">
            <v>孙兴广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B419" t="str">
            <v>S613188</v>
          </cell>
          <cell r="C419" t="str">
            <v>宋立冬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20">
          <cell r="B420" t="str">
            <v>S613185</v>
          </cell>
          <cell r="C420" t="str">
            <v>梁东雷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1">
          <cell r="B421" t="str">
            <v>S613178</v>
          </cell>
          <cell r="C421" t="str">
            <v>赵伟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</row>
        <row r="422">
          <cell r="B422" t="str">
            <v>S613174</v>
          </cell>
          <cell r="C422" t="str">
            <v>张亚霖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3">
          <cell r="B423" t="str">
            <v>S613166</v>
          </cell>
          <cell r="C423" t="str">
            <v>孙沛霖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</row>
        <row r="424">
          <cell r="B424" t="str">
            <v>S613162</v>
          </cell>
          <cell r="C424" t="str">
            <v>田健</v>
          </cell>
        </row>
        <row r="424">
          <cell r="K424">
            <v>-8000</v>
          </cell>
          <cell r="L424">
            <v>0</v>
          </cell>
          <cell r="M424">
            <v>0</v>
          </cell>
        </row>
        <row r="425">
          <cell r="B425" t="str">
            <v>S613160</v>
          </cell>
          <cell r="C425" t="str">
            <v>胡希港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6">
          <cell r="B426" t="str">
            <v>S613156</v>
          </cell>
          <cell r="C426" t="str">
            <v>崔鑫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</row>
        <row r="427">
          <cell r="B427" t="str">
            <v>S613154</v>
          </cell>
          <cell r="C427" t="str">
            <v>陈晓晴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8">
          <cell r="B428" t="str">
            <v>S613153</v>
          </cell>
          <cell r="C428" t="str">
            <v>张馀林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B429" t="str">
            <v>S613147</v>
          </cell>
          <cell r="C429" t="str">
            <v>王义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B430" t="str">
            <v>S613144</v>
          </cell>
          <cell r="C430" t="str">
            <v>赵连风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B431" t="str">
            <v>S613139</v>
          </cell>
          <cell r="C431" t="str">
            <v>吴志强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2">
          <cell r="B432" t="str">
            <v>S613138</v>
          </cell>
          <cell r="C432" t="str">
            <v>王献文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B433" t="str">
            <v>S613137</v>
          </cell>
          <cell r="C433" t="str">
            <v>李鹏</v>
          </cell>
          <cell r="D433">
            <v>7.27595761418343e-12</v>
          </cell>
          <cell r="E433">
            <v>0</v>
          </cell>
          <cell r="F433">
            <v>0</v>
          </cell>
          <cell r="G433">
            <v>-5000</v>
          </cell>
          <cell r="H433">
            <v>1257.8</v>
          </cell>
          <cell r="I433">
            <v>-5000</v>
          </cell>
          <cell r="J433">
            <v>0</v>
          </cell>
          <cell r="K433">
            <v>-5000</v>
          </cell>
          <cell r="L433">
            <v>0</v>
          </cell>
          <cell r="M433">
            <v>0</v>
          </cell>
        </row>
        <row r="434">
          <cell r="B434" t="str">
            <v>S613135</v>
          </cell>
          <cell r="C434" t="str">
            <v>韩苏军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B435" t="str">
            <v>S613129</v>
          </cell>
          <cell r="C435" t="str">
            <v>陈伟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B436" t="str">
            <v>S613127</v>
          </cell>
          <cell r="C436" t="str">
            <v>姬胜阳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7">
          <cell r="B437" t="str">
            <v>S613125</v>
          </cell>
          <cell r="C437" t="str">
            <v>司艳策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B438" t="str">
            <v>S613116</v>
          </cell>
          <cell r="C438" t="str">
            <v>薛维新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</row>
        <row r="439">
          <cell r="B439" t="str">
            <v>S613110</v>
          </cell>
          <cell r="C439" t="str">
            <v>石岭金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</row>
        <row r="440">
          <cell r="B440" t="str">
            <v>S613108</v>
          </cell>
          <cell r="C440" t="str">
            <v>董岗生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</row>
        <row r="441">
          <cell r="B441" t="str">
            <v>S613089</v>
          </cell>
          <cell r="C441" t="str">
            <v>赵静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2">
          <cell r="B442" t="str">
            <v>S613075</v>
          </cell>
          <cell r="C442" t="str">
            <v>李金彪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3">
          <cell r="B443" t="str">
            <v>S613074</v>
          </cell>
          <cell r="C443" t="str">
            <v>米芝霖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</row>
        <row r="444">
          <cell r="B444" t="str">
            <v>S613071</v>
          </cell>
          <cell r="C444" t="str">
            <v>滕敬涛</v>
          </cell>
          <cell r="D444">
            <v>77.5800000000017</v>
          </cell>
          <cell r="E444">
            <v>-33237.5</v>
          </cell>
          <cell r="F444">
            <v>-1326.47999999999</v>
          </cell>
          <cell r="G444">
            <v>-2565.88</v>
          </cell>
          <cell r="H444">
            <v>-15050.28</v>
          </cell>
          <cell r="I444">
            <v>-15050.28</v>
          </cell>
          <cell r="J444">
            <v>1.81898940354586e-12</v>
          </cell>
          <cell r="K444">
            <v>-15014.79</v>
          </cell>
          <cell r="L444">
            <v>0</v>
          </cell>
          <cell r="M444">
            <v>0</v>
          </cell>
        </row>
        <row r="445">
          <cell r="B445" t="str">
            <v>S613067</v>
          </cell>
          <cell r="C445" t="str">
            <v>张文昌</v>
          </cell>
          <cell r="D445">
            <v>-56000</v>
          </cell>
          <cell r="E445">
            <v>-56000</v>
          </cell>
          <cell r="F445">
            <v>-56000</v>
          </cell>
          <cell r="G445">
            <v>-56000</v>
          </cell>
          <cell r="H445">
            <v>-56000</v>
          </cell>
          <cell r="I445">
            <v>-56000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</row>
        <row r="446">
          <cell r="B446" t="str">
            <v>S613064</v>
          </cell>
          <cell r="C446" t="str">
            <v>王磊</v>
          </cell>
          <cell r="D446">
            <v>-18000</v>
          </cell>
          <cell r="E446">
            <v>-18000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</row>
        <row r="447">
          <cell r="B447" t="str">
            <v>S613054</v>
          </cell>
          <cell r="C447" t="str">
            <v>赵志强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</row>
        <row r="448">
          <cell r="B448" t="str">
            <v>S613052</v>
          </cell>
          <cell r="C448" t="str">
            <v>梁国胤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</row>
        <row r="449">
          <cell r="B449" t="str">
            <v>S613051</v>
          </cell>
          <cell r="C449" t="str">
            <v>郑金玉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</row>
        <row r="450">
          <cell r="B450" t="str">
            <v>S613045</v>
          </cell>
          <cell r="C450" t="str">
            <v>赵金旺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</row>
        <row r="451">
          <cell r="B451" t="str">
            <v>S613042</v>
          </cell>
          <cell r="C451" t="str">
            <v>蔺元元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</row>
        <row r="452">
          <cell r="B452" t="str">
            <v>S613039</v>
          </cell>
          <cell r="C452" t="str">
            <v>刘新杰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</row>
        <row r="453">
          <cell r="B453" t="str">
            <v>S613038</v>
          </cell>
          <cell r="C453" t="str">
            <v>张佳怡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</row>
        <row r="454">
          <cell r="B454" t="str">
            <v>S613030</v>
          </cell>
          <cell r="C454" t="str">
            <v>商鹏雨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</row>
        <row r="455">
          <cell r="B455" t="str">
            <v>S613015</v>
          </cell>
          <cell r="C455" t="str">
            <v>冯亮亮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</row>
        <row r="456">
          <cell r="B456" t="str">
            <v>S613009</v>
          </cell>
          <cell r="C456" t="str">
            <v>王文乐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</row>
        <row r="457">
          <cell r="B457" t="str">
            <v>S613008</v>
          </cell>
          <cell r="C457" t="str">
            <v>葛雁宇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</row>
        <row r="458">
          <cell r="B458" t="str">
            <v>S613006</v>
          </cell>
          <cell r="C458" t="str">
            <v>吕家兴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</row>
        <row r="459">
          <cell r="B459" t="str">
            <v>S613002</v>
          </cell>
          <cell r="C459" t="str">
            <v>刘思含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</row>
        <row r="460">
          <cell r="B460" t="str">
            <v>S565002</v>
          </cell>
          <cell r="C460" t="str">
            <v>伊宁市兴杨汽修厂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</row>
        <row r="461">
          <cell r="B461" t="str">
            <v>S565001</v>
          </cell>
          <cell r="C461" t="str">
            <v>新疆德聚欣汽车服务有限公司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</row>
        <row r="462">
          <cell r="B462" t="str">
            <v>S563001</v>
          </cell>
          <cell r="C462" t="str">
            <v>青海荣雄汽车销售服务有限公司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</row>
        <row r="463">
          <cell r="B463" t="str">
            <v>S562005</v>
          </cell>
          <cell r="C463" t="str">
            <v>甘肃德晟汽车贸易有限公司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</row>
        <row r="464">
          <cell r="B464" t="str">
            <v>S562002</v>
          </cell>
          <cell r="C464" t="str">
            <v>兰州启路汽车服务有限公司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</row>
        <row r="465">
          <cell r="B465" t="str">
            <v>S561008</v>
          </cell>
          <cell r="C465" t="str">
            <v>陕西优尼尔企业管理咨询有限公司</v>
          </cell>
        </row>
        <row r="465"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</row>
        <row r="466">
          <cell r="B466" t="str">
            <v>S561005</v>
          </cell>
          <cell r="C466" t="str">
            <v>西安汉信自动识别技术有限公司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</row>
        <row r="467">
          <cell r="B467" t="str">
            <v>S561003</v>
          </cell>
          <cell r="C467" t="str">
            <v>兴平市迎宾汽车服务有限公司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8">
          <cell r="B468" t="str">
            <v>S553002</v>
          </cell>
          <cell r="C468" t="str">
            <v>昆明博海汽车服务有限公司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9">
          <cell r="B469" t="str">
            <v>S552001</v>
          </cell>
          <cell r="C469" t="str">
            <v>贵州亿福汽车销售服务有限公司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</row>
        <row r="470">
          <cell r="B470" t="str">
            <v>S551007</v>
          </cell>
          <cell r="C470" t="str">
            <v>荥经县颐顺汽车贸易服务有限公司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</row>
        <row r="471">
          <cell r="B471" t="str">
            <v>S551006</v>
          </cell>
          <cell r="C471" t="str">
            <v>冕宁县泸沽海侠汽车修理厂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</row>
        <row r="472">
          <cell r="B472" t="str">
            <v>S551004</v>
          </cell>
          <cell r="C472" t="str">
            <v>攀枝花市京福汽车销售服务有限公司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</row>
        <row r="473">
          <cell r="B473" t="str">
            <v>S551002</v>
          </cell>
          <cell r="C473" t="str">
            <v>成都龙洋科技有限公司</v>
          </cell>
          <cell r="D473">
            <v>-0.2</v>
          </cell>
          <cell r="E473">
            <v>-0.2</v>
          </cell>
          <cell r="F473">
            <v>-0.2</v>
          </cell>
          <cell r="G473">
            <v>-0.2</v>
          </cell>
          <cell r="H473">
            <v>-0.2</v>
          </cell>
          <cell r="I473">
            <v>-0.2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</row>
        <row r="474">
          <cell r="B474" t="str">
            <v>S545001</v>
          </cell>
          <cell r="C474" t="str">
            <v>柳州凡天汽车销售服务有限公司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</row>
        <row r="475">
          <cell r="B475" t="str">
            <v>S544026</v>
          </cell>
          <cell r="C475" t="str">
            <v>东莞市博一自动化科技有限公司</v>
          </cell>
        </row>
        <row r="475">
          <cell r="K475">
            <v>-9300</v>
          </cell>
          <cell r="L475">
            <v>0</v>
          </cell>
          <cell r="M475">
            <v>0</v>
          </cell>
        </row>
        <row r="476">
          <cell r="B476" t="str">
            <v>S544025</v>
          </cell>
          <cell r="C476" t="str">
            <v>中山市松欣自动化设备有限公司</v>
          </cell>
        </row>
        <row r="476">
          <cell r="G476">
            <v>-5800</v>
          </cell>
          <cell r="H476">
            <v>-5800</v>
          </cell>
          <cell r="I476">
            <v>-5800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</row>
        <row r="477">
          <cell r="B477" t="str">
            <v>S544024</v>
          </cell>
          <cell r="C477" t="str">
            <v>深圳市三合一五金有限公司</v>
          </cell>
        </row>
        <row r="477">
          <cell r="G477">
            <v>-21000</v>
          </cell>
          <cell r="H477">
            <v>-21000</v>
          </cell>
          <cell r="I477">
            <v>-21000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</row>
        <row r="478">
          <cell r="B478" t="str">
            <v>S544022</v>
          </cell>
          <cell r="C478" t="str">
            <v>深圳市赛飞测量科技有限公司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</row>
        <row r="479">
          <cell r="B479" t="str">
            <v>S544020</v>
          </cell>
          <cell r="C479" t="str">
            <v>东莞市君赢机械制造有限公司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</row>
        <row r="480">
          <cell r="B480" t="str">
            <v>S544019</v>
          </cell>
          <cell r="C480" t="str">
            <v>珠海市中朴科技有限公司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</row>
        <row r="481">
          <cell r="B481" t="str">
            <v>S544018</v>
          </cell>
          <cell r="C481" t="str">
            <v>深圳泓淼智能科技有限公司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</row>
        <row r="482">
          <cell r="B482" t="str">
            <v>S544016</v>
          </cell>
          <cell r="C482" t="str">
            <v>深圳市凯东圣科技有限公司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</row>
        <row r="483">
          <cell r="B483" t="str">
            <v>S544015</v>
          </cell>
          <cell r="C483" t="str">
            <v>佛山市诺迪精密模具有限公司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</row>
        <row r="484">
          <cell r="B484" t="str">
            <v>S544011</v>
          </cell>
          <cell r="C484" t="str">
            <v>中山市旭泉节能设备有限公司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</row>
        <row r="485">
          <cell r="B485" t="str">
            <v>S544010</v>
          </cell>
          <cell r="C485" t="str">
            <v>深圳市速杰精密模型有限公司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</row>
        <row r="486">
          <cell r="B486" t="str">
            <v>S544009</v>
          </cell>
          <cell r="C486" t="str">
            <v>广州八目云科技有限公司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7">
          <cell r="B487" t="str">
            <v>S544008</v>
          </cell>
          <cell r="C487" t="str">
            <v>广州四达电气科技有限公司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</row>
        <row r="488">
          <cell r="B488" t="str">
            <v>S544007</v>
          </cell>
          <cell r="C488" t="str">
            <v>东莞市江顺模具科技有限公司</v>
          </cell>
          <cell r="D488">
            <v>-1080</v>
          </cell>
          <cell r="E488">
            <v>-1080</v>
          </cell>
          <cell r="F488">
            <v>-1080</v>
          </cell>
          <cell r="G488">
            <v>-1080</v>
          </cell>
          <cell r="H488">
            <v>-1080</v>
          </cell>
          <cell r="I488">
            <v>-1080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</row>
        <row r="489">
          <cell r="B489" t="str">
            <v>S544006</v>
          </cell>
          <cell r="C489" t="str">
            <v>鹤山市润源化工有限公司</v>
          </cell>
          <cell r="D489">
            <v>0</v>
          </cell>
          <cell r="E489">
            <v>0</v>
          </cell>
          <cell r="F489">
            <v>0</v>
          </cell>
          <cell r="G489">
            <v>-12000</v>
          </cell>
          <cell r="H489">
            <v>-4000</v>
          </cell>
          <cell r="I489">
            <v>-4000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</row>
        <row r="490">
          <cell r="B490" t="str">
            <v>S544002</v>
          </cell>
          <cell r="C490" t="str">
            <v>东莞市兴亿塑料原料有限公司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</row>
        <row r="491">
          <cell r="B491" t="str">
            <v>S543009</v>
          </cell>
          <cell r="C491" t="str">
            <v>长沙上润科技有限公司</v>
          </cell>
        </row>
        <row r="491">
          <cell r="M491">
            <v>0</v>
          </cell>
        </row>
        <row r="492">
          <cell r="B492" t="str">
            <v>S543007</v>
          </cell>
          <cell r="C492" t="str">
            <v>湘潭市君赢机械制造有限公司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</row>
        <row r="493">
          <cell r="B493" t="str">
            <v>S543006</v>
          </cell>
          <cell r="C493" t="str">
            <v>北京普田物流有限公司长沙分公司</v>
          </cell>
          <cell r="D493">
            <v>30719.38</v>
          </cell>
          <cell r="E493">
            <v>30719.38</v>
          </cell>
          <cell r="F493">
            <v>30719.38</v>
          </cell>
          <cell r="G493">
            <v>30719.38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B494" t="str">
            <v>S543004</v>
          </cell>
          <cell r="C494" t="str">
            <v>西峡县德赢汽车销售服务有限公司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B495" t="str">
            <v>S543003</v>
          </cell>
          <cell r="C495" t="str">
            <v>郴州铧宇汽车销售服务有限公司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</row>
        <row r="496">
          <cell r="B496" t="str">
            <v>S543002</v>
          </cell>
          <cell r="C496" t="str">
            <v>湖南鑫起人力资源管理有限公司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7">
          <cell r="B497" t="str">
            <v>S542002</v>
          </cell>
          <cell r="C497" t="str">
            <v>武汉万坚汽车服务有限公司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8">
          <cell r="B498" t="str">
            <v>S541018</v>
          </cell>
          <cell r="C498" t="str">
            <v>河南九途道路材料科技有限公司</v>
          </cell>
        </row>
        <row r="498">
          <cell r="E498">
            <v>0</v>
          </cell>
          <cell r="F498">
            <v>-638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</row>
        <row r="499">
          <cell r="B499" t="str">
            <v>S541016</v>
          </cell>
          <cell r="C499" t="str">
            <v>郑州市欧瑞诺自动化设备有限公司</v>
          </cell>
          <cell r="D499">
            <v>-5000</v>
          </cell>
          <cell r="E499">
            <v>-5000</v>
          </cell>
          <cell r="F499">
            <v>-5000</v>
          </cell>
          <cell r="G499">
            <v>-5000</v>
          </cell>
          <cell r="H499">
            <v>-5000</v>
          </cell>
          <cell r="I499">
            <v>-5000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</row>
        <row r="500">
          <cell r="B500" t="str">
            <v>S541013</v>
          </cell>
          <cell r="C500" t="str">
            <v>温县帝诺汽车修理服务中心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1">
          <cell r="B501" t="str">
            <v>S541012</v>
          </cell>
          <cell r="C501" t="str">
            <v>开封市南关区凯伟汽车特约维修站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</row>
        <row r="502">
          <cell r="B502" t="str">
            <v>S541011</v>
          </cell>
          <cell r="C502" t="str">
            <v>河南正聚明汽车贸易有限公司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3">
          <cell r="B503" t="str">
            <v>S541010</v>
          </cell>
          <cell r="C503" t="str">
            <v>平顶山市永惠汽车维修服务有限公司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</row>
        <row r="504">
          <cell r="B504" t="str">
            <v>S541008</v>
          </cell>
          <cell r="C504" t="str">
            <v>驻马店天翔机电有限公司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5">
          <cell r="B505" t="str">
            <v>S541007</v>
          </cell>
          <cell r="C505" t="str">
            <v>博爱县凯达汽车修理厂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6">
          <cell r="B506" t="str">
            <v>S541004</v>
          </cell>
          <cell r="C506" t="str">
            <v>沁阳市鑫达汽车修理有限公司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</row>
        <row r="507">
          <cell r="B507" t="str">
            <v>S541003</v>
          </cell>
          <cell r="C507" t="str">
            <v>武陟县宏泰重型汽车维修厂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</row>
        <row r="508">
          <cell r="B508" t="str">
            <v>S541002</v>
          </cell>
          <cell r="C508" t="str">
            <v>林州市万通汽车贸易有限责任公司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</row>
        <row r="509">
          <cell r="B509" t="str">
            <v>S537033</v>
          </cell>
          <cell r="C509" t="str">
            <v>山东集合内建筑设计有限公司</v>
          </cell>
        </row>
        <row r="509">
          <cell r="F509">
            <v>-3750</v>
          </cell>
          <cell r="G509">
            <v>-3750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</row>
        <row r="510">
          <cell r="B510" t="str">
            <v>S537030</v>
          </cell>
          <cell r="C510" t="str">
            <v>刘春田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</row>
        <row r="511">
          <cell r="B511" t="str">
            <v>S537028</v>
          </cell>
          <cell r="C511" t="str">
            <v>山东社安应急消防职业培训学校有限公司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</row>
        <row r="512">
          <cell r="B512" t="str">
            <v>S537027</v>
          </cell>
          <cell r="C512" t="str">
            <v>山东隆众信息技术有限公司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</row>
        <row r="513">
          <cell r="B513" t="str">
            <v>S537025</v>
          </cell>
          <cell r="C513" t="str">
            <v>山东捷曼机械贸易有限公司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</row>
        <row r="514">
          <cell r="B514" t="str">
            <v>S537024</v>
          </cell>
          <cell r="C514" t="str">
            <v>枣庄同鑫源汽车销售有限公司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</row>
        <row r="515">
          <cell r="B515" t="str">
            <v>S537023</v>
          </cell>
          <cell r="C515" t="str">
            <v>梁山县一通汽车维修服务有限公司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</row>
        <row r="516">
          <cell r="B516" t="str">
            <v>S537022</v>
          </cell>
          <cell r="C516" t="str">
            <v>山东亿豪汽车销售服务有限公司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</row>
        <row r="517">
          <cell r="B517" t="str">
            <v>S537021</v>
          </cell>
          <cell r="C517" t="str">
            <v>潍坊华中石化有限公司钢城加油站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</row>
        <row r="518">
          <cell r="B518" t="str">
            <v>S537020</v>
          </cell>
          <cell r="C518" t="str">
            <v>章丘思锐佳顺物流有限公司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B519" t="str">
            <v>S537019</v>
          </cell>
          <cell r="C519" t="str">
            <v>潍坊市汇众汽车销售服务有限公司汽车修理厂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</row>
        <row r="520">
          <cell r="B520" t="str">
            <v>S537018</v>
          </cell>
          <cell r="C520" t="str">
            <v>济宁盛鑫汽车销售有限公司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</row>
        <row r="521">
          <cell r="B521" t="str">
            <v>S537015</v>
          </cell>
          <cell r="C521" t="str">
            <v>潍坊光升人力资源有限公司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</row>
        <row r="522">
          <cell r="B522" t="str">
            <v>S537014</v>
          </cell>
          <cell r="C522" t="str">
            <v>山东原和人力资源有限公司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</row>
        <row r="523">
          <cell r="B523" t="str">
            <v>S537013</v>
          </cell>
          <cell r="C523" t="str">
            <v>文登区康泰汽车修理部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</row>
        <row r="524">
          <cell r="B524" t="str">
            <v>S537011</v>
          </cell>
          <cell r="C524" t="str">
            <v>金乡县众鑫汽车维修服务有限公司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5">
          <cell r="B525" t="str">
            <v>S537010</v>
          </cell>
          <cell r="C525" t="str">
            <v>临沂瑞启汽车销售服务有限公司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</row>
        <row r="526">
          <cell r="B526" t="str">
            <v>S537008</v>
          </cell>
          <cell r="C526" t="str">
            <v>潍坊豪顺物流有限公司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</row>
        <row r="527">
          <cell r="B527" t="str">
            <v>S537007</v>
          </cell>
          <cell r="C527" t="str">
            <v>青岛宸屹信息科技有限公司</v>
          </cell>
          <cell r="D527">
            <v>-2.95585778076202e-12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</row>
        <row r="528">
          <cell r="B528" t="str">
            <v>S537006</v>
          </cell>
          <cell r="C528" t="str">
            <v>潍坊众乐邦人力资源有限公司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</row>
        <row r="529">
          <cell r="B529" t="str">
            <v>S537005</v>
          </cell>
          <cell r="C529" t="str">
            <v>滨州齐德化工有限公司 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30">
          <cell r="B530" t="str">
            <v>S536007</v>
          </cell>
          <cell r="C530" t="str">
            <v>江西海格厉斯精密科技有限公司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1">
          <cell r="B531" t="str">
            <v>S536006</v>
          </cell>
          <cell r="C531" t="str">
            <v>南城县恒通汽车服务有限公司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2">
          <cell r="B532" t="str">
            <v>S536005</v>
          </cell>
          <cell r="C532" t="str">
            <v>康硕（江西）智能制造有限公司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</row>
        <row r="533">
          <cell r="B533" t="str">
            <v>S536001</v>
          </cell>
          <cell r="C533" t="str">
            <v>南昌市瑞庄科技有限公司</v>
          </cell>
        </row>
        <row r="533">
          <cell r="G533">
            <v>-7720</v>
          </cell>
          <cell r="H533">
            <v>-7720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4">
          <cell r="B534" t="str">
            <v>S535006</v>
          </cell>
          <cell r="C534" t="str">
            <v>福建省福夏美科阀门有限公司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</row>
        <row r="535">
          <cell r="B535" t="str">
            <v>S535005</v>
          </cell>
          <cell r="C535" t="str">
            <v>厦门锋润汽车服务有限公司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6">
          <cell r="B536" t="str">
            <v>S535004</v>
          </cell>
          <cell r="C536" t="str">
            <v>厦门市驰宇汽车维修有限公司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</row>
        <row r="537">
          <cell r="B537" t="str">
            <v>S535003</v>
          </cell>
          <cell r="C537" t="str">
            <v>漳浦天泽塑胶制品有限公司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8">
          <cell r="B538" t="str">
            <v>S534009</v>
          </cell>
          <cell r="C538" t="str">
            <v>马鞍山理想森活电子商务有限公司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</row>
        <row r="539">
          <cell r="B539" t="str">
            <v>S534008</v>
          </cell>
          <cell r="C539" t="str">
            <v>蚌埠市通利汽车销售有限公司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</row>
        <row r="540">
          <cell r="B540" t="str">
            <v>S534007</v>
          </cell>
          <cell r="C540" t="str">
            <v>来安县顺腾汽车修理有限公司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</row>
        <row r="541">
          <cell r="B541" t="str">
            <v>S534006</v>
          </cell>
          <cell r="C541" t="str">
            <v>六安安瑞汽车销售有限公司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</row>
        <row r="542">
          <cell r="B542" t="str">
            <v>S534005</v>
          </cell>
          <cell r="C542" t="str">
            <v>合肥志达汽车配件有限责任公司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</row>
        <row r="543">
          <cell r="B543" t="str">
            <v>S534004</v>
          </cell>
          <cell r="C543" t="str">
            <v>太和县范氏汽车服务有限公司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</row>
        <row r="544">
          <cell r="B544" t="str">
            <v>S534003</v>
          </cell>
          <cell r="C544" t="str">
            <v>芜湖市仁和富通汽车修理厂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</row>
        <row r="545">
          <cell r="B545" t="str">
            <v>S534002</v>
          </cell>
          <cell r="C545" t="str">
            <v>凤阳县金鹰汽车修理有限公司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</row>
        <row r="546">
          <cell r="B546" t="str">
            <v>S533018</v>
          </cell>
          <cell r="C546" t="str">
            <v>杭州万泰认证有限公司</v>
          </cell>
        </row>
        <row r="546">
          <cell r="M546">
            <v>0</v>
          </cell>
        </row>
        <row r="547">
          <cell r="B547" t="str">
            <v>S533012</v>
          </cell>
          <cell r="C547" t="str">
            <v>永赢金融租赁有限公司</v>
          </cell>
          <cell r="D547">
            <v>0</v>
          </cell>
          <cell r="E547">
            <v>0</v>
          </cell>
          <cell r="F547">
            <v>0</v>
          </cell>
          <cell r="G547">
            <v>-125295.799999999</v>
          </cell>
          <cell r="H547">
            <v>0</v>
          </cell>
          <cell r="I547">
            <v>0</v>
          </cell>
          <cell r="J547">
            <v>-125295.8</v>
          </cell>
          <cell r="K547">
            <v>2.03726813197136e-10</v>
          </cell>
          <cell r="L547">
            <v>0</v>
          </cell>
          <cell r="M547">
            <v>0</v>
          </cell>
        </row>
        <row r="548">
          <cell r="B548" t="str">
            <v>S533011</v>
          </cell>
          <cell r="C548" t="str">
            <v>义乌市禾蓝电器有限公司</v>
          </cell>
          <cell r="D548">
            <v>0</v>
          </cell>
          <cell r="E548">
            <v>-4240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</row>
        <row r="549">
          <cell r="B549" t="str">
            <v>S533010</v>
          </cell>
          <cell r="C549" t="str">
            <v>金丰（中国）机械工业有限公司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</row>
        <row r="550">
          <cell r="B550" t="str">
            <v>S533009</v>
          </cell>
          <cell r="C550" t="str">
            <v>嘉兴市金禾汽车维修服务有限公司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1">
          <cell r="B551" t="str">
            <v>S533008</v>
          </cell>
          <cell r="C551" t="str">
            <v>台州市路桥胜盟汽车服务有限公司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2">
          <cell r="B552" t="str">
            <v>S533007</v>
          </cell>
          <cell r="C552" t="str">
            <v>宁波北仑建岳汽车维修服务有限公司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</row>
        <row r="553">
          <cell r="B553" t="str">
            <v>S533005</v>
          </cell>
          <cell r="C553" t="str">
            <v>台州市博睿环保科技有限公司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B554" t="str">
            <v>S533003</v>
          </cell>
          <cell r="C554" t="str">
            <v>温岭市金伊洋机械有限公司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</row>
        <row r="555">
          <cell r="B555" t="str">
            <v>S533002</v>
          </cell>
          <cell r="C555" t="str">
            <v>宁波正耀汽车电器有限公司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56">
          <cell r="B556" t="str">
            <v>S532030</v>
          </cell>
          <cell r="C556" t="str">
            <v>三迪（常州）智能装备有限公司</v>
          </cell>
        </row>
        <row r="556">
          <cell r="M556">
            <v>0</v>
          </cell>
        </row>
        <row r="557">
          <cell r="B557" t="str">
            <v>S532026</v>
          </cell>
          <cell r="C557" t="str">
            <v>南京里奥科技开发有限公司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</row>
        <row r="558">
          <cell r="B558" t="str">
            <v>S532023</v>
          </cell>
          <cell r="C558" t="str">
            <v>张家港市环球塑料机械厂</v>
          </cell>
          <cell r="D558">
            <v>-70700</v>
          </cell>
          <cell r="E558">
            <v>-70700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</row>
        <row r="559">
          <cell r="B559" t="str">
            <v>S532022</v>
          </cell>
          <cell r="C559" t="str">
            <v>泰兴市济川液压机械制造有限公司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</row>
        <row r="560">
          <cell r="B560" t="str">
            <v>S532019</v>
          </cell>
          <cell r="C560" t="str">
            <v>泗洪胜安汽车修理有限公司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</row>
        <row r="561">
          <cell r="B561" t="str">
            <v>S532018</v>
          </cell>
          <cell r="C561" t="str">
            <v>扬州市佑名汽车服务有限公司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</row>
        <row r="562">
          <cell r="B562" t="str">
            <v>S532017</v>
          </cell>
          <cell r="C562" t="str">
            <v>苏州尚氏数控科技有限公司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</row>
        <row r="563">
          <cell r="B563" t="str">
            <v>S532016</v>
          </cell>
          <cell r="C563" t="str">
            <v>宁波奥启精密温控技术有限公司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</row>
        <row r="564">
          <cell r="B564" t="str">
            <v>S532015</v>
          </cell>
          <cell r="C564" t="str">
            <v>镇江市中亚汽车销售服务有限公司镇江中亚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</row>
        <row r="565">
          <cell r="B565" t="str">
            <v>S532014</v>
          </cell>
          <cell r="C565" t="str">
            <v>扬州顺汇机械有限公司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</row>
        <row r="566">
          <cell r="B566" t="str">
            <v>S532013</v>
          </cell>
          <cell r="C566" t="str">
            <v>武汉华天博亿工贸有限公司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</row>
        <row r="567">
          <cell r="B567" t="str">
            <v>S532012</v>
          </cell>
          <cell r="C567" t="str">
            <v>苏州市跃进汽车修配厂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</row>
        <row r="568">
          <cell r="B568" t="str">
            <v>S532010</v>
          </cell>
          <cell r="C568" t="str">
            <v>南通易人汽车贸易服务有限公司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</row>
        <row r="569">
          <cell r="B569" t="str">
            <v>S532008</v>
          </cell>
          <cell r="C569" t="str">
            <v>无锡市西运汽车修配厂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70">
          <cell r="B570" t="str">
            <v>S532007</v>
          </cell>
          <cell r="C570" t="str">
            <v>和和机械（张家港）有限公司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</row>
        <row r="571">
          <cell r="B571" t="str">
            <v>S531015</v>
          </cell>
          <cell r="C571" t="str">
            <v>上海佳协机电设备有限公司</v>
          </cell>
        </row>
        <row r="571">
          <cell r="J571">
            <v>0</v>
          </cell>
          <cell r="K571">
            <v>0</v>
          </cell>
          <cell r="L571">
            <v>0</v>
          </cell>
          <cell r="M571">
            <v>0</v>
          </cell>
        </row>
        <row r="572">
          <cell r="B572" t="str">
            <v>S531014</v>
          </cell>
          <cell r="C572" t="str">
            <v>上海瑛勇自动化科技有限公司</v>
          </cell>
          <cell r="D572">
            <v>-60300</v>
          </cell>
          <cell r="E572">
            <v>-60300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</row>
        <row r="573">
          <cell r="B573" t="str">
            <v>S531012</v>
          </cell>
          <cell r="C573" t="str">
            <v>上海贯誉电子科技有限公司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</row>
        <row r="574">
          <cell r="B574" t="str">
            <v>S531010</v>
          </cell>
          <cell r="C574" t="str">
            <v>上海钢联电子商务股份有限公司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</row>
        <row r="575">
          <cell r="B575" t="str">
            <v>S531009</v>
          </cell>
          <cell r="C575" t="str">
            <v>上海鸿安锦翔汽车服务有限公司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</row>
        <row r="576">
          <cell r="B576" t="str">
            <v>S531008</v>
          </cell>
          <cell r="C576" t="str">
            <v>远东国际融资租赁有限公司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</row>
        <row r="577">
          <cell r="B577" t="str">
            <v>S531006</v>
          </cell>
          <cell r="C577" t="str">
            <v>上海快意信息科技有限公司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</row>
        <row r="578">
          <cell r="B578" t="str">
            <v>S531001</v>
          </cell>
          <cell r="C578" t="str">
            <v>上海腾基机械设备有限公司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</row>
        <row r="579">
          <cell r="B579" t="str">
            <v>S523002</v>
          </cell>
          <cell r="C579" t="str">
            <v>哈尔滨久霖汽车维修有限公司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</row>
        <row r="580">
          <cell r="B580" t="str">
            <v>S523001</v>
          </cell>
          <cell r="C580" t="str">
            <v>明水鑫隆汽车销售有限公司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</row>
        <row r="581">
          <cell r="B581" t="str">
            <v>S521012</v>
          </cell>
          <cell r="C581" t="str">
            <v>盘起工业（大连）有限公司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</row>
        <row r="582">
          <cell r="B582" t="str">
            <v>S521010</v>
          </cell>
          <cell r="C582" t="str">
            <v>辽宁利丰源达汽车销售有限公司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</row>
        <row r="583">
          <cell r="B583" t="str">
            <v>S521009</v>
          </cell>
          <cell r="C583" t="str">
            <v>辽宁星朋科技实业有限公司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</row>
        <row r="584">
          <cell r="B584" t="str">
            <v>S521008</v>
          </cell>
          <cell r="C584" t="str">
            <v>辽宁动力能源装备集团有限公司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</row>
        <row r="585">
          <cell r="B585" t="str">
            <v>S521007</v>
          </cell>
          <cell r="C585" t="str">
            <v>鞍山沈动重工有限公司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</row>
        <row r="586">
          <cell r="B586" t="str">
            <v>S521005</v>
          </cell>
          <cell r="C586" t="str">
            <v>盘锦圣翔汽车销售服务有限公司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</row>
        <row r="587">
          <cell r="B587" t="str">
            <v>S521004</v>
          </cell>
          <cell r="C587" t="str">
            <v>辽阳奥德新重型汽车修配厂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</row>
        <row r="588">
          <cell r="B588" t="str">
            <v>S515003</v>
          </cell>
          <cell r="C588" t="str">
            <v>包头市清枫科技有限公司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</row>
        <row r="589">
          <cell r="B589" t="str">
            <v>S515002</v>
          </cell>
          <cell r="C589" t="str">
            <v>包头市银泰汽车服务有限公司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</row>
        <row r="590">
          <cell r="B590" t="str">
            <v>S515001</v>
          </cell>
          <cell r="C590" t="str">
            <v>乌海市裕轮商贸有限公司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</row>
        <row r="591">
          <cell r="B591" t="str">
            <v>S514016</v>
          </cell>
          <cell r="C591" t="str">
            <v>山西汉邦建发自动化设备有限公司</v>
          </cell>
        </row>
        <row r="591">
          <cell r="M591">
            <v>0</v>
          </cell>
        </row>
        <row r="592">
          <cell r="B592" t="str">
            <v>S514012</v>
          </cell>
          <cell r="C592" t="str">
            <v>平遥县鸿茂汽车服务有限公司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</row>
        <row r="593">
          <cell r="B593" t="str">
            <v>S514011</v>
          </cell>
          <cell r="C593" t="str">
            <v>宁武县恒祥汽修厂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</row>
        <row r="594">
          <cell r="B594" t="str">
            <v>S514010</v>
          </cell>
          <cell r="C594" t="str">
            <v>山西汇瑞达汽车销售服务有限公司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</row>
        <row r="595">
          <cell r="B595" t="str">
            <v>S514008</v>
          </cell>
          <cell r="C595" t="str">
            <v>山西忻州东联汽车贸易有限公司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</row>
        <row r="596">
          <cell r="B596" t="str">
            <v>S514007</v>
          </cell>
          <cell r="C596" t="str">
            <v>五寨县鸿兴汽贸有限责任公司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</row>
        <row r="597">
          <cell r="B597" t="str">
            <v>S514005</v>
          </cell>
          <cell r="C597" t="str">
            <v>山西驰鹏汽车销售有限公司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</row>
        <row r="598">
          <cell r="B598" t="str">
            <v>S514004</v>
          </cell>
          <cell r="C598" t="str">
            <v>五寨县荣泰汽车贸易有限责任公司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</row>
        <row r="599">
          <cell r="B599" t="str">
            <v>S514002</v>
          </cell>
          <cell r="C599" t="str">
            <v>曲沃重义汽车服务有限公司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</row>
        <row r="600">
          <cell r="B600" t="str">
            <v>S514001</v>
          </cell>
          <cell r="C600" t="str">
            <v>大同高镁科技有限公司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</row>
        <row r="601">
          <cell r="B601" t="str">
            <v>S513237</v>
          </cell>
          <cell r="C601" t="str">
            <v>黄骅市世航模具厂</v>
          </cell>
        </row>
        <row r="601">
          <cell r="M601">
            <v>0</v>
          </cell>
        </row>
        <row r="602">
          <cell r="B602" t="str">
            <v>S513236</v>
          </cell>
          <cell r="C602" t="str">
            <v>河北爱信诺航天信息有限公司沧州分公司</v>
          </cell>
        </row>
        <row r="602">
          <cell r="K602">
            <v>-980</v>
          </cell>
          <cell r="L602">
            <v>0</v>
          </cell>
          <cell r="M602">
            <v>0</v>
          </cell>
        </row>
        <row r="603">
          <cell r="B603" t="str">
            <v>S513232</v>
          </cell>
          <cell r="C603" t="str">
            <v>慧迪智联(河北)企业管理咨询有限公司</v>
          </cell>
        </row>
        <row r="603">
          <cell r="M603">
            <v>0</v>
          </cell>
        </row>
        <row r="604">
          <cell r="B604" t="str">
            <v>S513228</v>
          </cell>
          <cell r="C604" t="str">
            <v>河北省特种设备监督检验研究院沧州分院</v>
          </cell>
        </row>
        <row r="604">
          <cell r="I604">
            <v>-150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</row>
        <row r="605">
          <cell r="B605" t="str">
            <v>S513226</v>
          </cell>
          <cell r="C605" t="str">
            <v>黄骅市沧鑫商贸有限公司</v>
          </cell>
        </row>
        <row r="605">
          <cell r="I605">
            <v>-5627.4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</row>
        <row r="606">
          <cell r="B606" t="str">
            <v>S513224</v>
          </cell>
          <cell r="C606" t="str">
            <v>阳光财产保险股份有限公司石家庄中心支公司</v>
          </cell>
        </row>
        <row r="606">
          <cell r="G606">
            <v>-1000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B607" t="str">
            <v>S513221</v>
          </cell>
          <cell r="C607" t="str">
            <v>沧州骏臣金属材料销售有限公司</v>
          </cell>
        </row>
        <row r="607">
          <cell r="H607">
            <v>-46232</v>
          </cell>
          <cell r="I607">
            <v>0</v>
          </cell>
          <cell r="J607">
            <v>0</v>
          </cell>
          <cell r="K607">
            <v>-16176</v>
          </cell>
          <cell r="L607">
            <v>0</v>
          </cell>
          <cell r="M607">
            <v>0</v>
          </cell>
        </row>
        <row r="608">
          <cell r="B608" t="str">
            <v>S513215</v>
          </cell>
          <cell r="C608" t="str">
            <v>黄骅市金诚模具厂</v>
          </cell>
          <cell r="D608">
            <v>0</v>
          </cell>
          <cell r="E608">
            <v>0</v>
          </cell>
          <cell r="F608">
            <v>12424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</row>
        <row r="609">
          <cell r="B609" t="str">
            <v>S513210</v>
          </cell>
          <cell r="C609" t="str">
            <v>锦泰财产保险股份有限公司河北分公司</v>
          </cell>
        </row>
        <row r="609">
          <cell r="E609">
            <v>-35607.13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</row>
        <row r="610">
          <cell r="B610" t="str">
            <v>S513209</v>
          </cell>
          <cell r="C610" t="str">
            <v>黄骅市盛腾广告有限公司</v>
          </cell>
        </row>
        <row r="610">
          <cell r="E610">
            <v>0</v>
          </cell>
          <cell r="F610">
            <v>-500</v>
          </cell>
          <cell r="G610">
            <v>-500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</row>
        <row r="611">
          <cell r="B611" t="str">
            <v>S513208</v>
          </cell>
          <cell r="C611" t="str">
            <v>廊坊华文机电设备有限公司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</row>
        <row r="612">
          <cell r="B612" t="str">
            <v>S513202</v>
          </cell>
          <cell r="C612" t="str">
            <v>中节能（黄骅）环保能源有限公司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</row>
        <row r="613">
          <cell r="B613" t="str">
            <v>S513199</v>
          </cell>
          <cell r="C613" t="str">
            <v>黄骅市翼华工程机械租赁有限公司</v>
          </cell>
          <cell r="D613">
            <v>22010</v>
          </cell>
          <cell r="E613">
            <v>22010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</row>
        <row r="614">
          <cell r="B614" t="str">
            <v>S513198</v>
          </cell>
          <cell r="C614" t="str">
            <v>河北宇通特种胶管有限公司</v>
          </cell>
          <cell r="D614">
            <v>-19400</v>
          </cell>
          <cell r="E614">
            <v>-19400</v>
          </cell>
          <cell r="F614">
            <v>-19400</v>
          </cell>
          <cell r="G614">
            <v>-19400</v>
          </cell>
          <cell r="H614">
            <v>-19400</v>
          </cell>
          <cell r="I614">
            <v>-19400</v>
          </cell>
          <cell r="J614">
            <v>-19400</v>
          </cell>
          <cell r="K614">
            <v>-19400</v>
          </cell>
          <cell r="L614">
            <v>-19400</v>
          </cell>
          <cell r="M614">
            <v>0</v>
          </cell>
        </row>
        <row r="615">
          <cell r="B615" t="str">
            <v>S513197</v>
          </cell>
          <cell r="C615" t="str">
            <v>沧州正熙人力资源服务有限公司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</row>
        <row r="616">
          <cell r="B616" t="str">
            <v>S513196</v>
          </cell>
          <cell r="C616" t="str">
            <v>河北宁昌律师事务所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</row>
        <row r="617">
          <cell r="B617" t="str">
            <v>S513195</v>
          </cell>
          <cell r="C617" t="str">
            <v>南皮县恩杰五金制造有限公司</v>
          </cell>
          <cell r="D617">
            <v>0</v>
          </cell>
          <cell r="E617">
            <v>0</v>
          </cell>
          <cell r="F617">
            <v>0</v>
          </cell>
          <cell r="G617">
            <v>-105090</v>
          </cell>
          <cell r="H617">
            <v>-105090</v>
          </cell>
          <cell r="I617">
            <v>-105090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</row>
        <row r="618">
          <cell r="B618" t="str">
            <v>S513194</v>
          </cell>
          <cell r="C618" t="str">
            <v>黄骅市兴阳机床设备经销处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</row>
        <row r="619">
          <cell r="B619" t="str">
            <v>S513193</v>
          </cell>
          <cell r="C619" t="str">
            <v>河北奥乐环保机械制造有限公司</v>
          </cell>
          <cell r="D619">
            <v>-4750</v>
          </cell>
          <cell r="E619">
            <v>-4750</v>
          </cell>
          <cell r="F619">
            <v>-4750</v>
          </cell>
          <cell r="G619">
            <v>-4750</v>
          </cell>
          <cell r="H619">
            <v>-4750</v>
          </cell>
          <cell r="I619">
            <v>-4750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</row>
        <row r="620">
          <cell r="B620" t="str">
            <v>S513192</v>
          </cell>
          <cell r="C620" t="str">
            <v>沧州竹禾建筑工程有限公司</v>
          </cell>
          <cell r="D620">
            <v>-41310</v>
          </cell>
          <cell r="E620">
            <v>-41310</v>
          </cell>
          <cell r="F620">
            <v>-41310</v>
          </cell>
          <cell r="G620">
            <v>-41310</v>
          </cell>
          <cell r="H620">
            <v>-41310</v>
          </cell>
          <cell r="I620">
            <v>-41310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</row>
        <row r="621">
          <cell r="B621" t="str">
            <v>S513191</v>
          </cell>
          <cell r="C621" t="str">
            <v>黄骅市每搜网络技术有限公司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</row>
        <row r="622">
          <cell r="B622" t="str">
            <v>S513190</v>
          </cell>
          <cell r="C622" t="str">
            <v>沧州直聘通信息技术有限公司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</row>
        <row r="623">
          <cell r="B623" t="str">
            <v>S513189</v>
          </cell>
          <cell r="C623" t="str">
            <v>黄骅市嘉哲电脑经营部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</row>
        <row r="624">
          <cell r="B624" t="str">
            <v>S513188</v>
          </cell>
          <cell r="C624" t="str">
            <v>黄骅市鸿祥物业管理有限公司</v>
          </cell>
        </row>
        <row r="624">
          <cell r="J624">
            <v>0</v>
          </cell>
          <cell r="K624">
            <v>0</v>
          </cell>
          <cell r="L624">
            <v>0</v>
          </cell>
          <cell r="M624">
            <v>0</v>
          </cell>
        </row>
        <row r="625">
          <cell r="B625" t="str">
            <v>S513187</v>
          </cell>
          <cell r="C625" t="str">
            <v>黄骅市石港路耀斌机械加工厂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</row>
        <row r="626">
          <cell r="B626" t="str">
            <v>S513186</v>
          </cell>
          <cell r="C626" t="str">
            <v>河北航天信息技术有限公司沧州分公司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</row>
        <row r="627">
          <cell r="B627" t="str">
            <v>S513184</v>
          </cell>
          <cell r="C627" t="str">
            <v>黄骅市源特市政工程有限公司</v>
          </cell>
          <cell r="D627">
            <v>32500</v>
          </cell>
          <cell r="E627">
            <v>32500</v>
          </cell>
          <cell r="F627">
            <v>32500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</row>
        <row r="628">
          <cell r="B628" t="str">
            <v>S513182</v>
          </cell>
          <cell r="C628" t="str">
            <v>沧州渤海新区南大港升宏建筑工程队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</row>
        <row r="629">
          <cell r="B629" t="str">
            <v>S513181</v>
          </cell>
          <cell r="C629" t="str">
            <v>黄骅市晨翔电力工程有限公司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</row>
        <row r="630">
          <cell r="B630" t="str">
            <v>S513175</v>
          </cell>
          <cell r="C630" t="str">
            <v>黄骅市峰屹工程机械租赁公司</v>
          </cell>
          <cell r="D630">
            <v>0</v>
          </cell>
          <cell r="E630">
            <v>0</v>
          </cell>
          <cell r="F630">
            <v>-25000</v>
          </cell>
          <cell r="G630">
            <v>-25000</v>
          </cell>
          <cell r="H630">
            <v>-25000</v>
          </cell>
          <cell r="I630">
            <v>-25000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</row>
        <row r="631">
          <cell r="B631" t="str">
            <v>S513173</v>
          </cell>
          <cell r="C631" t="str">
            <v>黄骅市奇芸建筑安装工程有限公司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2">
          <cell r="B632" t="str">
            <v>S513171</v>
          </cell>
          <cell r="C632" t="str">
            <v>沧州新源健康咨询有限公司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</row>
        <row r="633">
          <cell r="B633" t="str">
            <v>S513169</v>
          </cell>
          <cell r="C633" t="str">
            <v>沧州市新华区茂丰电脑耗材销售中心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</row>
        <row r="634">
          <cell r="B634" t="str">
            <v>S513168</v>
          </cell>
          <cell r="C634" t="str">
            <v>河北嘉雄建筑安装工程有限公司</v>
          </cell>
          <cell r="D634">
            <v>1962</v>
          </cell>
          <cell r="E634">
            <v>1962</v>
          </cell>
          <cell r="F634">
            <v>1962</v>
          </cell>
          <cell r="G634">
            <v>1962</v>
          </cell>
          <cell r="H634">
            <v>1962</v>
          </cell>
          <cell r="I634">
            <v>1962</v>
          </cell>
          <cell r="J634">
            <v>1962</v>
          </cell>
          <cell r="K634">
            <v>0</v>
          </cell>
          <cell r="L634">
            <v>0</v>
          </cell>
          <cell r="M634">
            <v>0</v>
          </cell>
        </row>
        <row r="635">
          <cell r="B635" t="str">
            <v>S513167</v>
          </cell>
          <cell r="C635" t="str">
            <v>黄骅市祥盛电机修理部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</row>
        <row r="636">
          <cell r="B636" t="str">
            <v>S513166</v>
          </cell>
          <cell r="C636" t="str">
            <v>黄骅市宝麟装饰装修设计中心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</row>
        <row r="637">
          <cell r="B637" t="str">
            <v>S513163</v>
          </cell>
          <cell r="C637" t="str">
            <v>沧州方迈机电设备有限公司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</row>
        <row r="638">
          <cell r="B638" t="str">
            <v>S513162</v>
          </cell>
          <cell r="C638" t="str">
            <v>盐山县捷发包装材料经销处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B639" t="str">
            <v>S513161</v>
          </cell>
          <cell r="C639" t="str">
            <v>黄骅市优农麦品商贸有限公司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</row>
        <row r="640">
          <cell r="B640" t="str">
            <v>S513158</v>
          </cell>
          <cell r="C640" t="str">
            <v>任丘市聚实商贸有限公司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B641" t="str">
            <v>S513157</v>
          </cell>
          <cell r="C641" t="str">
            <v>黄骅市鹏茂钢材贸易有限公司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</row>
        <row r="642">
          <cell r="B642" t="str">
            <v>S513153</v>
          </cell>
          <cell r="C642" t="str">
            <v>黄骅市大海广告用品门市部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</row>
        <row r="643">
          <cell r="B643" t="str">
            <v>S513147</v>
          </cell>
          <cell r="C643" t="str">
            <v>东光县金辰机械设备有限公司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</row>
        <row r="644">
          <cell r="B644" t="str">
            <v>S513144</v>
          </cell>
          <cell r="C644" t="str">
            <v>黄骅市质量技术监督检验所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</row>
        <row r="645">
          <cell r="B645" t="str">
            <v>S513143</v>
          </cell>
          <cell r="C645" t="str">
            <v>河北合新力检测技术有限公司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</row>
        <row r="646">
          <cell r="B646" t="str">
            <v>S513142</v>
          </cell>
          <cell r="C646" t="str">
            <v>黄骅市双骏模具有限公司</v>
          </cell>
          <cell r="D646">
            <v>-20800</v>
          </cell>
          <cell r="E646">
            <v>0</v>
          </cell>
          <cell r="F646">
            <v>0</v>
          </cell>
          <cell r="G646">
            <v>-14500</v>
          </cell>
          <cell r="H646">
            <v>-14500</v>
          </cell>
          <cell r="I646">
            <v>-14500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B647" t="str">
            <v>S513141</v>
          </cell>
          <cell r="C647" t="str">
            <v>黄骅市众泰模具厂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</row>
        <row r="648">
          <cell r="B648" t="str">
            <v>S513140</v>
          </cell>
          <cell r="C648" t="str">
            <v>黄骅市祥海废品回收有限公司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</row>
        <row r="649">
          <cell r="B649" t="str">
            <v>S513139</v>
          </cell>
          <cell r="C649" t="str">
            <v>河北美杭电梯安装有限公司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</row>
        <row r="650">
          <cell r="B650" t="str">
            <v>S513138</v>
          </cell>
          <cell r="C650" t="str">
            <v>河北众淳环境检测技术有限公司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</row>
        <row r="651">
          <cell r="B651" t="str">
            <v>S513137</v>
          </cell>
          <cell r="C651" t="str">
            <v>黄骅市盛隆消防器材经销部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</row>
        <row r="652">
          <cell r="B652" t="str">
            <v>S513136</v>
          </cell>
          <cell r="C652" t="str">
            <v>河北新林坡孵化器股份有限公司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</row>
        <row r="653">
          <cell r="B653" t="str">
            <v>S513135</v>
          </cell>
          <cell r="C653" t="str">
            <v>黄骅市骅隆面业有限公司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</row>
        <row r="654">
          <cell r="B654" t="str">
            <v>S513134</v>
          </cell>
          <cell r="C654" t="str">
            <v>黄骅市东风仪器仪表经销处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</row>
        <row r="655">
          <cell r="B655" t="str">
            <v>S513133</v>
          </cell>
          <cell r="C655" t="str">
            <v>邯郸市永年区现方汽车修理厂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</row>
        <row r="656">
          <cell r="B656" t="str">
            <v>S513132</v>
          </cell>
          <cell r="C656" t="str">
            <v>临城县志云汽车维修服务有限公司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</row>
        <row r="657">
          <cell r="B657" t="str">
            <v>S513131</v>
          </cell>
          <cell r="C657" t="str">
            <v>邯郸市博曼凯旋汽车维修服务有限公司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</row>
        <row r="658">
          <cell r="B658" t="str">
            <v>S513130</v>
          </cell>
          <cell r="C658" t="str">
            <v>邢台锦通达机动车维修有限公司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</row>
        <row r="659">
          <cell r="B659" t="str">
            <v>S513129</v>
          </cell>
          <cell r="C659" t="str">
            <v>唐山纳硕汽车销售有限公司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</row>
        <row r="660">
          <cell r="B660" t="str">
            <v>S513128</v>
          </cell>
          <cell r="C660" t="str">
            <v>黄骅市兴骏汽车维修门市部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</row>
        <row r="661">
          <cell r="B661" t="str">
            <v>S513127</v>
          </cell>
          <cell r="C661" t="str">
            <v>馆陶县广丰汽车贸易有限公司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</row>
        <row r="662">
          <cell r="B662" t="str">
            <v>S513126</v>
          </cell>
          <cell r="C662" t="str">
            <v>河北荣华吉运汽车销售服务有限公司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</row>
        <row r="663">
          <cell r="B663" t="str">
            <v>S513125</v>
          </cell>
          <cell r="C663" t="str">
            <v>黄骅市壹本文化传媒有限公司</v>
          </cell>
          <cell r="D663">
            <v>0</v>
          </cell>
          <cell r="E663">
            <v>19680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</row>
        <row r="664">
          <cell r="B664" t="str">
            <v>S513124</v>
          </cell>
          <cell r="C664" t="str">
            <v>河北凯昌祥汽车销售服务有限公司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</row>
        <row r="665">
          <cell r="B665" t="str">
            <v>S513123</v>
          </cell>
          <cell r="C665" t="str">
            <v>黄骅市奇润运输队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</row>
        <row r="666">
          <cell r="B666" t="str">
            <v>S513120</v>
          </cell>
          <cell r="C666" t="str">
            <v>黄骅市大强商贸有限公司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</row>
        <row r="667">
          <cell r="B667" t="str">
            <v>S513119</v>
          </cell>
          <cell r="C667" t="str">
            <v>黄骅市英强装卸搬运队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</row>
        <row r="668">
          <cell r="B668" t="str">
            <v>S513118</v>
          </cell>
          <cell r="C668" t="str">
            <v>衡水鑫磊劳务派遣有限公司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</row>
        <row r="669">
          <cell r="B669" t="str">
            <v>S513117</v>
          </cell>
          <cell r="C669" t="str">
            <v>黄骅市永立家具店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B670" t="str">
            <v>S513116</v>
          </cell>
          <cell r="C670" t="str">
            <v>黄骅市渤海路理想照像服务部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</row>
        <row r="671">
          <cell r="B671" t="str">
            <v>S513115</v>
          </cell>
          <cell r="C671" t="str">
            <v>黄骅市博元农业科技有限公司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</row>
        <row r="672">
          <cell r="B672" t="str">
            <v>S513114</v>
          </cell>
          <cell r="C672" t="str">
            <v>黄骅市未来信息技术有限公司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</row>
        <row r="673">
          <cell r="B673" t="str">
            <v>S513113</v>
          </cell>
          <cell r="C673" t="str">
            <v>沧州智联人力资源服务有限公司</v>
          </cell>
          <cell r="D673">
            <v>0</v>
          </cell>
          <cell r="E673">
            <v>0</v>
          </cell>
          <cell r="F673">
            <v>-8580</v>
          </cell>
          <cell r="G673">
            <v>-8580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</row>
        <row r="674">
          <cell r="B674" t="str">
            <v>S513112</v>
          </cell>
          <cell r="C674" t="str">
            <v>唐山市丰南区昱安汽车销售服务有限公司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</row>
        <row r="675">
          <cell r="B675" t="str">
            <v>S513111</v>
          </cell>
          <cell r="C675" t="str">
            <v>黄骅市博涵商贸有限公司</v>
          </cell>
          <cell r="D675">
            <v>17012</v>
          </cell>
          <cell r="E675">
            <v>17012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</row>
        <row r="676">
          <cell r="B676" t="str">
            <v>S513110</v>
          </cell>
          <cell r="C676" t="str">
            <v>曲阳县润杨汽车贸易有限公司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</row>
        <row r="677">
          <cell r="B677" t="str">
            <v>S513109</v>
          </cell>
          <cell r="C677" t="str">
            <v>沙河市博泰汽车销售有限公司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</row>
        <row r="678">
          <cell r="B678" t="str">
            <v>S513108</v>
          </cell>
          <cell r="C678" t="str">
            <v>河北德邦物流有限公司</v>
          </cell>
          <cell r="D678">
            <v>0</v>
          </cell>
          <cell r="E678">
            <v>5170</v>
          </cell>
          <cell r="F678">
            <v>68145</v>
          </cell>
          <cell r="G678">
            <v>55409</v>
          </cell>
          <cell r="H678">
            <v>61654</v>
          </cell>
          <cell r="I678">
            <v>0</v>
          </cell>
          <cell r="J678">
            <v>99031</v>
          </cell>
          <cell r="K678">
            <v>93606</v>
          </cell>
          <cell r="L678">
            <v>93606</v>
          </cell>
          <cell r="M678">
            <v>0</v>
          </cell>
        </row>
        <row r="679">
          <cell r="B679" t="str">
            <v>S513107</v>
          </cell>
          <cell r="C679" t="str">
            <v>秦皇岛市重汽汽车配件有限公司汽车维护厂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80">
          <cell r="B680" t="str">
            <v>S513106</v>
          </cell>
          <cell r="C680" t="str">
            <v>玉田县利华汽车修理厂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</row>
        <row r="681">
          <cell r="B681" t="str">
            <v>S513105</v>
          </cell>
          <cell r="C681" t="str">
            <v>昌黎县驰丰汽车销售有限公司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</row>
        <row r="682">
          <cell r="B682" t="str">
            <v>S513103</v>
          </cell>
          <cell r="C682" t="str">
            <v>邢台市鼎力恒汽车销售有限公司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</row>
        <row r="683">
          <cell r="B683" t="str">
            <v>S513102</v>
          </cell>
          <cell r="C683" t="str">
            <v>秦皇岛安聚信汽车维修有限公司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</row>
        <row r="684">
          <cell r="B684" t="str">
            <v>S513101</v>
          </cell>
          <cell r="C684" t="str">
            <v>河北创伟物贸有限公司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</row>
        <row r="685">
          <cell r="B685" t="str">
            <v>S513100</v>
          </cell>
          <cell r="C685" t="str">
            <v>保定中汇汽车贸易有限公司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</row>
        <row r="686">
          <cell r="B686" t="str">
            <v>S513099</v>
          </cell>
          <cell r="C686" t="str">
            <v>涉县昌鑫汽车销售服务有限公司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</row>
        <row r="687">
          <cell r="B687" t="str">
            <v>S513097</v>
          </cell>
          <cell r="C687" t="str">
            <v>乐亭县剑锋汽车维修服务有限公司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</row>
        <row r="688">
          <cell r="B688" t="str">
            <v>S513096</v>
          </cell>
          <cell r="C688" t="str">
            <v>遵化市双益汽车修理厂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</row>
        <row r="689">
          <cell r="B689" t="str">
            <v>S513094</v>
          </cell>
          <cell r="C689" t="str">
            <v>临城县富强汽车维修服务有限公司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</row>
        <row r="690">
          <cell r="B690" t="str">
            <v>S513092</v>
          </cell>
          <cell r="C690" t="str">
            <v>张家口圣屹汽车销售服务有限公司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</row>
        <row r="691">
          <cell r="B691" t="str">
            <v>S513091</v>
          </cell>
          <cell r="C691" t="str">
            <v>行唐县鑫辉汽车维修有限公司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</row>
        <row r="692">
          <cell r="B692" t="str">
            <v>S513088</v>
          </cell>
          <cell r="C692" t="str">
            <v>邢台上联汽车销售有限公司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</row>
        <row r="693">
          <cell r="B693" t="str">
            <v>S513087</v>
          </cell>
          <cell r="C693" t="str">
            <v>高邑俊杰汽车销售服务有限公司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</row>
        <row r="694">
          <cell r="B694" t="str">
            <v>S513082</v>
          </cell>
          <cell r="C694" t="str">
            <v>中国人民健康保险股份有限公司沧州中心支公司</v>
          </cell>
          <cell r="D694">
            <v>0</v>
          </cell>
          <cell r="E694">
            <v>0</v>
          </cell>
          <cell r="F694">
            <v>-4310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</row>
        <row r="695">
          <cell r="B695" t="str">
            <v>S513081</v>
          </cell>
          <cell r="C695" t="str">
            <v>石家庄跨越物流有限公司</v>
          </cell>
          <cell r="D695">
            <v>766843.78</v>
          </cell>
          <cell r="E695">
            <v>739870.78</v>
          </cell>
          <cell r="F695">
            <v>640870.78</v>
          </cell>
          <cell r="G695">
            <v>640870.78</v>
          </cell>
          <cell r="H695">
            <v>541870.78</v>
          </cell>
          <cell r="I695">
            <v>441870.78</v>
          </cell>
          <cell r="J695">
            <v>441870.78</v>
          </cell>
          <cell r="K695">
            <v>341098.78</v>
          </cell>
          <cell r="L695">
            <v>337592.78</v>
          </cell>
          <cell r="M695">
            <v>0</v>
          </cell>
        </row>
        <row r="696">
          <cell r="B696" t="str">
            <v>S513080</v>
          </cell>
          <cell r="C696" t="str">
            <v>霸州市宏达五金塑料制品厂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</row>
        <row r="697">
          <cell r="B697" t="str">
            <v>S513079</v>
          </cell>
          <cell r="C697" t="str">
            <v>泊头市兴东高温油泵制造有限责任公司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</row>
        <row r="698">
          <cell r="B698" t="str">
            <v>S513078</v>
          </cell>
          <cell r="C698" t="str">
            <v>石家庄海运帆机电设备有限公司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</row>
        <row r="699">
          <cell r="B699" t="str">
            <v>S513076</v>
          </cell>
          <cell r="C699" t="str">
            <v>马玉涛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</row>
        <row r="700">
          <cell r="B700" t="str">
            <v>S513065</v>
          </cell>
          <cell r="C700" t="str">
            <v>长翔自动化设备(廊坊)有限责任公司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</row>
        <row r="701">
          <cell r="B701" t="str">
            <v>S513062</v>
          </cell>
          <cell r="C701" t="str">
            <v>献县很好人力资源服务有限公司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</row>
        <row r="702">
          <cell r="B702" t="str">
            <v>S513061</v>
          </cell>
          <cell r="C702" t="str">
            <v>中国人民财产保险股份有限公司沧州市分公司</v>
          </cell>
          <cell r="D702">
            <v>-840</v>
          </cell>
          <cell r="E702">
            <v>0</v>
          </cell>
          <cell r="F702">
            <v>0</v>
          </cell>
          <cell r="G702">
            <v>-11575</v>
          </cell>
          <cell r="H702">
            <v>-11575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</row>
        <row r="703">
          <cell r="B703" t="str">
            <v>S513057</v>
          </cell>
          <cell r="C703" t="str">
            <v>赵战一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4">
          <cell r="B704" t="str">
            <v>S513052</v>
          </cell>
          <cell r="C704" t="str">
            <v>黄骅新智环保技术有限公司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</row>
        <row r="705">
          <cell r="B705" t="str">
            <v>S513051</v>
          </cell>
          <cell r="C705" t="str">
            <v>唐山璟胜自动化科技有限公司</v>
          </cell>
          <cell r="D705">
            <v>19500</v>
          </cell>
          <cell r="E705">
            <v>19500</v>
          </cell>
          <cell r="F705">
            <v>19500</v>
          </cell>
          <cell r="G705">
            <v>9900</v>
          </cell>
          <cell r="H705">
            <v>9900</v>
          </cell>
          <cell r="I705">
            <v>9900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</row>
        <row r="706">
          <cell r="B706" t="str">
            <v>S513047</v>
          </cell>
          <cell r="C706" t="str">
            <v>黄骅市宝丽洁家政有限公司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</row>
        <row r="707">
          <cell r="B707" t="str">
            <v>S513046</v>
          </cell>
          <cell r="C707" t="str">
            <v>黄骅市嘉轩安装工程有限公司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</row>
        <row r="708">
          <cell r="B708" t="str">
            <v>S513045</v>
          </cell>
          <cell r="C708" t="str">
            <v>河北渤海远达环境检测技术服务有限公司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</row>
        <row r="709">
          <cell r="B709" t="str">
            <v>S513043</v>
          </cell>
          <cell r="C709" t="str">
            <v>河北清旭科技服务有限公司</v>
          </cell>
          <cell r="D709">
            <v>-102000</v>
          </cell>
          <cell r="E709">
            <v>-82000</v>
          </cell>
          <cell r="F709">
            <v>-82000</v>
          </cell>
          <cell r="G709">
            <v>-82000</v>
          </cell>
          <cell r="H709">
            <v>-82000</v>
          </cell>
          <cell r="I709">
            <v>-2000</v>
          </cell>
          <cell r="J709">
            <v>-2000</v>
          </cell>
          <cell r="K709">
            <v>-2000</v>
          </cell>
          <cell r="L709">
            <v>0</v>
          </cell>
          <cell r="M709">
            <v>0</v>
          </cell>
        </row>
        <row r="710">
          <cell r="B710" t="str">
            <v>S513038</v>
          </cell>
          <cell r="C710" t="str">
            <v>中国联合网络通信有限公司沧州市分公司</v>
          </cell>
          <cell r="D710">
            <v>2357</v>
          </cell>
          <cell r="E710">
            <v>-300</v>
          </cell>
          <cell r="F710">
            <v>-300</v>
          </cell>
          <cell r="G710">
            <v>-300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</row>
        <row r="711">
          <cell r="B711" t="str">
            <v>S513037</v>
          </cell>
          <cell r="C711" t="str">
            <v>沧州金桥环保科技发展有限公司</v>
          </cell>
          <cell r="D711">
            <v>-99475</v>
          </cell>
          <cell r="E711">
            <v>-99475</v>
          </cell>
          <cell r="F711">
            <v>99475</v>
          </cell>
          <cell r="G711">
            <v>99475</v>
          </cell>
          <cell r="H711">
            <v>32475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</row>
        <row r="712">
          <cell r="B712" t="str">
            <v>S513035</v>
          </cell>
          <cell r="C712" t="str">
            <v>沧州冀环威立雅环境服务有限公司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</row>
        <row r="713">
          <cell r="B713" t="str">
            <v>S513031</v>
          </cell>
          <cell r="C713" t="str">
            <v>沧州市徐锻机床销售有限公司</v>
          </cell>
          <cell r="D713">
            <v>-220</v>
          </cell>
          <cell r="E713">
            <v>-220</v>
          </cell>
          <cell r="F713">
            <v>-220</v>
          </cell>
          <cell r="G713">
            <v>-220</v>
          </cell>
          <cell r="H713">
            <v>-220</v>
          </cell>
          <cell r="I713">
            <v>-220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</row>
        <row r="714">
          <cell r="B714" t="str">
            <v>S513029</v>
          </cell>
          <cell r="C714" t="str">
            <v>黄骅信誉楼百货集团有限公司黄骅信誉楼商厦</v>
          </cell>
          <cell r="D714">
            <v>-100000</v>
          </cell>
          <cell r="E714">
            <v>-100000</v>
          </cell>
          <cell r="F714">
            <v>-100000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</row>
        <row r="715">
          <cell r="B715" t="str">
            <v>S513027</v>
          </cell>
          <cell r="C715" t="str">
            <v>黄骅市洪昌运输队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</row>
        <row r="716">
          <cell r="B716" t="str">
            <v>S513023</v>
          </cell>
          <cell r="C716" t="str">
            <v>河北碧云建筑劳务分包有限公司</v>
          </cell>
          <cell r="D716">
            <v>-559</v>
          </cell>
          <cell r="E716">
            <v>-559</v>
          </cell>
          <cell r="F716">
            <v>-559</v>
          </cell>
          <cell r="G716">
            <v>-559</v>
          </cell>
          <cell r="H716">
            <v>-559</v>
          </cell>
          <cell r="I716">
            <v>-559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</row>
        <row r="717">
          <cell r="B717" t="str">
            <v>S513012</v>
          </cell>
          <cell r="C717" t="str">
            <v>黄骅市建华液压配件销售服务中心</v>
          </cell>
          <cell r="D717">
            <v>15030</v>
          </cell>
          <cell r="E717">
            <v>15030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3198</v>
          </cell>
          <cell r="K717">
            <v>0</v>
          </cell>
          <cell r="L717">
            <v>0</v>
          </cell>
          <cell r="M717">
            <v>0</v>
          </cell>
        </row>
        <row r="718">
          <cell r="B718" t="str">
            <v>S513009</v>
          </cell>
          <cell r="C718" t="str">
            <v>黄骅市科友汇商贸有限公司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</row>
        <row r="719">
          <cell r="B719" t="str">
            <v>S513002</v>
          </cell>
          <cell r="C719" t="str">
            <v>河北光德精密机械股份有限公司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</row>
        <row r="720">
          <cell r="B720" t="str">
            <v>S512032</v>
          </cell>
          <cell r="C720" t="str">
            <v>苏勃检测（天津）有限公司</v>
          </cell>
        </row>
        <row r="720"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</row>
        <row r="721">
          <cell r="B721" t="str">
            <v>S512031</v>
          </cell>
          <cell r="C721" t="str">
            <v>天津合心亿商贸有限公司</v>
          </cell>
          <cell r="D721">
            <v>58115.9</v>
          </cell>
          <cell r="E721">
            <v>58115.9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</row>
        <row r="722">
          <cell r="B722" t="str">
            <v>S512025</v>
          </cell>
          <cell r="C722" t="str">
            <v>天津英特瑞机电设备贸易有限公司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B723" t="str">
            <v>S512024</v>
          </cell>
          <cell r="C723" t="str">
            <v>布柯玛储能器（天津）有限公司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</row>
        <row r="724">
          <cell r="B724" t="str">
            <v>S512023</v>
          </cell>
          <cell r="C724" t="str">
            <v>天津铭晟商贸有限公司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</row>
        <row r="725">
          <cell r="B725" t="str">
            <v>S512020</v>
          </cell>
          <cell r="C725" t="str">
            <v>天津中骏机械技术有限公司</v>
          </cell>
          <cell r="D725">
            <v>13000</v>
          </cell>
          <cell r="E725">
            <v>13000</v>
          </cell>
          <cell r="F725">
            <v>13000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</row>
        <row r="726">
          <cell r="B726" t="str">
            <v>S512019</v>
          </cell>
          <cell r="C726" t="str">
            <v>中汽研汽车检验中心（天津）有限公司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-28900</v>
          </cell>
          <cell r="L726">
            <v>0</v>
          </cell>
          <cell r="M726">
            <v>0</v>
          </cell>
        </row>
        <row r="727">
          <cell r="B727" t="str">
            <v>S512018</v>
          </cell>
          <cell r="C727" t="str">
            <v>兴宏盛汽车配件（天津）有限公司</v>
          </cell>
          <cell r="D727">
            <v>17430.91</v>
          </cell>
          <cell r="E727">
            <v>17430.91</v>
          </cell>
          <cell r="F727">
            <v>17430.91</v>
          </cell>
          <cell r="G727">
            <v>17430.91</v>
          </cell>
          <cell r="H727">
            <v>17430.91</v>
          </cell>
          <cell r="I727">
            <v>17430.91</v>
          </cell>
          <cell r="J727">
            <v>17430.91</v>
          </cell>
          <cell r="K727">
            <v>-1.09139364212751e-11</v>
          </cell>
          <cell r="L727">
            <v>0</v>
          </cell>
          <cell r="M727">
            <v>0</v>
          </cell>
        </row>
        <row r="728">
          <cell r="B728" t="str">
            <v>S512016</v>
          </cell>
          <cell r="C728" t="str">
            <v>同道精英（天津）信息技术有限公司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</row>
        <row r="729">
          <cell r="B729" t="str">
            <v>S512015</v>
          </cell>
          <cell r="C729" t="str">
            <v>天津市启迪汽车维修有限公司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</row>
        <row r="730">
          <cell r="B730" t="str">
            <v>S512010</v>
          </cell>
          <cell r="C730" t="str">
            <v>天津市恒卓科技有限公司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-9700</v>
          </cell>
          <cell r="I730">
            <v>-9700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</row>
        <row r="731">
          <cell r="B731" t="str">
            <v>S512009</v>
          </cell>
          <cell r="C731" t="str">
            <v>天津克威迩机械设备有限公司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</row>
        <row r="732">
          <cell r="B732" t="str">
            <v>S512002</v>
          </cell>
          <cell r="C732" t="str">
            <v>天津市盛荣欣益科技有限公司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</row>
        <row r="733">
          <cell r="B733" t="str">
            <v>S512001</v>
          </cell>
          <cell r="C733" t="str">
            <v>天津冠崴精密机械有限公司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</row>
        <row r="734">
          <cell r="B734" t="str">
            <v>S511048</v>
          </cell>
          <cell r="C734" t="str">
            <v>东审鼎立国际会计师事务所有限责任公司</v>
          </cell>
        </row>
        <row r="734">
          <cell r="K734">
            <v>-67500</v>
          </cell>
          <cell r="L734">
            <v>-135000</v>
          </cell>
          <cell r="M734">
            <v>0</v>
          </cell>
        </row>
        <row r="735">
          <cell r="B735" t="str">
            <v>S511038</v>
          </cell>
          <cell r="C735" t="str">
            <v>中联认证中心（北京）有限公司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-18000</v>
          </cell>
          <cell r="K735">
            <v>-18000</v>
          </cell>
          <cell r="L735">
            <v>0</v>
          </cell>
          <cell r="M735">
            <v>0</v>
          </cell>
        </row>
        <row r="736">
          <cell r="B736" t="str">
            <v>S511035</v>
          </cell>
          <cell r="C736" t="str">
            <v>北京格兰力士机电技术有限责任公司</v>
          </cell>
          <cell r="D736">
            <v>0</v>
          </cell>
          <cell r="E736">
            <v>-33370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</row>
        <row r="737">
          <cell r="B737" t="str">
            <v>S511034</v>
          </cell>
          <cell r="C737" t="str">
            <v>北京兰亭建功商贸有限公司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</row>
        <row r="738">
          <cell r="B738" t="str">
            <v>S511031</v>
          </cell>
          <cell r="C738" t="str">
            <v>华赛天成管理技术（北京）有限公司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</row>
        <row r="739">
          <cell r="B739" t="str">
            <v>S511030</v>
          </cell>
          <cell r="C739" t="str">
            <v>中汽认证中心有限公司</v>
          </cell>
          <cell r="D739">
            <v>0</v>
          </cell>
          <cell r="E739">
            <v>-97410</v>
          </cell>
          <cell r="F739">
            <v>-96770</v>
          </cell>
          <cell r="G739">
            <v>-96770</v>
          </cell>
          <cell r="H739">
            <v>-96770</v>
          </cell>
          <cell r="I739">
            <v>-96770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</row>
        <row r="740">
          <cell r="B740" t="str">
            <v>S511027</v>
          </cell>
          <cell r="C740" t="str">
            <v>北京中恒海润金铭科技设备有限公司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</row>
        <row r="741">
          <cell r="B741" t="str">
            <v>S511026</v>
          </cell>
          <cell r="C741" t="str">
            <v>北京合享智泉科技有限公司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</row>
        <row r="742">
          <cell r="B742" t="str">
            <v>S511024</v>
          </cell>
          <cell r="C742" t="str">
            <v>北京市长安律师事务所</v>
          </cell>
          <cell r="D742">
            <v>0</v>
          </cell>
          <cell r="E742">
            <v>0</v>
          </cell>
          <cell r="F742">
            <v>100000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</row>
        <row r="743">
          <cell r="B743" t="str">
            <v>S511023</v>
          </cell>
          <cell r="C743" t="str">
            <v>北京迅捷通物流有限公司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</row>
        <row r="744">
          <cell r="B744" t="str">
            <v>S511022</v>
          </cell>
          <cell r="C744" t="str">
            <v>北京华德世纪科技发展有限公司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B745" t="str">
            <v>S511021</v>
          </cell>
          <cell r="C745" t="str">
            <v>平安养老保险股份有限公司北京分公司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</row>
        <row r="746">
          <cell r="B746" t="str">
            <v>S511019</v>
          </cell>
          <cell r="C746" t="str">
            <v>中企永联数据交换技术(北京)有限公司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B747" t="str">
            <v>S511018</v>
          </cell>
          <cell r="C747" t="str">
            <v>中国质量认证中心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-7000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</row>
        <row r="748">
          <cell r="B748" t="str">
            <v>S511014</v>
          </cell>
          <cell r="C748" t="str">
            <v>北京银达信融资担保有限责任公司</v>
          </cell>
          <cell r="D748">
            <v>-13303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</row>
        <row r="749">
          <cell r="B749" t="str">
            <v>S511011</v>
          </cell>
          <cell r="C749" t="str">
            <v>北京新天兴业科技有限公司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</row>
        <row r="750">
          <cell r="B750" t="str">
            <v>S511010</v>
          </cell>
          <cell r="C750" t="str">
            <v>北京志同信达科技发展有限公司</v>
          </cell>
          <cell r="D750">
            <v>-29500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B751" t="str">
            <v>S511007</v>
          </cell>
          <cell r="C751" t="str">
            <v>北京逸伦众程自动化控制设备有限公司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</row>
        <row r="752">
          <cell r="B752" t="str">
            <v>S511004</v>
          </cell>
          <cell r="C752" t="str">
            <v>北鸿科（天津） 科技有限公司</v>
          </cell>
          <cell r="D752">
            <v>201800</v>
          </cell>
          <cell r="E752">
            <v>195800</v>
          </cell>
          <cell r="F752">
            <v>195800</v>
          </cell>
          <cell r="G752">
            <v>107800</v>
          </cell>
          <cell r="H752">
            <v>12000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</row>
        <row r="753">
          <cell r="B753" t="str">
            <v>S461002</v>
          </cell>
          <cell r="C753" t="str">
            <v>陕西诚众泰泽电子科技有限公司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</row>
        <row r="754">
          <cell r="B754" t="str">
            <v>S444019</v>
          </cell>
          <cell r="C754" t="str">
            <v>汕头市永捷机电科技有限公司</v>
          </cell>
          <cell r="D754">
            <v>-6800</v>
          </cell>
          <cell r="E754">
            <v>-6800</v>
          </cell>
          <cell r="F754">
            <v>-6800</v>
          </cell>
          <cell r="G754">
            <v>-6800</v>
          </cell>
          <cell r="H754">
            <v>-6800</v>
          </cell>
          <cell r="I754">
            <v>-6800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B755" t="str">
            <v>S444015</v>
          </cell>
          <cell r="C755" t="str">
            <v>欣瑞联电子（肇庆）有限公司</v>
          </cell>
          <cell r="D755">
            <v>44424.93</v>
          </cell>
          <cell r="E755">
            <v>39424.93</v>
          </cell>
          <cell r="F755">
            <v>39424.93</v>
          </cell>
          <cell r="G755">
            <v>34424.93</v>
          </cell>
          <cell r="H755">
            <v>34424.93</v>
          </cell>
          <cell r="I755">
            <v>-3277.34</v>
          </cell>
          <cell r="J755">
            <v>-3.63797880709171e-12</v>
          </cell>
          <cell r="K755">
            <v>0</v>
          </cell>
          <cell r="L755">
            <v>0</v>
          </cell>
          <cell r="M755">
            <v>0</v>
          </cell>
        </row>
        <row r="756">
          <cell r="B756" t="str">
            <v>S444007</v>
          </cell>
          <cell r="C756" t="str">
            <v>广东新金山环保材料股份有限公司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</row>
        <row r="757">
          <cell r="B757" t="str">
            <v>S444003</v>
          </cell>
          <cell r="C757" t="str">
            <v>广州熙锐自动化设备有限公司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</row>
        <row r="758">
          <cell r="B758" t="str">
            <v>S441004</v>
          </cell>
          <cell r="C758" t="str">
            <v>武陟县顺鑫工程塑料有限公司</v>
          </cell>
        </row>
        <row r="758">
          <cell r="M758">
            <v>0</v>
          </cell>
        </row>
        <row r="759">
          <cell r="B759" t="str">
            <v>S441002</v>
          </cell>
          <cell r="C759" t="str">
            <v>鹤壁市恒通电气有限公司</v>
          </cell>
          <cell r="D759">
            <v>-471.78</v>
          </cell>
          <cell r="E759">
            <v>-471.78</v>
          </cell>
          <cell r="F759">
            <v>-471.78</v>
          </cell>
          <cell r="G759">
            <v>-471.78</v>
          </cell>
          <cell r="H759">
            <v>-471.78</v>
          </cell>
          <cell r="I759">
            <v>-471.78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</row>
        <row r="760">
          <cell r="B760" t="str">
            <v>S437063</v>
          </cell>
          <cell r="C760" t="str">
            <v>济南汽车检测中心有限公司</v>
          </cell>
        </row>
        <row r="760">
          <cell r="M760">
            <v>0</v>
          </cell>
        </row>
        <row r="761">
          <cell r="B761" t="str">
            <v>S437061</v>
          </cell>
          <cell r="C761" t="str">
            <v>青岛宥恩工贸有限公司</v>
          </cell>
        </row>
        <row r="761">
          <cell r="J761">
            <v>0</v>
          </cell>
          <cell r="K761">
            <v>-45500</v>
          </cell>
          <cell r="L761">
            <v>0</v>
          </cell>
          <cell r="M761">
            <v>0</v>
          </cell>
        </row>
        <row r="762">
          <cell r="B762" t="str">
            <v>S437058</v>
          </cell>
          <cell r="C762" t="str">
            <v>济南方正物流有限公司</v>
          </cell>
        </row>
        <row r="762">
          <cell r="F762">
            <v>11520</v>
          </cell>
          <cell r="G762">
            <v>11520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</row>
        <row r="763">
          <cell r="B763" t="str">
            <v>S437056</v>
          </cell>
          <cell r="C763" t="str">
            <v>日照兴伟橡塑有限公司</v>
          </cell>
        </row>
        <row r="763">
          <cell r="G763">
            <v>5600</v>
          </cell>
          <cell r="H763">
            <v>0</v>
          </cell>
          <cell r="I763">
            <v>5600</v>
          </cell>
          <cell r="J763">
            <v>0</v>
          </cell>
          <cell r="K763">
            <v>0</v>
          </cell>
          <cell r="L763">
            <v>5600</v>
          </cell>
          <cell r="M763">
            <v>0</v>
          </cell>
        </row>
        <row r="764">
          <cell r="B764" t="str">
            <v>S437048</v>
          </cell>
          <cell r="C764" t="str">
            <v>宁津县永胜胶合板厂</v>
          </cell>
          <cell r="D764">
            <v>-7350</v>
          </cell>
          <cell r="E764">
            <v>-7350</v>
          </cell>
          <cell r="F764">
            <v>-7350</v>
          </cell>
          <cell r="G764">
            <v>-7350</v>
          </cell>
          <cell r="H764">
            <v>-7350</v>
          </cell>
          <cell r="I764">
            <v>-7350</v>
          </cell>
          <cell r="J764">
            <v>-7350</v>
          </cell>
          <cell r="K764">
            <v>-7350</v>
          </cell>
          <cell r="L764">
            <v>0</v>
          </cell>
          <cell r="M764">
            <v>0</v>
          </cell>
        </row>
        <row r="765">
          <cell r="B765" t="str">
            <v>S437047</v>
          </cell>
          <cell r="C765" t="str">
            <v>青岛美泰塑胶有限公司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</row>
        <row r="766">
          <cell r="B766" t="str">
            <v>S437046</v>
          </cell>
          <cell r="C766" t="str">
            <v>青岛中新华美塑料有限公司</v>
          </cell>
          <cell r="D766">
            <v>123750</v>
          </cell>
          <cell r="E766">
            <v>69050</v>
          </cell>
          <cell r="F766">
            <v>64450</v>
          </cell>
          <cell r="G766">
            <v>45400</v>
          </cell>
          <cell r="H766">
            <v>129000</v>
          </cell>
          <cell r="I766">
            <v>147483.45</v>
          </cell>
          <cell r="J766">
            <v>93483.45</v>
          </cell>
          <cell r="K766">
            <v>124215.65</v>
          </cell>
          <cell r="L766">
            <v>49999.9999999999</v>
          </cell>
          <cell r="M766">
            <v>0</v>
          </cell>
        </row>
        <row r="767">
          <cell r="B767" t="str">
            <v>S437042</v>
          </cell>
          <cell r="C767" t="str">
            <v>曹县鹏森木业有限公司</v>
          </cell>
          <cell r="D767">
            <v>-42260</v>
          </cell>
          <cell r="E767">
            <v>-42260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</row>
        <row r="768">
          <cell r="B768" t="str">
            <v>S437033</v>
          </cell>
          <cell r="C768" t="str">
            <v>日照联成工程机械有限公司</v>
          </cell>
          <cell r="D768">
            <v>502360.49</v>
          </cell>
          <cell r="E768">
            <v>436360.49</v>
          </cell>
          <cell r="F768">
            <v>572871.84</v>
          </cell>
          <cell r="G768">
            <v>1037428.9</v>
          </cell>
          <cell r="H768">
            <v>1053592.17</v>
          </cell>
          <cell r="I768">
            <v>1061212.41</v>
          </cell>
          <cell r="J768">
            <v>1075303.59</v>
          </cell>
          <cell r="K768">
            <v>0</v>
          </cell>
          <cell r="L768">
            <v>0</v>
          </cell>
          <cell r="M768">
            <v>0</v>
          </cell>
        </row>
        <row r="769">
          <cell r="B769" t="str">
            <v>S437032</v>
          </cell>
          <cell r="C769" t="str">
            <v>山东昊松新材料科技有限公司</v>
          </cell>
          <cell r="D769">
            <v>77116</v>
          </cell>
          <cell r="E769">
            <v>91308</v>
          </cell>
          <cell r="F769">
            <v>103676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</row>
        <row r="770">
          <cell r="B770" t="str">
            <v>S437030</v>
          </cell>
          <cell r="C770" t="str">
            <v>潍坊精华海绵有限公司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</row>
        <row r="771">
          <cell r="B771" t="str">
            <v>S437029</v>
          </cell>
          <cell r="C771" t="str">
            <v>济南华欧自动化技术有限公司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</row>
        <row r="772">
          <cell r="B772" t="str">
            <v>S437024</v>
          </cell>
          <cell r="C772" t="str">
            <v>佳化化学(滨州)有限公司</v>
          </cell>
          <cell r="D772">
            <v>55880.25</v>
          </cell>
          <cell r="E772">
            <v>48880.25</v>
          </cell>
          <cell r="F772">
            <v>48880.25</v>
          </cell>
          <cell r="G772">
            <v>48880.25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</row>
        <row r="773">
          <cell r="B773" t="str">
            <v>S437017</v>
          </cell>
          <cell r="C773" t="str">
            <v>山东泰鹏新材料有限公司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</row>
        <row r="774">
          <cell r="B774" t="str">
            <v>S437011</v>
          </cell>
          <cell r="C774" t="str">
            <v>诸城市黄海剑杆织布厂</v>
          </cell>
          <cell r="D774">
            <v>22390.01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</row>
        <row r="775">
          <cell r="B775" t="str">
            <v>S433029</v>
          </cell>
          <cell r="C775" t="str">
            <v>温州华创汽车电器有限公司</v>
          </cell>
        </row>
        <row r="775">
          <cell r="E775">
            <v>-6560</v>
          </cell>
          <cell r="F775">
            <v>-9840</v>
          </cell>
          <cell r="G775">
            <v>-22960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22960</v>
          </cell>
          <cell r="M775">
            <v>0</v>
          </cell>
        </row>
        <row r="776">
          <cell r="B776" t="str">
            <v>S433025</v>
          </cell>
          <cell r="C776" t="str">
            <v>中广核俊尔（浙江）新材料有限公司</v>
          </cell>
          <cell r="D776">
            <v>-11639</v>
          </cell>
          <cell r="E776">
            <v>0</v>
          </cell>
          <cell r="F776">
            <v>0</v>
          </cell>
          <cell r="G776">
            <v>-23278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</row>
        <row r="777">
          <cell r="B777" t="str">
            <v>S433022</v>
          </cell>
          <cell r="C777" t="str">
            <v>宁海县佳能汽车部件有限公司</v>
          </cell>
          <cell r="D777">
            <v>-904</v>
          </cell>
          <cell r="E777">
            <v>-904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</row>
        <row r="778">
          <cell r="B778" t="str">
            <v>S433011</v>
          </cell>
          <cell r="C778" t="str">
            <v>杭州金士顿实业有限公司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</row>
        <row r="779">
          <cell r="B779" t="str">
            <v>S433008</v>
          </cell>
          <cell r="C779" t="str">
            <v>浙江富昌泰汽车零部件有限公司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</row>
        <row r="780">
          <cell r="B780" t="str">
            <v>S433004</v>
          </cell>
          <cell r="C780" t="str">
            <v>浙江华悦汽车零部件股份有限公司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</row>
        <row r="781">
          <cell r="B781" t="str">
            <v>S433002</v>
          </cell>
          <cell r="C781" t="str">
            <v>宁波瑞元模塑有限公司</v>
          </cell>
          <cell r="D781">
            <v>162700</v>
          </cell>
          <cell r="E781">
            <v>162700</v>
          </cell>
          <cell r="F781">
            <v>1496200</v>
          </cell>
          <cell r="G781">
            <v>266800</v>
          </cell>
          <cell r="H781">
            <v>266800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</row>
        <row r="782">
          <cell r="B782" t="str">
            <v>S432050</v>
          </cell>
          <cell r="C782" t="str">
            <v>苏州道安自动化技术有限公司</v>
          </cell>
        </row>
        <row r="782">
          <cell r="M782">
            <v>0</v>
          </cell>
        </row>
        <row r="783">
          <cell r="B783" t="str">
            <v>S432047</v>
          </cell>
          <cell r="C783" t="str">
            <v>南通天飙汽车用品有限公司</v>
          </cell>
        </row>
        <row r="783">
          <cell r="F783">
            <v>-18358.88</v>
          </cell>
          <cell r="G783">
            <v>-18358.88</v>
          </cell>
          <cell r="H783">
            <v>-18358.88</v>
          </cell>
          <cell r="I783">
            <v>-43582.06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</row>
        <row r="784">
          <cell r="B784" t="str">
            <v>S432043</v>
          </cell>
          <cell r="C784" t="str">
            <v>派博乐安全设备（苏州）有限公司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</row>
        <row r="785">
          <cell r="B785" t="str">
            <v>S432041</v>
          </cell>
          <cell r="C785" t="str">
            <v>无锡鑫岳祥特钢有限公司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</row>
        <row r="786">
          <cell r="B786" t="str">
            <v>S432040</v>
          </cell>
          <cell r="C786" t="str">
            <v>高邮泽川机电有限公司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</row>
        <row r="787">
          <cell r="B787" t="str">
            <v>S432032</v>
          </cell>
          <cell r="C787" t="str">
            <v>明阳科技(苏州)股份有限公司</v>
          </cell>
          <cell r="D787">
            <v>10645.17</v>
          </cell>
          <cell r="E787">
            <v>10645.17</v>
          </cell>
          <cell r="F787">
            <v>10645.17</v>
          </cell>
          <cell r="G787">
            <v>1.81898940354586e-12</v>
          </cell>
          <cell r="H787">
            <v>-7910</v>
          </cell>
          <cell r="I787">
            <v>-7910</v>
          </cell>
          <cell r="J787">
            <v>3.63797880709171e-12</v>
          </cell>
          <cell r="K787">
            <v>0</v>
          </cell>
          <cell r="L787">
            <v>0</v>
          </cell>
          <cell r="M787">
            <v>0</v>
          </cell>
        </row>
        <row r="788">
          <cell r="B788" t="str">
            <v>S432030</v>
          </cell>
          <cell r="C788" t="str">
            <v>无锡市宏伟彩印包装有限公司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</row>
        <row r="789">
          <cell r="B789" t="str">
            <v>S432026</v>
          </cell>
          <cell r="C789" t="str">
            <v>昆山市鸿毅达精密模具有限公司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</row>
        <row r="790">
          <cell r="B790" t="str">
            <v>S432024</v>
          </cell>
          <cell r="C790" t="str">
            <v>江阴市达安汽车零部件有限公司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</row>
        <row r="791">
          <cell r="B791" t="str">
            <v>S432021</v>
          </cell>
          <cell r="C791" t="str">
            <v>江苏艾文德悦达汽车内饰有限公司</v>
          </cell>
          <cell r="D791">
            <v>984908.79</v>
          </cell>
          <cell r="E791">
            <v>908908.79</v>
          </cell>
          <cell r="F791">
            <v>908908.79</v>
          </cell>
          <cell r="G791">
            <v>838908.79</v>
          </cell>
          <cell r="H791">
            <v>-224491.41</v>
          </cell>
          <cell r="I791">
            <v>8.73114913702011e-11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</row>
        <row r="792">
          <cell r="B792" t="str">
            <v>S432019</v>
          </cell>
          <cell r="C792" t="str">
            <v>苏州苏宁标准件有限公司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</row>
        <row r="793">
          <cell r="B793" t="str">
            <v>S432018</v>
          </cell>
          <cell r="C793" t="str">
            <v>苏州安嘉自动化设备有限公司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</row>
        <row r="794">
          <cell r="B794" t="str">
            <v>S432015</v>
          </cell>
          <cell r="C794" t="str">
            <v>江苏忠明祥和精工股份有限公司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</row>
        <row r="795">
          <cell r="B795" t="str">
            <v>S432010</v>
          </cell>
          <cell r="C795" t="str">
            <v>常州华阳万联汽车附件有限公司</v>
          </cell>
          <cell r="D795">
            <v>1830987.44</v>
          </cell>
          <cell r="E795">
            <v>1830987.44</v>
          </cell>
          <cell r="F795">
            <v>1830987.44</v>
          </cell>
          <cell r="G795">
            <v>1830987.44</v>
          </cell>
          <cell r="H795">
            <v>1830987.44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</row>
        <row r="796">
          <cell r="B796" t="str">
            <v>S432007</v>
          </cell>
          <cell r="C796" t="str">
            <v>江阴市信佳科贸有限公司</v>
          </cell>
          <cell r="D796">
            <v>211171</v>
          </cell>
          <cell r="E796">
            <v>211171</v>
          </cell>
          <cell r="F796">
            <v>211171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</row>
        <row r="797">
          <cell r="B797" t="str">
            <v>S431198</v>
          </cell>
          <cell r="C797" t="str">
            <v>霸州市鑫锐亿科金属制品有限公司</v>
          </cell>
        </row>
        <row r="797">
          <cell r="E797">
            <v>4464.06</v>
          </cell>
          <cell r="F797">
            <v>3464.06</v>
          </cell>
          <cell r="G797">
            <v>3464.06</v>
          </cell>
          <cell r="H797">
            <v>3464.06</v>
          </cell>
          <cell r="I797">
            <v>3464.06</v>
          </cell>
          <cell r="J797">
            <v>3464.06</v>
          </cell>
          <cell r="K797">
            <v>4.54747350886464e-13</v>
          </cell>
          <cell r="L797">
            <v>0</v>
          </cell>
          <cell r="M797">
            <v>0</v>
          </cell>
        </row>
        <row r="798">
          <cell r="B798" t="str">
            <v>S431041</v>
          </cell>
          <cell r="C798" t="str">
            <v>上海绒彧贸易有限公司</v>
          </cell>
        </row>
        <row r="798">
          <cell r="L798">
            <v>-5085</v>
          </cell>
          <cell r="M798">
            <v>0</v>
          </cell>
        </row>
        <row r="799">
          <cell r="B799" t="str">
            <v>S431032</v>
          </cell>
          <cell r="C799" t="str">
            <v>上海商发金属材料有限公司</v>
          </cell>
          <cell r="D799">
            <v>51219.25</v>
          </cell>
          <cell r="E799">
            <v>51219.25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</row>
        <row r="800">
          <cell r="B800" t="str">
            <v>S431031</v>
          </cell>
          <cell r="C800" t="str">
            <v>政栩电子商务（上海）有限公司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</row>
        <row r="801">
          <cell r="B801" t="str">
            <v>S431030</v>
          </cell>
          <cell r="C801" t="str">
            <v>上海信优机械设备有限公司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</row>
        <row r="802">
          <cell r="B802" t="str">
            <v>S431028</v>
          </cell>
          <cell r="C802" t="str">
            <v>上海越航启塑化有限公司</v>
          </cell>
          <cell r="D802">
            <v>-100000</v>
          </cell>
          <cell r="E802">
            <v>27000</v>
          </cell>
          <cell r="F802">
            <v>57100</v>
          </cell>
          <cell r="G802">
            <v>45000</v>
          </cell>
          <cell r="H802">
            <v>121870</v>
          </cell>
          <cell r="I802">
            <v>76320</v>
          </cell>
          <cell r="J802">
            <v>33000</v>
          </cell>
          <cell r="K802">
            <v>243860</v>
          </cell>
          <cell r="L802">
            <v>243860</v>
          </cell>
          <cell r="M802">
            <v>0</v>
          </cell>
        </row>
        <row r="803">
          <cell r="B803" t="str">
            <v>S431027</v>
          </cell>
          <cell r="C803" t="str">
            <v>上海钢度电子商务有限公司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</row>
        <row r="804">
          <cell r="B804" t="str">
            <v>S431023</v>
          </cell>
          <cell r="C804" t="str">
            <v>上海中鹏岳博实业发展有限公司</v>
          </cell>
          <cell r="D804">
            <v>699.959999999999</v>
          </cell>
          <cell r="E804">
            <v>10304.96</v>
          </cell>
          <cell r="F804">
            <v>9304.96</v>
          </cell>
          <cell r="G804">
            <v>9304.96</v>
          </cell>
          <cell r="H804">
            <v>9304.96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</row>
        <row r="805">
          <cell r="B805" t="str">
            <v>S431021</v>
          </cell>
          <cell r="C805" t="str">
            <v>上海金山张泾五金弹簧有限公司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</row>
        <row r="806">
          <cell r="B806" t="str">
            <v>S431019</v>
          </cell>
          <cell r="C806" t="str">
            <v>上海奔流化工技术有限公司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</row>
        <row r="807">
          <cell r="B807" t="str">
            <v>S431012</v>
          </cell>
          <cell r="C807" t="str">
            <v>上海明芳汽车零件有限公司</v>
          </cell>
        </row>
        <row r="807">
          <cell r="E807">
            <v>161600</v>
          </cell>
          <cell r="F807">
            <v>161600</v>
          </cell>
          <cell r="G807">
            <v>161600</v>
          </cell>
          <cell r="H807">
            <v>161600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</row>
        <row r="808">
          <cell r="B808" t="str">
            <v>S431009</v>
          </cell>
          <cell r="C808" t="str">
            <v>上海奔德汽车零部件有限公司</v>
          </cell>
          <cell r="D808">
            <v>40099.73</v>
          </cell>
          <cell r="E808">
            <v>40099.73</v>
          </cell>
          <cell r="F808">
            <v>40099.73</v>
          </cell>
          <cell r="G808">
            <v>40099.73</v>
          </cell>
          <cell r="H808">
            <v>40099.73</v>
          </cell>
          <cell r="I808">
            <v>40099.73</v>
          </cell>
          <cell r="J808">
            <v>7.27595761418343e-12</v>
          </cell>
          <cell r="K808">
            <v>0</v>
          </cell>
          <cell r="L808">
            <v>0</v>
          </cell>
          <cell r="M808">
            <v>0</v>
          </cell>
        </row>
        <row r="809">
          <cell r="B809" t="str">
            <v>S431006</v>
          </cell>
          <cell r="C809" t="str">
            <v>上海泖汇实业有限公司</v>
          </cell>
          <cell r="D809">
            <v>2200</v>
          </cell>
          <cell r="E809">
            <v>2200</v>
          </cell>
          <cell r="F809">
            <v>2200</v>
          </cell>
          <cell r="G809">
            <v>2200</v>
          </cell>
          <cell r="H809">
            <v>2200</v>
          </cell>
          <cell r="I809">
            <v>2200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</row>
        <row r="810">
          <cell r="B810" t="str">
            <v>S431005</v>
          </cell>
          <cell r="C810" t="str">
            <v>上海三淮工业自动化有限公司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</row>
        <row r="811">
          <cell r="B811" t="str">
            <v>S422008</v>
          </cell>
          <cell r="C811" t="str">
            <v>吉林省伟孚实业有限公司</v>
          </cell>
        </row>
        <row r="811">
          <cell r="F811">
            <v>-3812.62</v>
          </cell>
          <cell r="G811">
            <v>-3812.62</v>
          </cell>
          <cell r="H811">
            <v>-3812.62</v>
          </cell>
          <cell r="I811">
            <v>-3812.62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</row>
        <row r="812">
          <cell r="B812" t="str">
            <v>S422006</v>
          </cell>
          <cell r="C812" t="str">
            <v>吉林省金阳光实业有限公司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</row>
        <row r="813">
          <cell r="B813" t="str">
            <v>S422003</v>
          </cell>
          <cell r="C813" t="str">
            <v>长春亚大汽车零件制造有限公司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</row>
        <row r="814">
          <cell r="B814" t="str">
            <v>S421005</v>
          </cell>
          <cell r="C814" t="str">
            <v>盘锦易立凯泰新材料有限公司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</row>
        <row r="815">
          <cell r="B815" t="str">
            <v>S413211</v>
          </cell>
          <cell r="C815" t="str">
            <v>南皮县鸿禧金属制品有限公司</v>
          </cell>
        </row>
        <row r="815">
          <cell r="I815">
            <v>-80000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</row>
        <row r="816">
          <cell r="B816" t="str">
            <v>S413209</v>
          </cell>
          <cell r="C816" t="str">
            <v>泊头市德博机械制造有限公司</v>
          </cell>
        </row>
        <row r="816">
          <cell r="J816">
            <v>0</v>
          </cell>
          <cell r="K816">
            <v>0</v>
          </cell>
          <cell r="L816">
            <v>0</v>
          </cell>
          <cell r="M816">
            <v>0</v>
          </cell>
        </row>
        <row r="817">
          <cell r="B817" t="str">
            <v>S413207</v>
          </cell>
          <cell r="C817" t="str">
            <v>邢台普伦斯金属制品有限公司</v>
          </cell>
        </row>
        <row r="817">
          <cell r="G817">
            <v>-9200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</row>
        <row r="818">
          <cell r="B818" t="str">
            <v>S413206</v>
          </cell>
          <cell r="C818" t="str">
            <v>衡水弘方橡塑制品有限公司</v>
          </cell>
        </row>
        <row r="818">
          <cell r="J818">
            <v>0</v>
          </cell>
          <cell r="K818">
            <v>0</v>
          </cell>
          <cell r="L818">
            <v>0</v>
          </cell>
          <cell r="M818">
            <v>0</v>
          </cell>
        </row>
        <row r="819">
          <cell r="B819" t="str">
            <v>S413205</v>
          </cell>
          <cell r="C819" t="str">
            <v>香河金柏包装技术开发有限公司</v>
          </cell>
        </row>
        <row r="819">
          <cell r="J819">
            <v>0</v>
          </cell>
          <cell r="K819">
            <v>0</v>
          </cell>
          <cell r="L819">
            <v>0</v>
          </cell>
          <cell r="M819">
            <v>0</v>
          </cell>
        </row>
        <row r="820">
          <cell r="B820" t="str">
            <v>S413200</v>
          </cell>
          <cell r="C820" t="str">
            <v>文安县志桥汽车配件厂</v>
          </cell>
          <cell r="D820">
            <v>-26000</v>
          </cell>
          <cell r="E820">
            <v>-26000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</row>
        <row r="821">
          <cell r="B821" t="str">
            <v>S413199</v>
          </cell>
          <cell r="C821" t="str">
            <v>廊坊冀杰塑料制品有限公司</v>
          </cell>
          <cell r="D821">
            <v>-11000</v>
          </cell>
          <cell r="E821">
            <v>-11000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</row>
        <row r="822">
          <cell r="B822" t="str">
            <v>S413197</v>
          </cell>
          <cell r="C822" t="str">
            <v>保定市宏腾科技有限公司</v>
          </cell>
          <cell r="D822">
            <v>2444.98</v>
          </cell>
          <cell r="E822">
            <v>971.8</v>
          </cell>
          <cell r="F822">
            <v>971.8</v>
          </cell>
          <cell r="G822">
            <v>2.27373675443232e-13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</row>
        <row r="823">
          <cell r="B823" t="str">
            <v>S413196</v>
          </cell>
          <cell r="C823" t="str">
            <v>北汽岱摩斯（沧州）汽车系统有限公司</v>
          </cell>
          <cell r="D823">
            <v>129299.6</v>
          </cell>
          <cell r="E823">
            <v>152808.05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</row>
        <row r="824">
          <cell r="B824" t="str">
            <v>S413180</v>
          </cell>
          <cell r="C824" t="str">
            <v>文安县兴凯汽车配件厂</v>
          </cell>
          <cell r="D824">
            <v>-18000</v>
          </cell>
          <cell r="E824">
            <v>-18000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</row>
        <row r="825">
          <cell r="B825" t="str">
            <v>S413177</v>
          </cell>
          <cell r="C825" t="str">
            <v>河北钢百科技有限公司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</row>
        <row r="826">
          <cell r="B826" t="str">
            <v>S413176</v>
          </cell>
          <cell r="C826" t="str">
            <v>黄骅市华盛五金机电有限公司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</row>
        <row r="827">
          <cell r="B827" t="str">
            <v>S413173</v>
          </cell>
          <cell r="C827" t="str">
            <v>唐山市乐元板带有限公司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</row>
        <row r="828">
          <cell r="B828" t="str">
            <v>S413166</v>
          </cell>
          <cell r="C828" t="str">
            <v>盐山县大华五金销售有限公司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</row>
        <row r="829">
          <cell r="B829" t="str">
            <v>S413158</v>
          </cell>
          <cell r="C829" t="str">
            <v>沧州凌迈五金制品有限公司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</row>
        <row r="830">
          <cell r="B830" t="str">
            <v>S413154</v>
          </cell>
          <cell r="C830" t="str">
            <v>文安县众盛塑料制品厂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</row>
        <row r="831">
          <cell r="B831" t="str">
            <v>S413152</v>
          </cell>
          <cell r="C831" t="str">
            <v>远东嘉烨沧州科技有限公司</v>
          </cell>
          <cell r="D831">
            <v>75608</v>
          </cell>
          <cell r="E831">
            <v>65608</v>
          </cell>
          <cell r="F831">
            <v>56608</v>
          </cell>
          <cell r="G831">
            <v>56608</v>
          </cell>
          <cell r="H831">
            <v>56608</v>
          </cell>
          <cell r="I831">
            <v>56608</v>
          </cell>
          <cell r="J831">
            <v>56608</v>
          </cell>
          <cell r="K831">
            <v>0</v>
          </cell>
          <cell r="L831">
            <v>0</v>
          </cell>
          <cell r="M831">
            <v>0</v>
          </cell>
        </row>
        <row r="832">
          <cell r="B832" t="str">
            <v>S413148</v>
          </cell>
          <cell r="C832" t="str">
            <v>张绍林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</row>
        <row r="833">
          <cell r="B833" t="str">
            <v>S413144</v>
          </cell>
          <cell r="C833" t="str">
            <v>黄骅市隆润汽车配件有限公司</v>
          </cell>
          <cell r="D833">
            <v>21503.6899999999</v>
          </cell>
          <cell r="E833">
            <v>-5.45696821063757e-11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</row>
        <row r="834">
          <cell r="B834" t="str">
            <v>S413139</v>
          </cell>
          <cell r="C834" t="str">
            <v>河北定国紧固件制造有限公司</v>
          </cell>
          <cell r="D834">
            <v>1584</v>
          </cell>
          <cell r="E834">
            <v>1584</v>
          </cell>
          <cell r="F834">
            <v>1584</v>
          </cell>
          <cell r="G834">
            <v>1584</v>
          </cell>
          <cell r="H834">
            <v>1584</v>
          </cell>
          <cell r="I834">
            <v>-1584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</row>
        <row r="835">
          <cell r="B835" t="str">
            <v>S413138</v>
          </cell>
          <cell r="C835" t="str">
            <v>河北润和职业健康评价有限公司</v>
          </cell>
          <cell r="D835">
            <v>-22500</v>
          </cell>
          <cell r="E835">
            <v>-22500</v>
          </cell>
          <cell r="F835">
            <v>-22500</v>
          </cell>
          <cell r="G835">
            <v>-22500</v>
          </cell>
          <cell r="H835">
            <v>-22500</v>
          </cell>
          <cell r="I835">
            <v>-22500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</row>
        <row r="836">
          <cell r="B836" t="str">
            <v>S413137</v>
          </cell>
          <cell r="C836" t="str">
            <v>河北秦安安全科技股份有限公司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</row>
        <row r="837">
          <cell r="B837" t="str">
            <v>S413136</v>
          </cell>
          <cell r="C837" t="str">
            <v>黄骅市鼎祥五金制品有限公司</v>
          </cell>
          <cell r="D837">
            <v>24892</v>
          </cell>
          <cell r="E837">
            <v>24892</v>
          </cell>
          <cell r="F837">
            <v>26382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</row>
        <row r="838">
          <cell r="B838" t="str">
            <v>S413134</v>
          </cell>
          <cell r="C838" t="str">
            <v>黄骅市安华安全技术服务有限公司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</row>
        <row r="839">
          <cell r="B839" t="str">
            <v>S413128</v>
          </cell>
          <cell r="C839" t="str">
            <v>霸州市振旭汽车配件有限公司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</row>
        <row r="840">
          <cell r="B840" t="str">
            <v>S413127</v>
          </cell>
          <cell r="C840" t="str">
            <v>黄骅市金珲设备安装工程有限公司</v>
          </cell>
          <cell r="D840">
            <v>58096</v>
          </cell>
          <cell r="E840">
            <v>28096</v>
          </cell>
          <cell r="F840">
            <v>28096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</row>
        <row r="841">
          <cell r="B841" t="str">
            <v>S413118</v>
          </cell>
          <cell r="C841" t="str">
            <v>孟村回族自治县旭日汽车配件厂</v>
          </cell>
          <cell r="D841">
            <v>1240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</row>
        <row r="842">
          <cell r="B842" t="str">
            <v>S413106</v>
          </cell>
          <cell r="C842" t="str">
            <v>黄骅市博杰汽车部件有限公司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</row>
        <row r="843">
          <cell r="B843" t="str">
            <v>S413099</v>
          </cell>
          <cell r="C843" t="str">
            <v>黄骅市万寿汽车配件有限公司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</row>
        <row r="844">
          <cell r="B844" t="str">
            <v>S413086</v>
          </cell>
          <cell r="C844" t="str">
            <v>黄骅市渤海庆丰车辆灯镜厂</v>
          </cell>
          <cell r="D844">
            <v>53172.6</v>
          </cell>
          <cell r="E844">
            <v>53172.6</v>
          </cell>
          <cell r="F844">
            <v>53172.6</v>
          </cell>
          <cell r="G844">
            <v>53172.6</v>
          </cell>
          <cell r="H844">
            <v>53172.6</v>
          </cell>
          <cell r="I844">
            <v>53172.6</v>
          </cell>
          <cell r="J844">
            <v>53172.6</v>
          </cell>
          <cell r="K844">
            <v>7.27595761418343e-12</v>
          </cell>
          <cell r="L844">
            <v>0</v>
          </cell>
          <cell r="M844">
            <v>0</v>
          </cell>
        </row>
        <row r="845">
          <cell r="B845" t="str">
            <v>S413079</v>
          </cell>
          <cell r="C845" t="str">
            <v>廊坊中德汽车座椅制造有限公司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</row>
        <row r="846">
          <cell r="B846" t="str">
            <v>S413062</v>
          </cell>
          <cell r="C846" t="str">
            <v>黄骅市友联嘉悦商贸有限公司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</row>
        <row r="847">
          <cell r="B847" t="str">
            <v>S413059</v>
          </cell>
          <cell r="C847" t="str">
            <v>黄骅市荣邦汽车部件有限公司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</row>
        <row r="848">
          <cell r="B848" t="str">
            <v>S413057</v>
          </cell>
          <cell r="C848" t="str">
            <v>黄骅市亚征汽车配件有限公司</v>
          </cell>
          <cell r="D848">
            <v>1.16415321826935e-10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</row>
        <row r="849">
          <cell r="B849" t="str">
            <v>S413046</v>
          </cell>
          <cell r="C849" t="str">
            <v>黄骅市恒基五金轴承工具有限公司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</row>
        <row r="850">
          <cell r="B850" t="str">
            <v>S413041</v>
          </cell>
          <cell r="C850" t="str">
            <v>黄骅市齐西纺织五金配件厂</v>
          </cell>
          <cell r="D850">
            <v>2411.77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</row>
        <row r="851">
          <cell r="B851" t="str">
            <v>S413019</v>
          </cell>
          <cell r="C851" t="str">
            <v>沧州超杰纺织品有限公司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</row>
        <row r="852">
          <cell r="B852" t="str">
            <v>S413003</v>
          </cell>
          <cell r="C852" t="str">
            <v>秦皇岛卓泰包装制品制造有限公司</v>
          </cell>
          <cell r="D852">
            <v>8835.99000000001</v>
          </cell>
          <cell r="E852">
            <v>5.45696821063757e-12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</row>
        <row r="853">
          <cell r="B853" t="str">
            <v>S413002</v>
          </cell>
          <cell r="C853" t="str">
            <v>唐山市丰润区报喜坨扁钢厂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</row>
        <row r="854">
          <cell r="B854" t="str">
            <v>S412052</v>
          </cell>
          <cell r="C854" t="str">
            <v>利宇晴塑胶(天津)有限公司</v>
          </cell>
        </row>
        <row r="854">
          <cell r="J854">
            <v>66000</v>
          </cell>
          <cell r="K854">
            <v>0</v>
          </cell>
          <cell r="L854">
            <v>0</v>
          </cell>
          <cell r="M854">
            <v>0</v>
          </cell>
        </row>
        <row r="855">
          <cell r="B855" t="str">
            <v>S412050</v>
          </cell>
          <cell r="C855" t="str">
            <v>天津方昕易通科技发展有限公司</v>
          </cell>
        </row>
        <row r="855">
          <cell r="I855">
            <v>-330000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</row>
        <row r="856">
          <cell r="B856" t="str">
            <v>S412049</v>
          </cell>
          <cell r="C856" t="str">
            <v>天津佳其汽车内饰部件有限公司</v>
          </cell>
        </row>
        <row r="856">
          <cell r="G856">
            <v>2200</v>
          </cell>
          <cell r="H856">
            <v>0</v>
          </cell>
          <cell r="I856">
            <v>-24886.67</v>
          </cell>
          <cell r="J856">
            <v>24886.67</v>
          </cell>
          <cell r="K856">
            <v>24886.67</v>
          </cell>
          <cell r="L856">
            <v>0</v>
          </cell>
          <cell r="M856">
            <v>0</v>
          </cell>
        </row>
        <row r="857">
          <cell r="B857" t="str">
            <v>S412042</v>
          </cell>
          <cell r="C857" t="str">
            <v>天津锦程新材料科技有限公司</v>
          </cell>
          <cell r="D857">
            <v>-42714</v>
          </cell>
          <cell r="E857">
            <v>-19933.2</v>
          </cell>
          <cell r="F857">
            <v>9491.99999999999</v>
          </cell>
          <cell r="G857">
            <v>42714</v>
          </cell>
          <cell r="H857">
            <v>55361.2</v>
          </cell>
          <cell r="I857">
            <v>1.45519152283669e-11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</row>
        <row r="858">
          <cell r="B858" t="str">
            <v>S412036</v>
          </cell>
          <cell r="C858" t="str">
            <v>天津永增源钢管有限公司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</row>
        <row r="859">
          <cell r="B859" t="str">
            <v>S412035</v>
          </cell>
          <cell r="C859" t="str">
            <v>天津海纳钢铁有限公司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</row>
        <row r="860">
          <cell r="B860" t="str">
            <v>S412034</v>
          </cell>
          <cell r="C860" t="str">
            <v>天津市鑫晟亨通商贸有限公司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</row>
        <row r="861">
          <cell r="B861" t="str">
            <v>S412033</v>
          </cell>
          <cell r="C861" t="str">
            <v>天津宇德科技发展有限公司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</row>
        <row r="862">
          <cell r="B862" t="str">
            <v>S412032</v>
          </cell>
          <cell r="C862" t="str">
            <v>天津东和汽车零部件有限公司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</row>
        <row r="863">
          <cell r="B863" t="str">
            <v>S412031</v>
          </cell>
          <cell r="C863" t="str">
            <v>天津正元天成科技发展有限公司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</row>
        <row r="864">
          <cell r="B864" t="str">
            <v>S412030</v>
          </cell>
          <cell r="C864" t="str">
            <v>天津市丰鑫科技发展有限公司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</row>
        <row r="865">
          <cell r="B865" t="str">
            <v>S412029</v>
          </cell>
          <cell r="C865" t="str">
            <v>天津金庄新材料科技有限公司</v>
          </cell>
          <cell r="D865">
            <v>43930</v>
          </cell>
          <cell r="E865">
            <v>43930</v>
          </cell>
          <cell r="F865">
            <v>-4000</v>
          </cell>
          <cell r="G865">
            <v>-4000</v>
          </cell>
          <cell r="H865">
            <v>-4000</v>
          </cell>
          <cell r="I865">
            <v>-4000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</row>
        <row r="866">
          <cell r="B866" t="str">
            <v>S412025</v>
          </cell>
          <cell r="C866" t="str">
            <v>天津万塑新材料科技有限公司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</row>
        <row r="867">
          <cell r="B867" t="str">
            <v>S412019</v>
          </cell>
          <cell r="C867" t="str">
            <v>天津海菲焊接技术有限公司</v>
          </cell>
        </row>
        <row r="867">
          <cell r="G867">
            <v>-7000</v>
          </cell>
          <cell r="H867">
            <v>-7000</v>
          </cell>
          <cell r="I867">
            <v>-7000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</row>
        <row r="868">
          <cell r="B868" t="str">
            <v>S412017</v>
          </cell>
          <cell r="C868" t="str">
            <v>天津博容包装制品有限公司</v>
          </cell>
          <cell r="D868">
            <v>349258.48</v>
          </cell>
          <cell r="E868">
            <v>349258.48</v>
          </cell>
          <cell r="F868">
            <v>462098.48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</row>
        <row r="869">
          <cell r="B869" t="str">
            <v>S412013</v>
          </cell>
          <cell r="C869" t="str">
            <v>天津金发新材料有限公司</v>
          </cell>
          <cell r="D869">
            <v>95054.4</v>
          </cell>
          <cell r="E869">
            <v>95054.3999999999</v>
          </cell>
          <cell r="F869">
            <v>95054.3999999999</v>
          </cell>
          <cell r="G869">
            <v>-8.73114913702011e-11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</row>
        <row r="870">
          <cell r="B870" t="str">
            <v>S412007</v>
          </cell>
          <cell r="C870" t="str">
            <v>天津易沃德工业装备有限公司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</row>
        <row r="871">
          <cell r="B871" t="str">
            <v>S411058</v>
          </cell>
          <cell r="C871" t="str">
            <v>北京龙源明泰铝业有限公司</v>
          </cell>
        </row>
        <row r="871">
          <cell r="M871">
            <v>0</v>
          </cell>
        </row>
        <row r="872">
          <cell r="B872" t="str">
            <v>S411045</v>
          </cell>
          <cell r="C872" t="str">
            <v>北京好伯特科技有限公司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</row>
        <row r="873">
          <cell r="B873" t="str">
            <v>S411041</v>
          </cell>
          <cell r="C873" t="str">
            <v>北京嘉度科贸有限公司</v>
          </cell>
          <cell r="D873">
            <v>33950</v>
          </cell>
          <cell r="E873">
            <v>29950</v>
          </cell>
          <cell r="F873">
            <v>29950</v>
          </cell>
          <cell r="G873">
            <v>29950</v>
          </cell>
          <cell r="H873">
            <v>29950</v>
          </cell>
          <cell r="I873">
            <v>29950</v>
          </cell>
          <cell r="J873">
            <v>29950</v>
          </cell>
          <cell r="K873">
            <v>0</v>
          </cell>
          <cell r="L873">
            <v>0</v>
          </cell>
          <cell r="M873">
            <v>0</v>
          </cell>
        </row>
        <row r="874">
          <cell r="B874" t="str">
            <v>S411035</v>
          </cell>
          <cell r="C874" t="str">
            <v>北京明科通业国际贸易有限责任公司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</row>
        <row r="875">
          <cell r="B875" t="str">
            <v>S411034</v>
          </cell>
          <cell r="C875" t="str">
            <v>北京拓普信达技术有限公司</v>
          </cell>
        </row>
        <row r="875"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</row>
        <row r="876">
          <cell r="B876" t="str">
            <v>S411033</v>
          </cell>
          <cell r="C876" t="str">
            <v>北京德坤顺利金属制品加工部</v>
          </cell>
          <cell r="D876">
            <v>0</v>
          </cell>
          <cell r="E876">
            <v>0</v>
          </cell>
          <cell r="F876">
            <v>-58600</v>
          </cell>
          <cell r="G876">
            <v>-58600</v>
          </cell>
          <cell r="H876">
            <v>-58600</v>
          </cell>
          <cell r="I876">
            <v>-58600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</row>
        <row r="877">
          <cell r="B877" t="str">
            <v>S411032</v>
          </cell>
          <cell r="C877" t="str">
            <v>国家知识产权局专利局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</row>
        <row r="878">
          <cell r="B878" t="str">
            <v>S411030</v>
          </cell>
          <cell r="C878" t="str">
            <v>北京科创京成科技股份有限公司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</row>
        <row r="879">
          <cell r="B879" t="str">
            <v>S411008</v>
          </cell>
          <cell r="C879" t="str">
            <v>北京瑞德佑业科技有限公司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-8340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</row>
        <row r="880">
          <cell r="B880" t="str">
            <v>S411003</v>
          </cell>
          <cell r="C880" t="str">
            <v>北京市京宁通海经贸有限公司</v>
          </cell>
          <cell r="D880">
            <v>94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</row>
        <row r="881">
          <cell r="B881" t="str">
            <v>CLX9999</v>
          </cell>
          <cell r="C881" t="str">
            <v>零星业务</v>
          </cell>
        </row>
        <row r="881">
          <cell r="J881">
            <v>-5950145.05</v>
          </cell>
          <cell r="K881">
            <v>0</v>
          </cell>
          <cell r="L881">
            <v>0</v>
          </cell>
          <cell r="M881">
            <v>0</v>
          </cell>
        </row>
        <row r="882">
          <cell r="B882" t="str">
            <v>C713001</v>
          </cell>
          <cell r="C882" t="str">
            <v>黄骅市科技工信和商务局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</row>
        <row r="883">
          <cell r="B883" t="str">
            <v>C513068</v>
          </cell>
          <cell r="C883" t="str">
            <v>李新杰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</row>
        <row r="884">
          <cell r="B884" t="str">
            <v>C513067</v>
          </cell>
          <cell r="C884" t="str">
            <v>香河众绅商贸有限公司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</row>
        <row r="885">
          <cell r="B885" t="str">
            <v>C513056</v>
          </cell>
          <cell r="C885" t="str">
            <v>代收高管局调度中心高速公路通行费归集户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</row>
        <row r="886">
          <cell r="B886" t="str">
            <v>C513041</v>
          </cell>
          <cell r="C886" t="str">
            <v>中国人民人寿保险股份有限公司沧州市中心支公司</v>
          </cell>
          <cell r="D886">
            <v>-2035</v>
          </cell>
          <cell r="E886">
            <v>-2035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</row>
        <row r="887">
          <cell r="B887" t="str">
            <v>C511002</v>
          </cell>
          <cell r="C887" t="str">
            <v>北京优卡动力贸易有限公司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</row>
        <row r="888">
          <cell r="B888" t="str">
            <v>C437041</v>
          </cell>
          <cell r="C888" t="str">
            <v>济南瑞高汽车配件有限公司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</row>
        <row r="889">
          <cell r="B889" t="str">
            <v>C433024</v>
          </cell>
          <cell r="C889" t="str">
            <v>南京晟天机电设备有限公司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</row>
        <row r="890">
          <cell r="B890" t="str">
            <v>C433005</v>
          </cell>
          <cell r="C890" t="str">
            <v>超达汽车配件有限公司</v>
          </cell>
          <cell r="D890">
            <v>-1583.2</v>
          </cell>
          <cell r="E890">
            <v>-1583.2</v>
          </cell>
          <cell r="F890">
            <v>-1583.2</v>
          </cell>
          <cell r="G890">
            <v>-1583.2</v>
          </cell>
          <cell r="H890">
            <v>-1583.2</v>
          </cell>
          <cell r="I890">
            <v>-1583.2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</row>
        <row r="891">
          <cell r="B891" t="str">
            <v>C411016</v>
          </cell>
          <cell r="C891" t="str">
            <v>北京新能源汽车营销有限公司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</row>
        <row r="892">
          <cell r="B892" t="str">
            <v>S433030</v>
          </cell>
          <cell r="C892" t="str">
            <v>宁波华腾首研新材料有限公司</v>
          </cell>
          <cell r="D892">
            <v>0</v>
          </cell>
          <cell r="E892">
            <v>0</v>
          </cell>
          <cell r="F892">
            <v>4500</v>
          </cell>
          <cell r="G892">
            <v>0</v>
          </cell>
          <cell r="H892">
            <v>0</v>
          </cell>
          <cell r="I892">
            <v>-1.81898940354586e-12</v>
          </cell>
          <cell r="J892">
            <v>-1.81898940354586e-12</v>
          </cell>
          <cell r="K892">
            <v>-1.81898940354586e-12</v>
          </cell>
          <cell r="L892">
            <v>0</v>
          </cell>
          <cell r="M892">
            <v>-1.81898940354586e-12</v>
          </cell>
        </row>
        <row r="893">
          <cell r="B893" t="str">
            <v>S513013</v>
          </cell>
          <cell r="C893" t="str">
            <v>黄骅市龙腾五金机电门市部</v>
          </cell>
          <cell r="D893">
            <v>-3.63797880709171e-12</v>
          </cell>
          <cell r="E893">
            <v>-3.63797880709171e-12</v>
          </cell>
          <cell r="F893">
            <v>-3.63797880709171e-12</v>
          </cell>
          <cell r="G893">
            <v>-3.63797880709171e-12</v>
          </cell>
          <cell r="H893">
            <v>0</v>
          </cell>
          <cell r="I893">
            <v>-3.63797880709171e-12</v>
          </cell>
          <cell r="J893">
            <v>-3.63797880709171e-12</v>
          </cell>
          <cell r="K893">
            <v>-3.63797880709171e-12</v>
          </cell>
          <cell r="L893">
            <v>0</v>
          </cell>
          <cell r="M893">
            <v>-3.63797880709171e-12</v>
          </cell>
        </row>
        <row r="894">
          <cell r="B894" t="str">
            <v>S613186</v>
          </cell>
          <cell r="C894" t="str">
            <v>滕令超</v>
          </cell>
          <cell r="D894">
            <v>-7.27595761418343e-12</v>
          </cell>
          <cell r="E894">
            <v>-7.27595761418343e-12</v>
          </cell>
          <cell r="F894">
            <v>-7.27595761418343e-12</v>
          </cell>
          <cell r="G894">
            <v>-7.27595761418343e-12</v>
          </cell>
          <cell r="H894">
            <v>0</v>
          </cell>
          <cell r="I894">
            <v>0</v>
          </cell>
          <cell r="J894">
            <v>-7.27595761418343e-12</v>
          </cell>
          <cell r="K894">
            <v>-7.27595761418343e-12</v>
          </cell>
          <cell r="L894">
            <v>0</v>
          </cell>
          <cell r="M894">
            <v>-7.27595761418343e-12</v>
          </cell>
        </row>
        <row r="895">
          <cell r="B895" t="str">
            <v>C437013</v>
          </cell>
          <cell r="C895" t="str">
            <v>北汽福田汽车股份有限营销公司诸城分公司</v>
          </cell>
          <cell r="D895">
            <v>-7.27595761418343e-12</v>
          </cell>
          <cell r="E895">
            <v>-7.27595761418343e-12</v>
          </cell>
          <cell r="F895">
            <v>-7.27595761418343e-12</v>
          </cell>
          <cell r="G895">
            <v>-7.27595761418343e-12</v>
          </cell>
          <cell r="H895">
            <v>0</v>
          </cell>
          <cell r="I895">
            <v>-7.27595761418343e-12</v>
          </cell>
          <cell r="J895">
            <v>0</v>
          </cell>
          <cell r="K895">
            <v>-7.27595761418343e-12</v>
          </cell>
          <cell r="L895">
            <v>0</v>
          </cell>
          <cell r="M895">
            <v>-7.27595761418343e-12</v>
          </cell>
        </row>
        <row r="896">
          <cell r="B896" t="str">
            <v>S513019</v>
          </cell>
          <cell r="C896" t="str">
            <v>沧州其源盛环保设备有限公司</v>
          </cell>
          <cell r="D896">
            <v>58591.1</v>
          </cell>
          <cell r="E896">
            <v>58591.1</v>
          </cell>
          <cell r="F896">
            <v>58591.1</v>
          </cell>
          <cell r="G896">
            <v>-7.27595761418343e-12</v>
          </cell>
          <cell r="H896">
            <v>0</v>
          </cell>
          <cell r="I896">
            <v>-2.91038304567337e-11</v>
          </cell>
          <cell r="J896">
            <v>-2.91038304567337e-11</v>
          </cell>
          <cell r="K896">
            <v>-2.91038304567337e-11</v>
          </cell>
          <cell r="L896">
            <v>0</v>
          </cell>
          <cell r="M896">
            <v>-2.91038304567337e-11</v>
          </cell>
        </row>
        <row r="897">
          <cell r="B897" t="str">
            <v>S413164</v>
          </cell>
          <cell r="C897" t="str">
            <v>黄骅市国贸物资有限公司</v>
          </cell>
          <cell r="D897">
            <v>-313.599999999977</v>
          </cell>
          <cell r="E897">
            <v>-313.599999999977</v>
          </cell>
          <cell r="F897">
            <v>-313.599999999977</v>
          </cell>
          <cell r="G897">
            <v>-313.599999999977</v>
          </cell>
          <cell r="H897">
            <v>-313.599999999977</v>
          </cell>
          <cell r="I897">
            <v>-313.599999999977</v>
          </cell>
          <cell r="J897">
            <v>2.33058017329313e-11</v>
          </cell>
          <cell r="K897">
            <v>-5.82076609134674e-11</v>
          </cell>
          <cell r="L897">
            <v>0</v>
          </cell>
          <cell r="M897">
            <v>-5.82076609134674e-11</v>
          </cell>
        </row>
        <row r="898">
          <cell r="B898" t="str">
            <v>S412038</v>
          </cell>
          <cell r="C898" t="str">
            <v>天津禄川科技开发有限公司</v>
          </cell>
          <cell r="D898">
            <v>-39012.12</v>
          </cell>
          <cell r="E898">
            <v>35848.68</v>
          </cell>
          <cell r="F898">
            <v>-39012.12</v>
          </cell>
          <cell r="G898">
            <v>40816.93</v>
          </cell>
          <cell r="H898">
            <v>18816.9300000001</v>
          </cell>
          <cell r="I898">
            <v>38871.4800000001</v>
          </cell>
          <cell r="J898">
            <v>38871.4800000001</v>
          </cell>
          <cell r="K898">
            <v>37775.4000000001</v>
          </cell>
          <cell r="L898">
            <v>37775.3999999999</v>
          </cell>
          <cell r="M898">
            <v>-9.45874489843845e-11</v>
          </cell>
        </row>
        <row r="899">
          <cell r="B899" t="str">
            <v>S437028</v>
          </cell>
          <cell r="C899" t="str">
            <v>山东隆华新材料股份有限公司</v>
          </cell>
          <cell r="D899">
            <v>-1923.66000000015</v>
          </cell>
          <cell r="E899">
            <v>-1923.66000000015</v>
          </cell>
          <cell r="F899">
            <v>-1923.66000000015</v>
          </cell>
          <cell r="G899">
            <v>-1.48929757415317e-10</v>
          </cell>
          <cell r="H899">
            <v>0</v>
          </cell>
          <cell r="I899">
            <v>0</v>
          </cell>
          <cell r="J899">
            <v>0</v>
          </cell>
          <cell r="K899">
            <v>-2.3283064365387e-10</v>
          </cell>
          <cell r="L899">
            <v>0</v>
          </cell>
          <cell r="M899">
            <v>-2.3283064365387e-10</v>
          </cell>
        </row>
        <row r="900">
          <cell r="B900" t="str">
            <v>S413038</v>
          </cell>
          <cell r="C900" t="str">
            <v>黄骅市万昌五金制品有限公司</v>
          </cell>
          <cell r="D900">
            <v>507433.68</v>
          </cell>
          <cell r="E900">
            <v>113000</v>
          </cell>
          <cell r="F900">
            <v>2.3283064365387e-10</v>
          </cell>
          <cell r="G900">
            <v>-4.65661287307739e-10</v>
          </cell>
          <cell r="H900">
            <v>0</v>
          </cell>
          <cell r="I900">
            <v>-4.65661287307739e-10</v>
          </cell>
          <cell r="J900">
            <v>-4.65661287307739e-10</v>
          </cell>
          <cell r="K900">
            <v>-4.65661287307739e-10</v>
          </cell>
          <cell r="L900">
            <v>0</v>
          </cell>
          <cell r="M900">
            <v>-4.65661287307739e-10</v>
          </cell>
        </row>
        <row r="901">
          <cell r="B901" t="str">
            <v>S513030</v>
          </cell>
          <cell r="C901" t="str">
            <v>中国石油化工股份有限公司河北沧州石油分公司</v>
          </cell>
          <cell r="D901">
            <v>-47968.83</v>
          </cell>
          <cell r="E901">
            <v>-47968.83</v>
          </cell>
          <cell r="F901">
            <v>-47968.83</v>
          </cell>
          <cell r="G901">
            <v>-47968.83</v>
          </cell>
          <cell r="H901">
            <v>-47968.83</v>
          </cell>
          <cell r="I901">
            <v>-47968.83</v>
          </cell>
          <cell r="J901">
            <v>-42407.59</v>
          </cell>
          <cell r="K901">
            <v>-800.840000000004</v>
          </cell>
          <cell r="L901">
            <v>-800.840000000026</v>
          </cell>
          <cell r="M901">
            <v>-2.68000000002564</v>
          </cell>
        </row>
        <row r="902">
          <cell r="B902" t="str">
            <v>C713002</v>
          </cell>
          <cell r="C902" t="str">
            <v>超市微信押金</v>
          </cell>
          <cell r="D902">
            <v>-50</v>
          </cell>
          <cell r="E902">
            <v>-50</v>
          </cell>
          <cell r="F902">
            <v>-50</v>
          </cell>
          <cell r="G902">
            <v>-50</v>
          </cell>
          <cell r="H902">
            <v>-50</v>
          </cell>
          <cell r="I902">
            <v>-50</v>
          </cell>
          <cell r="J902">
            <v>-50</v>
          </cell>
          <cell r="K902">
            <v>-50</v>
          </cell>
          <cell r="L902">
            <v>-50</v>
          </cell>
          <cell r="M902">
            <v>-50</v>
          </cell>
        </row>
        <row r="903">
          <cell r="B903" t="str">
            <v>S531007</v>
          </cell>
          <cell r="C903" t="str">
            <v>米思米（中国）精密机械贸易有限公司</v>
          </cell>
          <cell r="D903">
            <v>-1.45519152283669e-11</v>
          </cell>
          <cell r="E903">
            <v>1.45519152283669e-11</v>
          </cell>
          <cell r="F903">
            <v>-1989.50000000001</v>
          </cell>
          <cell r="G903">
            <v>0</v>
          </cell>
          <cell r="H903">
            <v>-6944.89</v>
          </cell>
          <cell r="I903">
            <v>0</v>
          </cell>
          <cell r="J903">
            <v>-4034.38</v>
          </cell>
          <cell r="K903">
            <v>-10661.63</v>
          </cell>
          <cell r="L903">
            <v>-9469.91000000001</v>
          </cell>
          <cell r="M903">
            <v>-158.199999999975</v>
          </cell>
        </row>
        <row r="904">
          <cell r="B904" t="str">
            <v>S513008</v>
          </cell>
          <cell r="C904" t="str">
            <v>黄骅市三江商贸有限公司</v>
          </cell>
          <cell r="D904">
            <v>17312</v>
          </cell>
          <cell r="E904">
            <v>17312</v>
          </cell>
          <cell r="F904">
            <v>9744</v>
          </cell>
          <cell r="G904">
            <v>-8000</v>
          </cell>
          <cell r="H904">
            <v>-8000</v>
          </cell>
          <cell r="I904">
            <v>-462</v>
          </cell>
          <cell r="J904">
            <v>7761</v>
          </cell>
          <cell r="K904">
            <v>-462</v>
          </cell>
          <cell r="L904">
            <v>-462</v>
          </cell>
          <cell r="M904">
            <v>-462</v>
          </cell>
        </row>
        <row r="905">
          <cell r="B905" t="str">
            <v>S613201</v>
          </cell>
          <cell r="C905" t="str">
            <v>张英键</v>
          </cell>
          <cell r="D905">
            <v>-1000</v>
          </cell>
          <cell r="E905">
            <v>-1000</v>
          </cell>
          <cell r="F905">
            <v>-1000</v>
          </cell>
          <cell r="G905">
            <v>-9100</v>
          </cell>
          <cell r="H905">
            <v>-9100</v>
          </cell>
          <cell r="I905">
            <v>-9100</v>
          </cell>
          <cell r="J905">
            <v>-1000</v>
          </cell>
          <cell r="K905">
            <v>-1000</v>
          </cell>
          <cell r="L905">
            <v>-1000</v>
          </cell>
          <cell r="M905">
            <v>-1000</v>
          </cell>
        </row>
        <row r="906">
          <cell r="B906" t="str">
            <v>S613187</v>
          </cell>
          <cell r="C906" t="str">
            <v>席智伟</v>
          </cell>
          <cell r="D906">
            <v>-1000</v>
          </cell>
          <cell r="E906">
            <v>-1000</v>
          </cell>
          <cell r="F906">
            <v>-1000</v>
          </cell>
          <cell r="G906">
            <v>-1000</v>
          </cell>
          <cell r="H906">
            <v>-1000</v>
          </cell>
          <cell r="I906">
            <v>-1000</v>
          </cell>
          <cell r="J906">
            <v>-1000</v>
          </cell>
          <cell r="K906">
            <v>-1000</v>
          </cell>
          <cell r="L906">
            <v>-1000</v>
          </cell>
          <cell r="M906">
            <v>-1000</v>
          </cell>
        </row>
        <row r="907">
          <cell r="B907" t="str">
            <v>S432033</v>
          </cell>
          <cell r="C907" t="str">
            <v>南京磐纳科技发展有限公司</v>
          </cell>
          <cell r="D907">
            <v>-1000.38</v>
          </cell>
          <cell r="E907">
            <v>-1000.38</v>
          </cell>
          <cell r="F907">
            <v>-1000.38</v>
          </cell>
          <cell r="G907">
            <v>-1000.38</v>
          </cell>
          <cell r="H907">
            <v>-1000.38</v>
          </cell>
          <cell r="I907">
            <v>-1000.38</v>
          </cell>
          <cell r="J907">
            <v>-1000.38</v>
          </cell>
          <cell r="K907">
            <v>-1000.38</v>
          </cell>
          <cell r="L907">
            <v>-1000.38</v>
          </cell>
          <cell r="M907">
            <v>-1000.38</v>
          </cell>
        </row>
        <row r="908">
          <cell r="B908" t="str">
            <v>S412018</v>
          </cell>
          <cell r="C908" t="str">
            <v>穆勒纺织品(天津)有限公司</v>
          </cell>
          <cell r="D908">
            <v>0</v>
          </cell>
          <cell r="E908">
            <v>0</v>
          </cell>
          <cell r="F908">
            <v>0</v>
          </cell>
          <cell r="G908">
            <v>19537.7</v>
          </cell>
          <cell r="H908">
            <v>74907.7</v>
          </cell>
          <cell r="I908">
            <v>106085.4</v>
          </cell>
          <cell r="J908">
            <v>105883.26</v>
          </cell>
          <cell r="K908">
            <v>54705.56</v>
          </cell>
          <cell r="L908">
            <v>54705.56</v>
          </cell>
          <cell r="M908">
            <v>-1171.30000000003</v>
          </cell>
        </row>
        <row r="909">
          <cell r="B909" t="str">
            <v>S513063</v>
          </cell>
          <cell r="C909" t="str">
            <v>石家庄松樾机械设备销售有限公司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-1700</v>
          </cell>
        </row>
        <row r="910">
          <cell r="B910" t="str">
            <v>S561001</v>
          </cell>
          <cell r="C910" t="str">
            <v>陕西华臻工贸服务有限公司</v>
          </cell>
          <cell r="D910">
            <v>-1883.11</v>
          </cell>
          <cell r="E910">
            <v>-1883.11</v>
          </cell>
          <cell r="F910">
            <v>-1883.11</v>
          </cell>
          <cell r="G910">
            <v>-1883.11</v>
          </cell>
          <cell r="H910">
            <v>-1883.11</v>
          </cell>
          <cell r="I910">
            <v>-1883.11</v>
          </cell>
          <cell r="J910">
            <v>-1883.11</v>
          </cell>
          <cell r="K910">
            <v>-1883.11</v>
          </cell>
          <cell r="L910">
            <v>-1883.11</v>
          </cell>
          <cell r="M910">
            <v>-1883.11</v>
          </cell>
        </row>
        <row r="911">
          <cell r="B911" t="str">
            <v>S613207</v>
          </cell>
          <cell r="C911" t="str">
            <v>吕宪超</v>
          </cell>
        </row>
        <row r="911">
          <cell r="M911">
            <v>-2000</v>
          </cell>
        </row>
        <row r="912">
          <cell r="B912" t="str">
            <v>S613181</v>
          </cell>
          <cell r="C912" t="str">
            <v>王伟</v>
          </cell>
          <cell r="D912">
            <v>-1813</v>
          </cell>
          <cell r="E912">
            <v>-1813</v>
          </cell>
          <cell r="F912">
            <v>-1813</v>
          </cell>
          <cell r="G912">
            <v>-3813</v>
          </cell>
          <cell r="H912">
            <v>-3813</v>
          </cell>
          <cell r="I912">
            <v>-3813</v>
          </cell>
          <cell r="J912">
            <v>-9.09494701772928e-13</v>
          </cell>
          <cell r="K912">
            <v>-2000</v>
          </cell>
          <cell r="L912">
            <v>-2000</v>
          </cell>
          <cell r="M912">
            <v>-2000</v>
          </cell>
        </row>
        <row r="913">
          <cell r="B913" t="str">
            <v>S613155</v>
          </cell>
          <cell r="C913" t="str">
            <v>于磊磊</v>
          </cell>
          <cell r="D913">
            <v>-2000</v>
          </cell>
          <cell r="E913">
            <v>-2000</v>
          </cell>
          <cell r="F913">
            <v>-5000</v>
          </cell>
          <cell r="G913">
            <v>-28316</v>
          </cell>
          <cell r="H913">
            <v>-28316</v>
          </cell>
          <cell r="I913">
            <v>-13000</v>
          </cell>
          <cell r="J913">
            <v>-2000</v>
          </cell>
          <cell r="K913">
            <v>-2000</v>
          </cell>
          <cell r="L913">
            <v>-2000</v>
          </cell>
          <cell r="M913">
            <v>-2000</v>
          </cell>
        </row>
        <row r="914">
          <cell r="B914" t="str">
            <v>S613057</v>
          </cell>
          <cell r="C914" t="str">
            <v>刘清馨</v>
          </cell>
          <cell r="D914">
            <v>-8400</v>
          </cell>
          <cell r="E914">
            <v>1.81898940354586e-12</v>
          </cell>
          <cell r="F914">
            <v>0</v>
          </cell>
          <cell r="G914">
            <v>0</v>
          </cell>
          <cell r="H914">
            <v>-2000</v>
          </cell>
          <cell r="I914">
            <v>-4.54747350886464e-13</v>
          </cell>
          <cell r="J914">
            <v>0</v>
          </cell>
          <cell r="K914">
            <v>0</v>
          </cell>
          <cell r="L914">
            <v>0</v>
          </cell>
          <cell r="M914">
            <v>-2180</v>
          </cell>
        </row>
        <row r="915">
          <cell r="B915" t="str">
            <v>S513034</v>
          </cell>
          <cell r="C915" t="str">
            <v>中国移动通信集团河北有限公司沧州分公司</v>
          </cell>
          <cell r="D915">
            <v>-5081</v>
          </cell>
          <cell r="E915">
            <v>-2424</v>
          </cell>
          <cell r="F915">
            <v>-2424</v>
          </cell>
          <cell r="G915">
            <v>-2424</v>
          </cell>
          <cell r="H915">
            <v>-2424</v>
          </cell>
          <cell r="I915">
            <v>-2424</v>
          </cell>
          <cell r="J915">
            <v>-4848</v>
          </cell>
          <cell r="K915">
            <v>-4848</v>
          </cell>
          <cell r="L915">
            <v>-4848</v>
          </cell>
          <cell r="M915">
            <v>-2424</v>
          </cell>
        </row>
        <row r="916">
          <cell r="B916" t="str">
            <v>S413179</v>
          </cell>
          <cell r="C916" t="str">
            <v>文安县海智五金制品有限公司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-45200</v>
          </cell>
          <cell r="I916">
            <v>0</v>
          </cell>
          <cell r="J916">
            <v>0</v>
          </cell>
          <cell r="K916">
            <v>-45200</v>
          </cell>
          <cell r="L916">
            <v>0</v>
          </cell>
          <cell r="M916">
            <v>-2600</v>
          </cell>
        </row>
        <row r="917">
          <cell r="B917" t="str">
            <v>S437054</v>
          </cell>
          <cell r="C917" t="str">
            <v>山东朗迪铝业有限公司</v>
          </cell>
          <cell r="D917">
            <v>-2749.4</v>
          </cell>
          <cell r="E917">
            <v>-2749.4</v>
          </cell>
          <cell r="F917">
            <v>-2749.4</v>
          </cell>
          <cell r="G917">
            <v>-2749.4</v>
          </cell>
          <cell r="H917">
            <v>-2749.4</v>
          </cell>
          <cell r="I917">
            <v>-2749.4</v>
          </cell>
          <cell r="J917">
            <v>-2749.4</v>
          </cell>
          <cell r="K917">
            <v>-2749.4</v>
          </cell>
          <cell r="L917">
            <v>-2749.4</v>
          </cell>
          <cell r="M917">
            <v>-2749.4</v>
          </cell>
        </row>
        <row r="918">
          <cell r="B918" t="str">
            <v>S432051</v>
          </cell>
          <cell r="C918" t="str">
            <v>无锡万谦工品智造科技有限公司</v>
          </cell>
        </row>
        <row r="918">
          <cell r="L918">
            <v>-3300</v>
          </cell>
          <cell r="M918">
            <v>-3300</v>
          </cell>
        </row>
        <row r="919">
          <cell r="B919" t="str">
            <v>S411031</v>
          </cell>
          <cell r="C919" t="str">
            <v>北京长地集思信息技术有限公司</v>
          </cell>
          <cell r="D919">
            <v>-3600</v>
          </cell>
          <cell r="E919">
            <v>-3600</v>
          </cell>
          <cell r="F919">
            <v>-3600</v>
          </cell>
          <cell r="G919">
            <v>-3600</v>
          </cell>
          <cell r="H919">
            <v>-3600</v>
          </cell>
          <cell r="I919">
            <v>-3600</v>
          </cell>
          <cell r="J919">
            <v>-3600</v>
          </cell>
          <cell r="K919">
            <v>-3600</v>
          </cell>
          <cell r="L919">
            <v>-3600</v>
          </cell>
          <cell r="M919">
            <v>-3600</v>
          </cell>
        </row>
        <row r="920">
          <cell r="B920" t="str">
            <v>S513064</v>
          </cell>
          <cell r="C920" t="str">
            <v>沧州强盛精密模具制造有限公司</v>
          </cell>
          <cell r="D920">
            <v>-4240</v>
          </cell>
          <cell r="E920">
            <v>-4240</v>
          </cell>
          <cell r="F920">
            <v>-4240</v>
          </cell>
          <cell r="G920">
            <v>-4240</v>
          </cell>
          <cell r="H920">
            <v>-4240</v>
          </cell>
          <cell r="I920">
            <v>-4240</v>
          </cell>
          <cell r="J920">
            <v>-4240</v>
          </cell>
          <cell r="K920">
            <v>-4240</v>
          </cell>
          <cell r="L920">
            <v>-4240</v>
          </cell>
          <cell r="M920">
            <v>-4240</v>
          </cell>
        </row>
        <row r="921">
          <cell r="B921" t="str">
            <v>S613004</v>
          </cell>
          <cell r="C921" t="str">
            <v>吴英各</v>
          </cell>
          <cell r="D921">
            <v>0</v>
          </cell>
          <cell r="E921">
            <v>-11000</v>
          </cell>
          <cell r="F921">
            <v>-15519</v>
          </cell>
          <cell r="G921">
            <v>-15519</v>
          </cell>
          <cell r="H921">
            <v>0</v>
          </cell>
          <cell r="I921">
            <v>-5000</v>
          </cell>
          <cell r="J921">
            <v>0</v>
          </cell>
          <cell r="K921">
            <v>0</v>
          </cell>
          <cell r="L921">
            <v>0</v>
          </cell>
          <cell r="M921">
            <v>-5000</v>
          </cell>
        </row>
        <row r="922">
          <cell r="B922" t="str">
            <v>S537043</v>
          </cell>
          <cell r="C922" t="str">
            <v>中国重汽集团济南动力有限公司</v>
          </cell>
        </row>
        <row r="922">
          <cell r="K922">
            <v>-5000</v>
          </cell>
          <cell r="L922">
            <v>-5000</v>
          </cell>
          <cell r="M922">
            <v>-5000</v>
          </cell>
        </row>
        <row r="923">
          <cell r="B923" t="str">
            <v>S413172</v>
          </cell>
          <cell r="C923" t="str">
            <v>南宫市宏勇汽配塑料卡扣制造厂</v>
          </cell>
          <cell r="D923">
            <v>-5150</v>
          </cell>
          <cell r="E923">
            <v>-5150</v>
          </cell>
          <cell r="F923">
            <v>-5150</v>
          </cell>
          <cell r="G923">
            <v>-8150</v>
          </cell>
          <cell r="H923">
            <v>-8150</v>
          </cell>
          <cell r="I923">
            <v>-8150</v>
          </cell>
          <cell r="J923">
            <v>-8150</v>
          </cell>
          <cell r="K923">
            <v>-8150</v>
          </cell>
          <cell r="L923">
            <v>-8150</v>
          </cell>
          <cell r="M923">
            <v>-5150</v>
          </cell>
        </row>
        <row r="924">
          <cell r="B924" t="str">
            <v>S543005</v>
          </cell>
          <cell r="C924" t="str">
            <v>卫辉市华伟矿山机械有限公司</v>
          </cell>
          <cell r="D924">
            <v>-5400</v>
          </cell>
          <cell r="E924">
            <v>-5400</v>
          </cell>
          <cell r="F924">
            <v>-5400</v>
          </cell>
          <cell r="G924">
            <v>-5400</v>
          </cell>
          <cell r="H924">
            <v>-5400</v>
          </cell>
          <cell r="I924">
            <v>-5400</v>
          </cell>
          <cell r="J924">
            <v>-5400</v>
          </cell>
          <cell r="K924">
            <v>-5400</v>
          </cell>
          <cell r="L924">
            <v>-5400</v>
          </cell>
          <cell r="M924">
            <v>-5400</v>
          </cell>
        </row>
        <row r="925">
          <cell r="B925" t="str">
            <v>S431025</v>
          </cell>
          <cell r="C925" t="str">
            <v>上海坤达五金制品有限公司</v>
          </cell>
          <cell r="D925">
            <v>7894</v>
          </cell>
          <cell r="E925">
            <v>7894</v>
          </cell>
          <cell r="F925">
            <v>7894</v>
          </cell>
          <cell r="G925">
            <v>7894</v>
          </cell>
          <cell r="H925">
            <v>7894</v>
          </cell>
          <cell r="I925">
            <v>7894</v>
          </cell>
          <cell r="J925">
            <v>7894</v>
          </cell>
          <cell r="K925">
            <v>7894</v>
          </cell>
          <cell r="L925">
            <v>0</v>
          </cell>
          <cell r="M925">
            <v>-5894</v>
          </cell>
        </row>
        <row r="926">
          <cell r="B926" t="str">
            <v>S513155</v>
          </cell>
          <cell r="C926" t="str">
            <v>黄骅市兴华石油有限责任公司宏坤加油站</v>
          </cell>
          <cell r="D926">
            <v>-10000</v>
          </cell>
          <cell r="E926">
            <v>0</v>
          </cell>
          <cell r="F926">
            <v>-15000</v>
          </cell>
          <cell r="G926">
            <v>-26000</v>
          </cell>
          <cell r="H926">
            <v>0</v>
          </cell>
          <cell r="I926">
            <v>-16000</v>
          </cell>
          <cell r="J926">
            <v>-16000</v>
          </cell>
          <cell r="K926">
            <v>-12000</v>
          </cell>
          <cell r="L926">
            <v>-6000</v>
          </cell>
          <cell r="M926">
            <v>-6000</v>
          </cell>
        </row>
        <row r="927">
          <cell r="B927" t="str">
            <v>S613168</v>
          </cell>
          <cell r="C927" t="str">
            <v>张强</v>
          </cell>
          <cell r="D927">
            <v>7.27595761418343e-12</v>
          </cell>
          <cell r="E927">
            <v>3.63797880709171e-12</v>
          </cell>
          <cell r="F927">
            <v>0</v>
          </cell>
          <cell r="G927">
            <v>-9504.59</v>
          </cell>
          <cell r="H927">
            <v>-19279.34</v>
          </cell>
          <cell r="I927">
            <v>-13094.08</v>
          </cell>
          <cell r="J927">
            <v>1.09139364212751e-11</v>
          </cell>
          <cell r="K927">
            <v>-8000</v>
          </cell>
          <cell r="L927">
            <v>-8000</v>
          </cell>
          <cell r="M927">
            <v>-8000</v>
          </cell>
        </row>
        <row r="928">
          <cell r="B928" t="str">
            <v>C451001</v>
          </cell>
          <cell r="C928" t="str">
            <v>四川野马汽车股份有限公司</v>
          </cell>
          <cell r="D928">
            <v>-8304.75</v>
          </cell>
          <cell r="E928">
            <v>-8304.75</v>
          </cell>
          <cell r="F928">
            <v>-8304.75</v>
          </cell>
          <cell r="G928">
            <v>-8304.75</v>
          </cell>
          <cell r="H928">
            <v>-8304.75</v>
          </cell>
          <cell r="I928">
            <v>-8304.75</v>
          </cell>
          <cell r="J928">
            <v>-8304.75</v>
          </cell>
          <cell r="K928">
            <v>-8304.75</v>
          </cell>
          <cell r="L928">
            <v>-8304.75</v>
          </cell>
          <cell r="M928">
            <v>-8304.75</v>
          </cell>
        </row>
        <row r="929">
          <cell r="B929" t="str">
            <v>S544013</v>
          </cell>
          <cell r="C929" t="str">
            <v>东莞市深川工业设备有限公司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-8325.8</v>
          </cell>
        </row>
        <row r="930">
          <cell r="B930" t="str">
            <v>S513083</v>
          </cell>
          <cell r="C930" t="str">
            <v>河北冀翔通电子科技有限公司</v>
          </cell>
          <cell r="D930">
            <v>-3383.27</v>
          </cell>
          <cell r="E930">
            <v>-3682.05</v>
          </cell>
          <cell r="F930">
            <v>-3387.27</v>
          </cell>
          <cell r="G930">
            <v>-3387.27</v>
          </cell>
          <cell r="H930">
            <v>-5970.97</v>
          </cell>
          <cell r="I930">
            <v>-11638.92</v>
          </cell>
          <cell r="J930">
            <v>-10427.34</v>
          </cell>
          <cell r="K930">
            <v>-8466.02</v>
          </cell>
          <cell r="L930">
            <v>-8429.04</v>
          </cell>
          <cell r="M930">
            <v>-8435.04</v>
          </cell>
        </row>
        <row r="931">
          <cell r="B931" t="str">
            <v>C441001</v>
          </cell>
          <cell r="C931" t="str">
            <v>河南福田智蓝新能源有限公司</v>
          </cell>
          <cell r="D931">
            <v>-9498.89</v>
          </cell>
          <cell r="E931">
            <v>-9498.89</v>
          </cell>
          <cell r="F931">
            <v>-9498.89</v>
          </cell>
          <cell r="G931">
            <v>-9498.89</v>
          </cell>
          <cell r="H931">
            <v>-8998.89</v>
          </cell>
          <cell r="I931">
            <v>-8998.89</v>
          </cell>
          <cell r="J931">
            <v>-8998.89</v>
          </cell>
          <cell r="K931">
            <v>-8998.89</v>
          </cell>
          <cell r="L931">
            <v>-8998.89</v>
          </cell>
          <cell r="M931">
            <v>-8998.89</v>
          </cell>
        </row>
        <row r="932">
          <cell r="B932" t="str">
            <v>SLX9999</v>
          </cell>
          <cell r="C932" t="str">
            <v>零星业务</v>
          </cell>
          <cell r="D932">
            <v>0</v>
          </cell>
          <cell r="E932">
            <v>0</v>
          </cell>
          <cell r="F932">
            <v>3.63797880709171e-12</v>
          </cell>
          <cell r="G932">
            <v>3.63797880709171e-12</v>
          </cell>
          <cell r="H932">
            <v>0</v>
          </cell>
          <cell r="I932">
            <v>0</v>
          </cell>
          <cell r="J932">
            <v>-15314.38</v>
          </cell>
          <cell r="K932">
            <v>-9661.75</v>
          </cell>
          <cell r="L932">
            <v>-9661.74999999999</v>
          </cell>
          <cell r="M932">
            <v>-9661.74999999999</v>
          </cell>
        </row>
        <row r="933">
          <cell r="B933" t="str">
            <v>C713003</v>
          </cell>
          <cell r="C933" t="str">
            <v>黄骅市人民法院</v>
          </cell>
          <cell r="D933">
            <v>-2200000</v>
          </cell>
          <cell r="E933">
            <v>-2200000</v>
          </cell>
          <cell r="F933">
            <v>-2096554.69</v>
          </cell>
          <cell r="G933">
            <v>-2099099.54</v>
          </cell>
          <cell r="H933">
            <v>-2106599.84</v>
          </cell>
          <cell r="I933">
            <v>-36599.8400000003</v>
          </cell>
          <cell r="J933">
            <v>-13502.1500000003</v>
          </cell>
          <cell r="K933">
            <v>-9814.87000000037</v>
          </cell>
          <cell r="L933">
            <v>-9814.87000000011</v>
          </cell>
          <cell r="M933">
            <v>-9814.87000000011</v>
          </cell>
        </row>
        <row r="934">
          <cell r="B934" t="str">
            <v>C413080</v>
          </cell>
          <cell r="C934" t="str">
            <v>衡水斑马汽车制造有限公司</v>
          </cell>
          <cell r="D934">
            <v>-9931.98999999999</v>
          </cell>
          <cell r="E934">
            <v>-9931.98999999999</v>
          </cell>
          <cell r="F934">
            <v>-9931.98999999999</v>
          </cell>
          <cell r="G934">
            <v>-9931.98999999999</v>
          </cell>
          <cell r="H934">
            <v>-9931.98999999999</v>
          </cell>
          <cell r="I934">
            <v>-9931.98999999999</v>
          </cell>
          <cell r="J934">
            <v>-9931.98999999999</v>
          </cell>
          <cell r="K934">
            <v>-9931.98999999999</v>
          </cell>
          <cell r="L934">
            <v>-9931.98999999999</v>
          </cell>
          <cell r="M934">
            <v>-9931.98999999999</v>
          </cell>
        </row>
        <row r="935">
          <cell r="B935" t="str">
            <v>S513241</v>
          </cell>
          <cell r="C935" t="str">
            <v>黄骅市新辰环保科技有限公司</v>
          </cell>
        </row>
        <row r="935">
          <cell r="M935">
            <v>-10000</v>
          </cell>
        </row>
        <row r="936">
          <cell r="B936" t="str">
            <v>C435002</v>
          </cell>
          <cell r="C936" t="str">
            <v>中国重汽集团福建海西汽车有限公司</v>
          </cell>
          <cell r="D936">
            <v>-10856.28</v>
          </cell>
          <cell r="E936">
            <v>-10856.28</v>
          </cell>
          <cell r="F936">
            <v>-10856.28</v>
          </cell>
          <cell r="G936">
            <v>-10856.28</v>
          </cell>
          <cell r="H936">
            <v>-10856.28</v>
          </cell>
          <cell r="I936">
            <v>-10769.12</v>
          </cell>
          <cell r="J936">
            <v>-10765.58</v>
          </cell>
          <cell r="K936">
            <v>-10765.58</v>
          </cell>
          <cell r="L936">
            <v>-10765.58</v>
          </cell>
          <cell r="M936">
            <v>-10765.58</v>
          </cell>
        </row>
        <row r="937">
          <cell r="B937" t="str">
            <v>S413121</v>
          </cell>
          <cell r="C937" t="str">
            <v>河北佳铸金属制品有限公司</v>
          </cell>
          <cell r="D937">
            <v>-55229.2</v>
          </cell>
          <cell r="E937">
            <v>-55229.2</v>
          </cell>
          <cell r="F937">
            <v>-66628.92</v>
          </cell>
          <cell r="G937">
            <v>-66628.92</v>
          </cell>
          <cell r="H937">
            <v>-66628.92</v>
          </cell>
          <cell r="I937">
            <v>-99405</v>
          </cell>
          <cell r="J937">
            <v>-51360</v>
          </cell>
          <cell r="K937">
            <v>-10860</v>
          </cell>
          <cell r="L937">
            <v>-10860</v>
          </cell>
          <cell r="M937">
            <v>-10860</v>
          </cell>
        </row>
        <row r="938">
          <cell r="B938" t="str">
            <v>S444005</v>
          </cell>
          <cell r="C938" t="str">
            <v>佛山市立久光电科技有限公司</v>
          </cell>
          <cell r="D938">
            <v>0.799999999988358</v>
          </cell>
          <cell r="E938">
            <v>29149.15</v>
          </cell>
          <cell r="F938">
            <v>25149.15</v>
          </cell>
          <cell r="G938">
            <v>10975.93</v>
          </cell>
          <cell r="H938">
            <v>10975.93</v>
          </cell>
          <cell r="I938">
            <v>0.799999999993815</v>
          </cell>
          <cell r="J938">
            <v>0.799999999988358</v>
          </cell>
          <cell r="K938">
            <v>-17559.4</v>
          </cell>
          <cell r="L938">
            <v>0.799999999977445</v>
          </cell>
          <cell r="M938">
            <v>-11658.5400000001</v>
          </cell>
        </row>
        <row r="939">
          <cell r="B939" t="str">
            <v>S413133</v>
          </cell>
          <cell r="C939" t="str">
            <v>深州市晶立泰机械配件有限公司</v>
          </cell>
          <cell r="D939">
            <v>-1060.15999999999</v>
          </cell>
          <cell r="E939">
            <v>-11060.16</v>
          </cell>
          <cell r="F939">
            <v>-20060.16</v>
          </cell>
          <cell r="G939">
            <v>-20060.16</v>
          </cell>
          <cell r="H939">
            <v>16099.84</v>
          </cell>
          <cell r="I939">
            <v>-11980.16</v>
          </cell>
          <cell r="J939">
            <v>-11980.16</v>
          </cell>
          <cell r="K939">
            <v>-11980.16</v>
          </cell>
          <cell r="L939">
            <v>-11980.16</v>
          </cell>
          <cell r="M939">
            <v>-11980.16</v>
          </cell>
        </row>
        <row r="940">
          <cell r="B940" t="str">
            <v>C313001</v>
          </cell>
          <cell r="C940" t="str">
            <v>黄骅市益友恒远企业管理咨询中心(普通合伙)</v>
          </cell>
          <cell r="D940">
            <v>-15000</v>
          </cell>
          <cell r="E940">
            <v>-15000</v>
          </cell>
          <cell r="F940">
            <v>-15000</v>
          </cell>
          <cell r="G940">
            <v>-15000</v>
          </cell>
          <cell r="H940">
            <v>0</v>
          </cell>
          <cell r="I940">
            <v>-15000</v>
          </cell>
          <cell r="J940">
            <v>0</v>
          </cell>
          <cell r="K940">
            <v>-15000</v>
          </cell>
          <cell r="L940">
            <v>-15000</v>
          </cell>
          <cell r="M940">
            <v>-15000</v>
          </cell>
        </row>
        <row r="941">
          <cell r="B941" t="str">
            <v>S411027</v>
          </cell>
          <cell r="C941" t="str">
            <v>北京鑫葆海化学科技有限公司</v>
          </cell>
          <cell r="D941">
            <v>-16000</v>
          </cell>
          <cell r="E941">
            <v>-16000</v>
          </cell>
          <cell r="F941">
            <v>-16000</v>
          </cell>
          <cell r="G941">
            <v>-16000</v>
          </cell>
          <cell r="H941">
            <v>-16000</v>
          </cell>
          <cell r="I941">
            <v>-16000</v>
          </cell>
          <cell r="J941">
            <v>-16000</v>
          </cell>
          <cell r="K941">
            <v>-16000</v>
          </cell>
          <cell r="L941">
            <v>-16000</v>
          </cell>
          <cell r="M941">
            <v>-16000</v>
          </cell>
        </row>
        <row r="942">
          <cell r="B942" t="str">
            <v>S432028</v>
          </cell>
          <cell r="C942" t="str">
            <v>江阴宝曼电子科技有限公司</v>
          </cell>
          <cell r="D942">
            <v>-7526</v>
          </cell>
          <cell r="E942">
            <v>-7526</v>
          </cell>
          <cell r="F942">
            <v>-282.7</v>
          </cell>
          <cell r="G942">
            <v>-5895</v>
          </cell>
          <cell r="H942">
            <v>-123.86</v>
          </cell>
          <cell r="I942">
            <v>-123.860000000001</v>
          </cell>
          <cell r="J942">
            <v>-2901.84</v>
          </cell>
          <cell r="K942">
            <v>3.63797880709171e-12</v>
          </cell>
          <cell r="L942">
            <v>0</v>
          </cell>
          <cell r="M942">
            <v>-16272</v>
          </cell>
        </row>
        <row r="943">
          <cell r="B943" t="str">
            <v>S413184</v>
          </cell>
          <cell r="C943" t="str">
            <v>黄骅市宏达五金厂</v>
          </cell>
        </row>
        <row r="943">
          <cell r="I943">
            <v>22200</v>
          </cell>
          <cell r="J943">
            <v>22200</v>
          </cell>
          <cell r="K943">
            <v>0</v>
          </cell>
          <cell r="L943">
            <v>-20000</v>
          </cell>
          <cell r="M943">
            <v>-20000</v>
          </cell>
        </row>
        <row r="944">
          <cell r="B944" t="str">
            <v>S413213</v>
          </cell>
          <cell r="C944" t="str">
            <v>沧县大河精密铸造厂</v>
          </cell>
        </row>
        <row r="944">
          <cell r="K944">
            <v>-30000</v>
          </cell>
          <cell r="L944">
            <v>-18700</v>
          </cell>
          <cell r="M944">
            <v>-20340</v>
          </cell>
        </row>
        <row r="945">
          <cell r="B945" t="str">
            <v>S437045</v>
          </cell>
          <cell r="C945" t="str">
            <v>曹县亿昌木制品有限公司</v>
          </cell>
          <cell r="D945">
            <v>0</v>
          </cell>
          <cell r="E945">
            <v>0</v>
          </cell>
          <cell r="F945">
            <v>-8800</v>
          </cell>
          <cell r="G945">
            <v>0</v>
          </cell>
          <cell r="H945">
            <v>-8800</v>
          </cell>
          <cell r="I945">
            <v>-8800</v>
          </cell>
          <cell r="J945">
            <v>0</v>
          </cell>
          <cell r="K945">
            <v>-17600</v>
          </cell>
          <cell r="L945">
            <v>-21120</v>
          </cell>
          <cell r="M945">
            <v>-21120</v>
          </cell>
        </row>
        <row r="946">
          <cell r="B946" t="str">
            <v>S413069</v>
          </cell>
          <cell r="C946" t="str">
            <v>黄骅市峰霞科技有限公司</v>
          </cell>
          <cell r="D946">
            <v>206313.27</v>
          </cell>
          <cell r="E946">
            <v>206313.27</v>
          </cell>
          <cell r="F946">
            <v>-21480</v>
          </cell>
          <cell r="G946">
            <v>-21480</v>
          </cell>
          <cell r="H946">
            <v>-21480</v>
          </cell>
          <cell r="I946">
            <v>-21480</v>
          </cell>
          <cell r="J946">
            <v>-21480</v>
          </cell>
          <cell r="K946">
            <v>-21480</v>
          </cell>
          <cell r="L946">
            <v>-21480</v>
          </cell>
          <cell r="M946">
            <v>-21480</v>
          </cell>
        </row>
        <row r="947">
          <cell r="B947" t="str">
            <v>S541015</v>
          </cell>
          <cell r="C947" t="str">
            <v>河南云塔新能源科技开发有限公司</v>
          </cell>
          <cell r="D947">
            <v>-21500</v>
          </cell>
          <cell r="E947">
            <v>-21500</v>
          </cell>
          <cell r="F947">
            <v>-21500</v>
          </cell>
          <cell r="G947">
            <v>-21500</v>
          </cell>
          <cell r="H947">
            <v>-21500</v>
          </cell>
          <cell r="I947">
            <v>-21500</v>
          </cell>
          <cell r="J947">
            <v>-21500</v>
          </cell>
          <cell r="K947">
            <v>-21500</v>
          </cell>
          <cell r="L947">
            <v>-21500</v>
          </cell>
          <cell r="M947">
            <v>-21500</v>
          </cell>
        </row>
        <row r="948">
          <cell r="B948" t="str">
            <v>S413109</v>
          </cell>
          <cell r="C948" t="str">
            <v>河北盛德燃气有限公司</v>
          </cell>
          <cell r="D948">
            <v>3.90000000002328</v>
          </cell>
          <cell r="E948">
            <v>4.60000000002037</v>
          </cell>
          <cell r="F948">
            <v>-21495.3999999999</v>
          </cell>
          <cell r="G948">
            <v>4.60000000009313</v>
          </cell>
          <cell r="H948">
            <v>4.60000000009313</v>
          </cell>
          <cell r="I948">
            <v>-58195.3999999999</v>
          </cell>
          <cell r="J948">
            <v>-53895.3999999999</v>
          </cell>
          <cell r="K948">
            <v>-112695.4</v>
          </cell>
          <cell r="L948">
            <v>-50210.5999999999</v>
          </cell>
          <cell r="M948">
            <v>-27146.3000000001</v>
          </cell>
        </row>
        <row r="949">
          <cell r="B949" t="str">
            <v>S412002</v>
          </cell>
          <cell r="C949" t="str">
            <v>天津市精美特表面技术有限公司</v>
          </cell>
          <cell r="D949">
            <v>-28219.3899999999</v>
          </cell>
          <cell r="E949">
            <v>-28219.3900000001</v>
          </cell>
          <cell r="F949">
            <v>-28219.3900000001</v>
          </cell>
          <cell r="G949">
            <v>-28219.3900000001</v>
          </cell>
          <cell r="H949">
            <v>-28219.3900000001</v>
          </cell>
          <cell r="I949">
            <v>-28219.3900000001</v>
          </cell>
          <cell r="J949">
            <v>-28219.3900000001</v>
          </cell>
          <cell r="K949">
            <v>-28219.3900000001</v>
          </cell>
          <cell r="L949">
            <v>-28219.3900000001</v>
          </cell>
          <cell r="M949">
            <v>-28219.3900000001</v>
          </cell>
        </row>
        <row r="950">
          <cell r="B950" t="str">
            <v>S413135</v>
          </cell>
          <cell r="C950" t="str">
            <v>黄骅市东鑫车镜厂</v>
          </cell>
          <cell r="D950">
            <v>-40793.79</v>
          </cell>
          <cell r="E950">
            <v>-40793.79</v>
          </cell>
          <cell r="F950">
            <v>-45709.29</v>
          </cell>
          <cell r="G950">
            <v>-29189</v>
          </cell>
          <cell r="H950">
            <v>-29189</v>
          </cell>
          <cell r="I950">
            <v>-29189</v>
          </cell>
          <cell r="J950">
            <v>-29189</v>
          </cell>
          <cell r="K950">
            <v>-29189</v>
          </cell>
          <cell r="L950">
            <v>-29189</v>
          </cell>
          <cell r="M950">
            <v>-29189</v>
          </cell>
        </row>
        <row r="951">
          <cell r="B951" t="str">
            <v>S613007</v>
          </cell>
          <cell r="C951" t="str">
            <v>程丽宇</v>
          </cell>
          <cell r="D951">
            <v>-8940</v>
          </cell>
          <cell r="E951">
            <v>-12200</v>
          </cell>
          <cell r="F951">
            <v>0</v>
          </cell>
          <cell r="G951">
            <v>0</v>
          </cell>
          <cell r="H951">
            <v>-15000</v>
          </cell>
          <cell r="I951">
            <v>-33000</v>
          </cell>
          <cell r="J951">
            <v>0</v>
          </cell>
          <cell r="K951">
            <v>-6461</v>
          </cell>
          <cell r="L951">
            <v>0</v>
          </cell>
          <cell r="M951">
            <v>-30000</v>
          </cell>
        </row>
        <row r="952">
          <cell r="B952" t="str">
            <v>S537017</v>
          </cell>
          <cell r="C952" t="str">
            <v>潍坊鑫腾物流有限公司</v>
          </cell>
          <cell r="D952">
            <v>-30000</v>
          </cell>
          <cell r="E952">
            <v>-30000</v>
          </cell>
          <cell r="F952">
            <v>-30000</v>
          </cell>
          <cell r="G952">
            <v>-30000</v>
          </cell>
          <cell r="H952">
            <v>-30000</v>
          </cell>
          <cell r="I952">
            <v>-30000</v>
          </cell>
          <cell r="J952">
            <v>-30000</v>
          </cell>
          <cell r="K952">
            <v>-30000</v>
          </cell>
          <cell r="L952">
            <v>-30000</v>
          </cell>
          <cell r="M952">
            <v>-30000</v>
          </cell>
        </row>
        <row r="953">
          <cell r="B953" t="str">
            <v>S513152</v>
          </cell>
          <cell r="C953" t="str">
            <v>黄骅市源宏模具厂</v>
          </cell>
          <cell r="D953">
            <v>-31672</v>
          </cell>
          <cell r="E953">
            <v>-31672</v>
          </cell>
          <cell r="F953">
            <v>-31672</v>
          </cell>
          <cell r="G953">
            <v>-31672</v>
          </cell>
          <cell r="H953">
            <v>-31672</v>
          </cell>
          <cell r="I953">
            <v>-31672</v>
          </cell>
          <cell r="J953">
            <v>-31672</v>
          </cell>
          <cell r="K953">
            <v>-31672</v>
          </cell>
          <cell r="L953">
            <v>-31672</v>
          </cell>
          <cell r="M953">
            <v>-31672</v>
          </cell>
        </row>
        <row r="954">
          <cell r="B954" t="str">
            <v>S444009</v>
          </cell>
          <cell r="C954" t="str">
            <v>广东尚研电子科技股份有限公司</v>
          </cell>
          <cell r="D954">
            <v>-40500</v>
          </cell>
          <cell r="E954">
            <v>-40500</v>
          </cell>
          <cell r="F954">
            <v>-40500</v>
          </cell>
          <cell r="G954">
            <v>-40500</v>
          </cell>
          <cell r="H954">
            <v>-40500</v>
          </cell>
          <cell r="I954">
            <v>-40500</v>
          </cell>
          <cell r="J954">
            <v>-40500</v>
          </cell>
          <cell r="K954">
            <v>-40500</v>
          </cell>
          <cell r="L954">
            <v>-40500</v>
          </cell>
          <cell r="M954">
            <v>-40500</v>
          </cell>
        </row>
        <row r="955">
          <cell r="B955" t="str">
            <v>C437021</v>
          </cell>
          <cell r="C955" t="str">
            <v>浙江飞碟汽车制造有限公司五征分公司</v>
          </cell>
          <cell r="D955">
            <v>-144243.75</v>
          </cell>
          <cell r="E955">
            <v>-42770.57</v>
          </cell>
          <cell r="F955">
            <v>-43611.3300000001</v>
          </cell>
          <cell r="G955">
            <v>-40797.6100000001</v>
          </cell>
          <cell r="H955">
            <v>-39955.9900000001</v>
          </cell>
          <cell r="I955">
            <v>-39766.73</v>
          </cell>
          <cell r="J955">
            <v>-38955.26</v>
          </cell>
          <cell r="K955">
            <v>-40654.36</v>
          </cell>
          <cell r="L955">
            <v>-41141.5200000001</v>
          </cell>
          <cell r="M955">
            <v>-41303.05</v>
          </cell>
        </row>
        <row r="956">
          <cell r="B956" t="str">
            <v>S513238</v>
          </cell>
          <cell r="C956" t="str">
            <v>深州市睿盛橡塑制品有限公司</v>
          </cell>
        </row>
        <row r="956">
          <cell r="M956">
            <v>-48349.76</v>
          </cell>
        </row>
        <row r="957">
          <cell r="B957" t="str">
            <v>S512011</v>
          </cell>
          <cell r="C957" t="str">
            <v>天津市启光科技有限公司</v>
          </cell>
          <cell r="D957">
            <v>-50370</v>
          </cell>
          <cell r="E957">
            <v>-50370</v>
          </cell>
          <cell r="F957">
            <v>-50370</v>
          </cell>
          <cell r="G957">
            <v>-50370</v>
          </cell>
          <cell r="H957">
            <v>-50370</v>
          </cell>
          <cell r="I957">
            <v>-50370</v>
          </cell>
          <cell r="J957">
            <v>-50370</v>
          </cell>
          <cell r="K957">
            <v>-50370</v>
          </cell>
          <cell r="L957">
            <v>-50370</v>
          </cell>
          <cell r="M957">
            <v>-50370</v>
          </cell>
        </row>
        <row r="958">
          <cell r="B958" t="str">
            <v>S444013</v>
          </cell>
          <cell r="C958" t="str">
            <v>东莞市鑫宝塑胶原料有限公司</v>
          </cell>
          <cell r="D958">
            <v>0</v>
          </cell>
          <cell r="E958">
            <v>0</v>
          </cell>
          <cell r="F958">
            <v>-17000</v>
          </cell>
          <cell r="G958">
            <v>-27000</v>
          </cell>
          <cell r="H958">
            <v>0</v>
          </cell>
          <cell r="I958">
            <v>0</v>
          </cell>
          <cell r="J958">
            <v>-20400</v>
          </cell>
          <cell r="K958">
            <v>-20400</v>
          </cell>
          <cell r="L958">
            <v>-54400</v>
          </cell>
          <cell r="M958">
            <v>-54400</v>
          </cell>
        </row>
        <row r="959">
          <cell r="B959" t="str">
            <v>S444024</v>
          </cell>
          <cell r="C959" t="str">
            <v>东莞市大雨智能科技有限公司</v>
          </cell>
        </row>
        <row r="959">
          <cell r="M959">
            <v>-56000</v>
          </cell>
        </row>
        <row r="960">
          <cell r="B960" t="str">
            <v>C411029</v>
          </cell>
          <cell r="C960" t="str">
            <v>北京福田戴姆勒汽车有限公司(配件公司)</v>
          </cell>
          <cell r="D960">
            <v>-57903.93</v>
          </cell>
          <cell r="E960">
            <v>-57903.93</v>
          </cell>
          <cell r="F960">
            <v>-57903.93</v>
          </cell>
          <cell r="G960">
            <v>-57903.93</v>
          </cell>
          <cell r="H960">
            <v>-57903.93</v>
          </cell>
          <cell r="I960">
            <v>-57903.93</v>
          </cell>
          <cell r="J960">
            <v>-57903.93</v>
          </cell>
          <cell r="K960">
            <v>-57903.93</v>
          </cell>
          <cell r="L960">
            <v>-57903.93</v>
          </cell>
          <cell r="M960">
            <v>-57903.93</v>
          </cell>
        </row>
        <row r="961">
          <cell r="B961" t="str">
            <v>S434007</v>
          </cell>
          <cell r="C961" t="str">
            <v>滁州岳众汽车零部件有限公司</v>
          </cell>
          <cell r="D961">
            <v>-58565.7800000007</v>
          </cell>
          <cell r="E961">
            <v>-58565.7800000007</v>
          </cell>
          <cell r="F961">
            <v>-58565.7800000007</v>
          </cell>
          <cell r="G961">
            <v>-58565.7800000007</v>
          </cell>
          <cell r="H961">
            <v>-58565.7800000007</v>
          </cell>
          <cell r="I961">
            <v>-58565.7800000007</v>
          </cell>
          <cell r="J961">
            <v>-58565.7800000007</v>
          </cell>
          <cell r="K961">
            <v>-58565.7800000007</v>
          </cell>
          <cell r="L961">
            <v>-58565.7800000007</v>
          </cell>
          <cell r="M961">
            <v>-58565.7800000007</v>
          </cell>
        </row>
        <row r="962">
          <cell r="B962" t="str">
            <v>S411009</v>
          </cell>
          <cell r="C962" t="str">
            <v>北京兴塑化工产品有限公司</v>
          </cell>
          <cell r="D962">
            <v>0</v>
          </cell>
          <cell r="E962">
            <v>-59500</v>
          </cell>
          <cell r="F962">
            <v>-59500</v>
          </cell>
          <cell r="G962">
            <v>-59500</v>
          </cell>
          <cell r="H962">
            <v>-59500</v>
          </cell>
          <cell r="I962">
            <v>-59500</v>
          </cell>
          <cell r="J962">
            <v>-59500</v>
          </cell>
          <cell r="K962">
            <v>-59500</v>
          </cell>
          <cell r="L962">
            <v>-59500</v>
          </cell>
          <cell r="M962">
            <v>-59500</v>
          </cell>
        </row>
        <row r="963">
          <cell r="B963" t="str">
            <v>S613070</v>
          </cell>
          <cell r="C963" t="str">
            <v>滕奉伟</v>
          </cell>
          <cell r="D963">
            <v>-1.45519152283669e-11</v>
          </cell>
          <cell r="E963">
            <v>-20000</v>
          </cell>
          <cell r="F963">
            <v>0</v>
          </cell>
          <cell r="G963">
            <v>-27968.8</v>
          </cell>
          <cell r="H963">
            <v>-27968.8</v>
          </cell>
          <cell r="I963">
            <v>-23697.55</v>
          </cell>
          <cell r="J963">
            <v>-20000</v>
          </cell>
          <cell r="K963">
            <v>-28300</v>
          </cell>
          <cell r="L963">
            <v>-35300</v>
          </cell>
          <cell r="M963">
            <v>-62108</v>
          </cell>
        </row>
        <row r="964">
          <cell r="B964" t="str">
            <v>C411051</v>
          </cell>
          <cell r="C964" t="str">
            <v>北京汽车国际发展有限公司 </v>
          </cell>
        </row>
        <row r="964">
          <cell r="M964">
            <v>-72700.82</v>
          </cell>
        </row>
        <row r="965">
          <cell r="B965" t="str">
            <v>S432052</v>
          </cell>
          <cell r="C965" t="str">
            <v>昆山圣精特金属制品有限公司</v>
          </cell>
        </row>
        <row r="965">
          <cell r="M965">
            <v>-73041</v>
          </cell>
        </row>
        <row r="966">
          <cell r="B966" t="str">
            <v>S700003</v>
          </cell>
          <cell r="C966" t="str">
            <v>医疗保险</v>
          </cell>
          <cell r="D966">
            <v>-153600.19</v>
          </cell>
          <cell r="E966">
            <v>-113916.94</v>
          </cell>
          <cell r="F966">
            <v>-103096.47</v>
          </cell>
          <cell r="G966">
            <v>-111476.78</v>
          </cell>
          <cell r="H966">
            <v>-110429.19</v>
          </cell>
          <cell r="I966">
            <v>-111539.83</v>
          </cell>
          <cell r="J966">
            <v>-101946.85</v>
          </cell>
          <cell r="K966">
            <v>-123761.54</v>
          </cell>
          <cell r="L966">
            <v>-96074.44</v>
          </cell>
          <cell r="M966">
            <v>-95049.2800000001</v>
          </cell>
        </row>
        <row r="967">
          <cell r="B967" t="str">
            <v>C451004</v>
          </cell>
          <cell r="C967" t="str">
            <v>中国重汽集团济南卡车绵阳分公司</v>
          </cell>
        </row>
        <row r="967">
          <cell r="I967">
            <v>-62167.81</v>
          </cell>
          <cell r="J967">
            <v>-79327.99</v>
          </cell>
          <cell r="K967">
            <v>-90743.25</v>
          </cell>
          <cell r="L967">
            <v>-90743.25</v>
          </cell>
          <cell r="M967">
            <v>-103889.67</v>
          </cell>
        </row>
        <row r="968">
          <cell r="B968" t="str">
            <v>S413165</v>
          </cell>
          <cell r="C968" t="str">
            <v>献县鹏凯金属制品有限公司</v>
          </cell>
          <cell r="D968">
            <v>-29999.9999999999</v>
          </cell>
          <cell r="E968">
            <v>-30000</v>
          </cell>
          <cell r="F968">
            <v>0</v>
          </cell>
          <cell r="G968">
            <v>0</v>
          </cell>
          <cell r="H968">
            <v>-50000</v>
          </cell>
          <cell r="I968">
            <v>0</v>
          </cell>
          <cell r="J968">
            <v>0</v>
          </cell>
          <cell r="K968">
            <v>-38705.4999999999</v>
          </cell>
          <cell r="L968">
            <v>0</v>
          </cell>
          <cell r="M968">
            <v>-131392.8</v>
          </cell>
        </row>
        <row r="969">
          <cell r="B969" t="str">
            <v>S413048</v>
          </cell>
          <cell r="C969" t="str">
            <v>黄骅市聚兴制管有限公司</v>
          </cell>
          <cell r="D969">
            <v>-88716.28</v>
          </cell>
          <cell r="E969">
            <v>-88716.28</v>
          </cell>
          <cell r="F969">
            <v>-88716.28</v>
          </cell>
          <cell r="G969">
            <v>-88716.28</v>
          </cell>
          <cell r="H969">
            <v>-88716.28</v>
          </cell>
          <cell r="I969">
            <v>-88716.28</v>
          </cell>
          <cell r="J969">
            <v>-88716.28</v>
          </cell>
          <cell r="K969">
            <v>-88716.28</v>
          </cell>
          <cell r="L969">
            <v>-88716.28</v>
          </cell>
          <cell r="M969">
            <v>-140216.28</v>
          </cell>
        </row>
        <row r="970">
          <cell r="B970" t="str">
            <v>C437020</v>
          </cell>
          <cell r="C970" t="str">
            <v>山东五征集团有限公司</v>
          </cell>
          <cell r="D970">
            <v>-344872.57</v>
          </cell>
          <cell r="E970">
            <v>-306306</v>
          </cell>
          <cell r="F970">
            <v>-307246.2</v>
          </cell>
          <cell r="G970">
            <v>-306921.07</v>
          </cell>
          <cell r="H970">
            <v>-306533.28</v>
          </cell>
          <cell r="I970">
            <v>-156619.95</v>
          </cell>
          <cell r="J970">
            <v>-161253.44</v>
          </cell>
          <cell r="K970">
            <v>-148870.23</v>
          </cell>
          <cell r="L970">
            <v>-160533.06</v>
          </cell>
          <cell r="M970">
            <v>-148533.06</v>
          </cell>
        </row>
        <row r="971">
          <cell r="B971" t="str">
            <v>S413095</v>
          </cell>
          <cell r="C971" t="str">
            <v>河北岳钢数控设备有限公司</v>
          </cell>
          <cell r="D971">
            <v>-151779.14</v>
          </cell>
          <cell r="E971">
            <v>-151779.14</v>
          </cell>
          <cell r="F971">
            <v>-151779.14</v>
          </cell>
          <cell r="G971">
            <v>-151779.14</v>
          </cell>
          <cell r="H971">
            <v>-151779.14</v>
          </cell>
          <cell r="I971">
            <v>-151779.14</v>
          </cell>
          <cell r="J971">
            <v>-151779.14</v>
          </cell>
          <cell r="K971">
            <v>-151779.14</v>
          </cell>
          <cell r="L971">
            <v>-151779.14</v>
          </cell>
          <cell r="M971">
            <v>-151779.14</v>
          </cell>
        </row>
        <row r="972">
          <cell r="B972" t="str">
            <v>S431040</v>
          </cell>
          <cell r="C972" t="str">
            <v>上海通实机器人制造有限公司</v>
          </cell>
        </row>
        <row r="972">
          <cell r="J972">
            <v>-62400</v>
          </cell>
          <cell r="K972">
            <v>-187200</v>
          </cell>
          <cell r="L972">
            <v>-187200</v>
          </cell>
          <cell r="M972">
            <v>-187200</v>
          </cell>
        </row>
        <row r="973">
          <cell r="B973" t="str">
            <v>S513207</v>
          </cell>
          <cell r="C973" t="str">
            <v>信誉楼百货集团有限公司黄骅信誉楼旗舰店</v>
          </cell>
        </row>
        <row r="973">
          <cell r="E973">
            <v>0</v>
          </cell>
          <cell r="F973">
            <v>0</v>
          </cell>
          <cell r="G973">
            <v>-100000</v>
          </cell>
          <cell r="H973">
            <v>-100000</v>
          </cell>
          <cell r="I973">
            <v>-100000</v>
          </cell>
          <cell r="J973">
            <v>-100000</v>
          </cell>
          <cell r="K973">
            <v>-100000</v>
          </cell>
          <cell r="L973">
            <v>-100000</v>
          </cell>
          <cell r="M973">
            <v>-200000</v>
          </cell>
        </row>
        <row r="974">
          <cell r="B974" t="str">
            <v>S444023</v>
          </cell>
          <cell r="C974" t="str">
            <v>深圳市永利源和科技有限公司</v>
          </cell>
        </row>
        <row r="974">
          <cell r="M974">
            <v>-212000</v>
          </cell>
        </row>
        <row r="975">
          <cell r="B975" t="str">
            <v>S513032</v>
          </cell>
          <cell r="C975" t="str">
            <v>保定市齐稳精密机械设备制造有限公司</v>
          </cell>
          <cell r="D975">
            <v>-214900</v>
          </cell>
          <cell r="E975">
            <v>-214900</v>
          </cell>
          <cell r="F975">
            <v>-214900</v>
          </cell>
          <cell r="G975">
            <v>-214900</v>
          </cell>
          <cell r="H975">
            <v>-214900</v>
          </cell>
          <cell r="I975">
            <v>-214900</v>
          </cell>
          <cell r="J975">
            <v>-214900</v>
          </cell>
          <cell r="K975">
            <v>-214900</v>
          </cell>
          <cell r="L975">
            <v>-214900</v>
          </cell>
          <cell r="M975">
            <v>-214900</v>
          </cell>
        </row>
        <row r="976">
          <cell r="B976" t="str">
            <v>C437003</v>
          </cell>
          <cell r="C976" t="str">
            <v>中国重汽集团济南特种车有限公司</v>
          </cell>
          <cell r="D976">
            <v>-239663.39</v>
          </cell>
          <cell r="E976">
            <v>-230505.08</v>
          </cell>
          <cell r="F976">
            <v>-216715.81</v>
          </cell>
          <cell r="G976">
            <v>-234139.71</v>
          </cell>
          <cell r="H976">
            <v>-195920.55</v>
          </cell>
          <cell r="I976">
            <v>-215376.23</v>
          </cell>
          <cell r="J976">
            <v>-234680.42</v>
          </cell>
          <cell r="K976">
            <v>-224356</v>
          </cell>
          <cell r="L976">
            <v>-223670.59</v>
          </cell>
          <cell r="M976">
            <v>-249973.93</v>
          </cell>
        </row>
        <row r="977">
          <cell r="B977" t="str">
            <v>C411002</v>
          </cell>
          <cell r="C977" t="str">
            <v>北京福田戴姆勒汽车有限公司</v>
          </cell>
          <cell r="D977">
            <v>-294134.98</v>
          </cell>
          <cell r="E977">
            <v>-294134.98</v>
          </cell>
          <cell r="F977">
            <v>-294134.98</v>
          </cell>
          <cell r="G977">
            <v>-294134.98</v>
          </cell>
          <cell r="H977">
            <v>-294134.98</v>
          </cell>
          <cell r="I977">
            <v>-294134.98</v>
          </cell>
          <cell r="J977">
            <v>-294134.98</v>
          </cell>
          <cell r="K977">
            <v>-294134.98</v>
          </cell>
          <cell r="L977">
            <v>-294134.98</v>
          </cell>
          <cell r="M977">
            <v>-294134.98</v>
          </cell>
        </row>
        <row r="978">
          <cell r="B978" t="str">
            <v>C411015</v>
          </cell>
          <cell r="C978" t="str">
            <v>北汽福田汽车股份有限公司北京配件销售分公司</v>
          </cell>
        </row>
        <row r="978">
          <cell r="F978">
            <v>-56909.22</v>
          </cell>
          <cell r="G978">
            <v>-78590.08</v>
          </cell>
          <cell r="H978">
            <v>-104175.05</v>
          </cell>
          <cell r="I978">
            <v>-159737.31</v>
          </cell>
          <cell r="J978">
            <v>-195948.41</v>
          </cell>
          <cell r="K978">
            <v>-283758.43</v>
          </cell>
          <cell r="L978">
            <v>-322127.77</v>
          </cell>
          <cell r="M978">
            <v>-341364.74</v>
          </cell>
        </row>
        <row r="979">
          <cell r="B979" t="str">
            <v>C436002</v>
          </cell>
          <cell r="C979" t="str">
            <v>江西昌河汽车有限责任公司</v>
          </cell>
          <cell r="D979">
            <v>-404970.67</v>
          </cell>
          <cell r="E979">
            <v>-404970.67</v>
          </cell>
          <cell r="F979">
            <v>-404970.67</v>
          </cell>
          <cell r="G979">
            <v>-393997.16</v>
          </cell>
          <cell r="H979">
            <v>-393997.16</v>
          </cell>
          <cell r="I979">
            <v>-393997.16</v>
          </cell>
          <cell r="J979">
            <v>-393997.16</v>
          </cell>
          <cell r="K979">
            <v>-393997.16</v>
          </cell>
          <cell r="L979">
            <v>-393997.16</v>
          </cell>
          <cell r="M979">
            <v>-393997.16</v>
          </cell>
        </row>
        <row r="980">
          <cell r="B980" t="str">
            <v>S412004</v>
          </cell>
          <cell r="C980" t="str">
            <v>天津市朗力机械设备有限公司</v>
          </cell>
          <cell r="D980">
            <v>-52625</v>
          </cell>
          <cell r="E980">
            <v>-52625</v>
          </cell>
          <cell r="F980">
            <v>-156825</v>
          </cell>
          <cell r="G980">
            <v>-318825</v>
          </cell>
          <cell r="H980">
            <v>-318825</v>
          </cell>
          <cell r="I980">
            <v>-318825</v>
          </cell>
          <cell r="J980">
            <v>-318825</v>
          </cell>
          <cell r="K980">
            <v>-318825</v>
          </cell>
          <cell r="L980">
            <v>-466825</v>
          </cell>
          <cell r="M980">
            <v>-466825</v>
          </cell>
        </row>
        <row r="981">
          <cell r="B981" t="str">
            <v>S413111</v>
          </cell>
          <cell r="C981" t="str">
            <v>国网河北省电力有限公司沧州供电分公司</v>
          </cell>
          <cell r="D981">
            <v>-293619.17</v>
          </cell>
          <cell r="E981">
            <v>-349583.98</v>
          </cell>
          <cell r="F981">
            <v>-284455.62</v>
          </cell>
          <cell r="G981">
            <v>-422521.68</v>
          </cell>
          <cell r="H981">
            <v>-400454.34</v>
          </cell>
          <cell r="I981">
            <v>-448421.16</v>
          </cell>
          <cell r="J981">
            <v>-556646.38</v>
          </cell>
          <cell r="K981">
            <v>-547610.09</v>
          </cell>
          <cell r="L981">
            <v>-423779.84</v>
          </cell>
          <cell r="M981">
            <v>-478240.02</v>
          </cell>
        </row>
        <row r="982">
          <cell r="B982" t="str">
            <v>S413112</v>
          </cell>
          <cell r="C982" t="str">
            <v>南皮县泰航五金制造有限公司</v>
          </cell>
          <cell r="D982">
            <v>-601400.42</v>
          </cell>
          <cell r="E982">
            <v>-601400.42</v>
          </cell>
          <cell r="F982">
            <v>-601400.42</v>
          </cell>
          <cell r="G982">
            <v>-601400.42</v>
          </cell>
          <cell r="H982">
            <v>-601400.42</v>
          </cell>
          <cell r="I982">
            <v>-601400.42</v>
          </cell>
          <cell r="J982">
            <v>-601400.42</v>
          </cell>
          <cell r="K982">
            <v>-601400.42</v>
          </cell>
          <cell r="L982">
            <v>-601400.42</v>
          </cell>
          <cell r="M982">
            <v>-601400.42</v>
          </cell>
        </row>
        <row r="983">
          <cell r="B983" t="str">
            <v>C413160</v>
          </cell>
          <cell r="C983" t="str">
            <v>黄骅市萧驰汽车配件销售有限公司</v>
          </cell>
          <cell r="D983">
            <v>-193305.63</v>
          </cell>
          <cell r="E983">
            <v>-193305.63</v>
          </cell>
          <cell r="F983">
            <v>-211043.32</v>
          </cell>
          <cell r="G983">
            <v>-440319.96</v>
          </cell>
          <cell r="H983">
            <v>-452413.43</v>
          </cell>
          <cell r="I983">
            <v>-647843.08</v>
          </cell>
          <cell r="J983">
            <v>-700917.29</v>
          </cell>
          <cell r="K983">
            <v>-686918.83</v>
          </cell>
          <cell r="L983">
            <v>-762042.83</v>
          </cell>
          <cell r="M983">
            <v>-662042.83</v>
          </cell>
        </row>
        <row r="984">
          <cell r="B984" t="str">
            <v>C437049</v>
          </cell>
          <cell r="C984" t="str">
            <v>中国重汽集团济南橡塑件有限公司</v>
          </cell>
          <cell r="D984">
            <v>-2172017.28</v>
          </cell>
          <cell r="E984">
            <v>-2236098.56</v>
          </cell>
          <cell r="F984">
            <v>-1423089.47</v>
          </cell>
          <cell r="G984">
            <v>-1311803.71</v>
          </cell>
          <cell r="H984">
            <v>-1172137.15</v>
          </cell>
          <cell r="I984">
            <v>-1009622.24</v>
          </cell>
          <cell r="J984">
            <v>-439279.09</v>
          </cell>
          <cell r="K984">
            <v>-527581.81</v>
          </cell>
          <cell r="L984">
            <v>-594176.74</v>
          </cell>
          <cell r="M984">
            <v>-700624.74</v>
          </cell>
        </row>
        <row r="985">
          <cell r="B985" t="str">
            <v>C437002</v>
          </cell>
          <cell r="C985" t="str">
            <v>中国重汽集团济南商用车有限公司</v>
          </cell>
          <cell r="D985">
            <v>-1648753.09</v>
          </cell>
          <cell r="E985">
            <v>-1186913.26</v>
          </cell>
          <cell r="F985">
            <v>-1008281.09</v>
          </cell>
          <cell r="G985">
            <v>-1020340.7</v>
          </cell>
          <cell r="H985">
            <v>-1080435.19</v>
          </cell>
          <cell r="I985">
            <v>-1096757.07</v>
          </cell>
          <cell r="J985">
            <v>-1115843.85</v>
          </cell>
          <cell r="K985">
            <v>-1100190.85</v>
          </cell>
          <cell r="L985">
            <v>-1085095.68</v>
          </cell>
          <cell r="M985">
            <v>-1110859.9</v>
          </cell>
        </row>
        <row r="986">
          <cell r="B986" t="str">
            <v>C437012</v>
          </cell>
          <cell r="C986" t="str">
            <v>北汽福田汽车股份有限公司诸城奥铃汽车厂(时代领航）</v>
          </cell>
          <cell r="D986">
            <v>-1845129.85</v>
          </cell>
          <cell r="E986">
            <v>-1552181.72</v>
          </cell>
          <cell r="F986">
            <v>-1514345.82</v>
          </cell>
          <cell r="G986">
            <v>-1271364.27</v>
          </cell>
          <cell r="H986">
            <v>-1447058.97</v>
          </cell>
          <cell r="I986">
            <v>-1376732.14</v>
          </cell>
          <cell r="J986">
            <v>-1197370.81</v>
          </cell>
          <cell r="K986">
            <v>-1265781.01</v>
          </cell>
          <cell r="L986">
            <v>-982385.87</v>
          </cell>
          <cell r="M986">
            <v>-1210665.39</v>
          </cell>
        </row>
        <row r="987">
          <cell r="B987" t="str">
            <v>C411043</v>
          </cell>
          <cell r="C987" t="str">
            <v>中国重汽集团济宁商用车有限公司</v>
          </cell>
          <cell r="D987">
            <v>-384870.67</v>
          </cell>
          <cell r="E987">
            <v>-344222.92</v>
          </cell>
          <cell r="F987">
            <v>-435145.22</v>
          </cell>
          <cell r="G987">
            <v>-506311.34</v>
          </cell>
          <cell r="H987">
            <v>-640071.44</v>
          </cell>
          <cell r="I987">
            <v>-758356.06</v>
          </cell>
          <cell r="J987">
            <v>-809753.35</v>
          </cell>
          <cell r="K987">
            <v>-1011042.86</v>
          </cell>
          <cell r="L987">
            <v>-1199374.9</v>
          </cell>
          <cell r="M987">
            <v>-1296068.46</v>
          </cell>
        </row>
        <row r="988">
          <cell r="B988" t="str">
            <v>C437001</v>
          </cell>
          <cell r="C988" t="str">
            <v>中国重汽集团济南卡车股份有限公司</v>
          </cell>
          <cell r="D988">
            <v>-3706207.58</v>
          </cell>
          <cell r="E988">
            <v>-3783603.34</v>
          </cell>
          <cell r="F988">
            <v>-2375066.54</v>
          </cell>
          <cell r="G988">
            <v>-2322727.01</v>
          </cell>
          <cell r="H988">
            <v>-2840753.76</v>
          </cell>
          <cell r="I988">
            <v>-2915629.67</v>
          </cell>
          <cell r="J988">
            <v>-1899391.72</v>
          </cell>
          <cell r="K988">
            <v>-1751324.11</v>
          </cell>
          <cell r="L988">
            <v>-2167539.72</v>
          </cell>
          <cell r="M988">
            <v>-2363975.78</v>
          </cell>
        </row>
        <row r="989">
          <cell r="B989" t="str">
            <v>C437014</v>
          </cell>
          <cell r="C989" t="str">
            <v>北汽福田汽车股份有限公司诸城汽车厂</v>
          </cell>
          <cell r="D989">
            <v>-2850502.13</v>
          </cell>
          <cell r="E989">
            <v>-2152887.6</v>
          </cell>
          <cell r="F989">
            <v>-2068320.7</v>
          </cell>
          <cell r="G989">
            <v>-1958422.06</v>
          </cell>
          <cell r="H989">
            <v>-2094384.8</v>
          </cell>
          <cell r="I989">
            <v>-1966155.72</v>
          </cell>
          <cell r="J989">
            <v>-1960620.9</v>
          </cell>
          <cell r="K989">
            <v>-2144111.87</v>
          </cell>
          <cell r="L989">
            <v>-1749371.8</v>
          </cell>
          <cell r="M989">
            <v>-2705599.27</v>
          </cell>
        </row>
        <row r="990">
          <cell r="B990" t="str">
            <v>C437050</v>
          </cell>
          <cell r="C990" t="str">
            <v>中国重汽集团济南商用车有限公司轻卡部</v>
          </cell>
          <cell r="D990">
            <v>-3026975.02</v>
          </cell>
          <cell r="E990">
            <v>-3070563</v>
          </cell>
          <cell r="F990">
            <v>-4080278.37</v>
          </cell>
          <cell r="G990">
            <v>-4572574.56</v>
          </cell>
          <cell r="H990">
            <v>-5397951.02</v>
          </cell>
          <cell r="I990">
            <v>-5653994.95</v>
          </cell>
          <cell r="J990">
            <v>-2056991.11</v>
          </cell>
          <cell r="K990">
            <v>-2437582.5</v>
          </cell>
          <cell r="L990">
            <v>-2595139.53</v>
          </cell>
          <cell r="M990">
            <v>-3756870.23</v>
          </cell>
        </row>
        <row r="991">
          <cell r="B991" t="str">
            <v>C451003</v>
          </cell>
          <cell r="C991" t="str">
            <v>中国重汽集团成都王牌商用车有限公司</v>
          </cell>
          <cell r="D991">
            <v>-2434778.91</v>
          </cell>
          <cell r="E991">
            <v>-2358048.1</v>
          </cell>
          <cell r="F991">
            <v>-2510091.12</v>
          </cell>
          <cell r="G991">
            <v>-2186544.76</v>
          </cell>
          <cell r="H991">
            <v>-2376336.72</v>
          </cell>
          <cell r="I991">
            <v>-2489151.79</v>
          </cell>
          <cell r="J991">
            <v>-3239767.45</v>
          </cell>
          <cell r="K991">
            <v>-3944537.49</v>
          </cell>
          <cell r="L991">
            <v>-4029223.54</v>
          </cell>
          <cell r="M991">
            <v>-3800764.18</v>
          </cell>
        </row>
        <row r="992">
          <cell r="B992" t="str">
            <v>C413187</v>
          </cell>
          <cell r="C992" t="str">
            <v>北京北汽李尔汽车系统有限公司保定分公司</v>
          </cell>
          <cell r="D992">
            <v>-1252066.57</v>
          </cell>
          <cell r="E992">
            <v>-2990127.11</v>
          </cell>
          <cell r="F992">
            <v>-4667459.38</v>
          </cell>
          <cell r="G992">
            <v>-5757761.15</v>
          </cell>
          <cell r="H992">
            <v>-7595078.32</v>
          </cell>
          <cell r="I992">
            <v>-6790216.8</v>
          </cell>
          <cell r="J992">
            <v>-7621220.63</v>
          </cell>
          <cell r="K992">
            <v>-6810787.92</v>
          </cell>
          <cell r="L992">
            <v>-6487657.3</v>
          </cell>
          <cell r="M992">
            <v>-5077623.02</v>
          </cell>
        </row>
        <row r="993">
          <cell r="B993" t="str">
            <v>C443005</v>
          </cell>
          <cell r="C993" t="str">
            <v>北汽福田汽车股份有限公司长沙汽车厂</v>
          </cell>
          <cell r="D993">
            <v>-1646885.77</v>
          </cell>
          <cell r="E993">
            <v>-2946190.18</v>
          </cell>
          <cell r="F993">
            <v>-3944876.79</v>
          </cell>
          <cell r="G993">
            <v>-5316390.73</v>
          </cell>
          <cell r="H993">
            <v>-6881728.94</v>
          </cell>
          <cell r="I993">
            <v>-7061885.31</v>
          </cell>
          <cell r="J993">
            <v>-7499766.61</v>
          </cell>
          <cell r="K993">
            <v>-4224030.75</v>
          </cell>
          <cell r="L993">
            <v>-5219454.36</v>
          </cell>
          <cell r="M993">
            <v>-6821781.72</v>
          </cell>
        </row>
        <row r="994">
          <cell r="B994" t="str">
            <v>C437044</v>
          </cell>
          <cell r="C994" t="str">
            <v>北汽福田汽车股份有限公司诸城汽车厂（欧马可）</v>
          </cell>
          <cell r="D994">
            <v>-4819911.25</v>
          </cell>
          <cell r="E994">
            <v>-6879430.63</v>
          </cell>
          <cell r="F994">
            <v>-8031530.46</v>
          </cell>
          <cell r="G994">
            <v>-9497750.72</v>
          </cell>
          <cell r="H994">
            <v>-9823777.75</v>
          </cell>
          <cell r="I994">
            <v>-9281932.73</v>
          </cell>
          <cell r="J994">
            <v>-8089272.94</v>
          </cell>
          <cell r="K994">
            <v>-8203274.51</v>
          </cell>
          <cell r="L994">
            <v>-10605066.79</v>
          </cell>
          <cell r="M994">
            <v>-14653134.1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0月份支付安排"/>
      <sheetName val="汇总"/>
      <sheetName val="原材料"/>
      <sheetName val="涉诉&amp;还款计划"/>
      <sheetName val="预付&amp;发票到付"/>
      <sheetName val="按规则"/>
      <sheetName val="按账期"/>
    </sheetNames>
    <sheetDataSet>
      <sheetData sheetId="0">
        <row r="4">
          <cell r="C4" t="str">
            <v>大连浩煜新材料科技有限公司</v>
          </cell>
          <cell r="D4" t="str">
            <v>原材料</v>
          </cell>
          <cell r="E4" t="str">
            <v>座椅</v>
          </cell>
          <cell r="F4">
            <v>300000</v>
          </cell>
          <cell r="G4">
            <v>1000000</v>
          </cell>
          <cell r="H4">
            <v>1000000</v>
          </cell>
        </row>
        <row r="5">
          <cell r="C5" t="str">
            <v>天津市远丰化工产品贸易有限公司</v>
          </cell>
          <cell r="D5" t="str">
            <v>原材料</v>
          </cell>
          <cell r="E5" t="str">
            <v>座椅</v>
          </cell>
          <cell r="F5">
            <v>0</v>
          </cell>
          <cell r="G5">
            <v>1500000</v>
          </cell>
          <cell r="H5">
            <v>1500000</v>
          </cell>
        </row>
        <row r="6">
          <cell r="C6" t="str">
            <v>北京奇美玉隆商贸有限责任公司</v>
          </cell>
          <cell r="D6" t="str">
            <v>原材料</v>
          </cell>
          <cell r="E6" t="str">
            <v>视镜</v>
          </cell>
          <cell r="F6">
            <v>50000</v>
          </cell>
        </row>
        <row r="6">
          <cell r="H6">
            <v>0</v>
          </cell>
        </row>
        <row r="7">
          <cell r="C7" t="str">
            <v>厦门凯平化工有限公司</v>
          </cell>
          <cell r="D7" t="str">
            <v>原材料</v>
          </cell>
          <cell r="E7" t="str">
            <v>座椅</v>
          </cell>
          <cell r="F7">
            <v>0</v>
          </cell>
          <cell r="G7">
            <v>200000</v>
          </cell>
          <cell r="H7">
            <v>200000</v>
          </cell>
        </row>
        <row r="8">
          <cell r="C8" t="str">
            <v>河北锦泽丰泰国际贸易有限公司</v>
          </cell>
          <cell r="D8" t="str">
            <v>原材料</v>
          </cell>
          <cell r="E8" t="str">
            <v>金属件</v>
          </cell>
          <cell r="F8">
            <v>254201.81</v>
          </cell>
          <cell r="G8">
            <v>464998.57</v>
          </cell>
          <cell r="H8">
            <v>464998.57</v>
          </cell>
        </row>
        <row r="9">
          <cell r="C9" t="str">
            <v>北京中万盛贸易有限责任公司</v>
          </cell>
          <cell r="D9" t="str">
            <v>原材料</v>
          </cell>
          <cell r="E9" t="str">
            <v>座椅</v>
          </cell>
          <cell r="F9">
            <v>0</v>
          </cell>
          <cell r="G9">
            <v>250000</v>
          </cell>
          <cell r="H9">
            <v>250000</v>
          </cell>
        </row>
        <row r="10">
          <cell r="C10" t="str">
            <v>临沂方中新材料科技有限公司</v>
          </cell>
          <cell r="D10" t="str">
            <v>原材料</v>
          </cell>
          <cell r="E10" t="str">
            <v>视镜</v>
          </cell>
          <cell r="F10">
            <v>0</v>
          </cell>
          <cell r="G10">
            <v>92000</v>
          </cell>
          <cell r="H10">
            <v>92000</v>
          </cell>
        </row>
        <row r="11">
          <cell r="C11" t="str">
            <v>青岛盛有电子科技有限公司</v>
          </cell>
          <cell r="D11" t="str">
            <v>原材料</v>
          </cell>
          <cell r="E11" t="str">
            <v>视镜</v>
          </cell>
          <cell r="F11">
            <v>50000</v>
          </cell>
        </row>
        <row r="11">
          <cell r="H11">
            <v>0</v>
          </cell>
        </row>
        <row r="12">
          <cell r="C12" t="str">
            <v>黄骅市双得金属制品销售有限公司</v>
          </cell>
          <cell r="D12" t="str">
            <v>原材料</v>
          </cell>
          <cell r="E12" t="str">
            <v>模具试制</v>
          </cell>
          <cell r="F12">
            <v>0</v>
          </cell>
          <cell r="G12">
            <v>50000</v>
          </cell>
          <cell r="H12">
            <v>50000</v>
          </cell>
        </row>
        <row r="13">
          <cell r="C13" t="str">
            <v>北鸿科（天津） 科技有限公司</v>
          </cell>
          <cell r="D13" t="str">
            <v>原材料</v>
          </cell>
          <cell r="E13" t="str">
            <v>视镜</v>
          </cell>
          <cell r="F13">
            <v>95800</v>
          </cell>
        </row>
        <row r="13">
          <cell r="H13">
            <v>0</v>
          </cell>
        </row>
        <row r="14">
          <cell r="C14" t="str">
            <v>黄骅市金宝成钢材经销有限公司</v>
          </cell>
          <cell r="D14" t="str">
            <v>原材料</v>
          </cell>
          <cell r="E14" t="str">
            <v>金属件</v>
          </cell>
          <cell r="F14">
            <v>43270</v>
          </cell>
          <cell r="G14">
            <v>156508.12</v>
          </cell>
          <cell r="H14">
            <v>156508.12</v>
          </cell>
        </row>
        <row r="15">
          <cell r="C15" t="str">
            <v>天津市元辉昌钢铁贸易有限公司</v>
          </cell>
          <cell r="D15" t="str">
            <v>原材料</v>
          </cell>
          <cell r="E15" t="str">
            <v>金属件</v>
          </cell>
          <cell r="F15">
            <v>0</v>
          </cell>
          <cell r="G15">
            <v>154795.22</v>
          </cell>
          <cell r="H15">
            <v>154795.22</v>
          </cell>
        </row>
        <row r="16">
          <cell r="C16" t="str">
            <v>天津德润达金属材料销售有限公司</v>
          </cell>
          <cell r="D16" t="str">
            <v>原材料</v>
          </cell>
          <cell r="E16" t="str">
            <v>金属件</v>
          </cell>
          <cell r="F16">
            <v>0</v>
          </cell>
          <cell r="G16">
            <v>151985.15</v>
          </cell>
          <cell r="H16">
            <v>151985.15</v>
          </cell>
        </row>
        <row r="17">
          <cell r="C17" t="str">
            <v>青岛柏利美新材料有限公司</v>
          </cell>
          <cell r="D17" t="str">
            <v>原材料</v>
          </cell>
          <cell r="E17" t="str">
            <v>视镜</v>
          </cell>
          <cell r="F17">
            <v>0</v>
          </cell>
          <cell r="G17">
            <v>73500</v>
          </cell>
          <cell r="H17">
            <v>73500</v>
          </cell>
        </row>
        <row r="18">
          <cell r="C18" t="str">
            <v>青岛中新华美塑料有限公司</v>
          </cell>
          <cell r="D18" t="str">
            <v>原材料</v>
          </cell>
          <cell r="E18" t="str">
            <v>视镜</v>
          </cell>
          <cell r="F18">
            <v>0</v>
          </cell>
          <cell r="G18">
            <v>45400</v>
          </cell>
          <cell r="H18">
            <v>45400</v>
          </cell>
        </row>
        <row r="19">
          <cell r="C19" t="str">
            <v>上海越航启塑化有限公司</v>
          </cell>
          <cell r="D19" t="str">
            <v>原材料</v>
          </cell>
          <cell r="E19" t="str">
            <v>视镜</v>
          </cell>
          <cell r="F19">
            <v>0</v>
          </cell>
          <cell r="G19">
            <v>118800</v>
          </cell>
          <cell r="H19">
            <v>118800</v>
          </cell>
        </row>
        <row r="20">
          <cell r="C20" t="str">
            <v>佳化化学(滨州)有限公司</v>
          </cell>
          <cell r="D20" t="str">
            <v>原材料</v>
          </cell>
          <cell r="E20" t="str">
            <v>座椅</v>
          </cell>
          <cell r="F20">
            <v>48880.25</v>
          </cell>
          <cell r="G20">
            <v>0</v>
          </cell>
          <cell r="H20">
            <v>0</v>
          </cell>
        </row>
        <row r="21">
          <cell r="C21" t="str">
            <v>黄骅市宏宸汽车配件有限公司</v>
          </cell>
          <cell r="D21" t="str">
            <v>原材料</v>
          </cell>
          <cell r="E21" t="str">
            <v>金属件</v>
          </cell>
          <cell r="F21">
            <v>30000</v>
          </cell>
          <cell r="G21">
            <v>47494.25</v>
          </cell>
          <cell r="H21">
            <v>47494.25</v>
          </cell>
        </row>
        <row r="22">
          <cell r="C22" t="str">
            <v>人民电器集团黄骅销售有限公司</v>
          </cell>
          <cell r="D22" t="str">
            <v>原材料</v>
          </cell>
          <cell r="E22" t="str">
            <v>金属件</v>
          </cell>
          <cell r="F22">
            <v>20000</v>
          </cell>
        </row>
        <row r="22">
          <cell r="H22">
            <v>0</v>
          </cell>
        </row>
        <row r="23">
          <cell r="C23" t="str">
            <v>黄骅市腾双五金门市部</v>
          </cell>
          <cell r="D23" t="str">
            <v>原材料</v>
          </cell>
          <cell r="E23" t="str">
            <v>模具试制</v>
          </cell>
          <cell r="F23">
            <v>0</v>
          </cell>
          <cell r="G23">
            <v>7442.1</v>
          </cell>
          <cell r="H23">
            <v>7442.1</v>
          </cell>
        </row>
        <row r="24">
          <cell r="C24" t="str">
            <v>北京来一桶金科技有限公司</v>
          </cell>
          <cell r="D24" t="str">
            <v>原材料</v>
          </cell>
          <cell r="E24" t="str">
            <v>座椅</v>
          </cell>
          <cell r="F24">
            <v>0</v>
          </cell>
          <cell r="G24">
            <v>24000</v>
          </cell>
          <cell r="H24">
            <v>24000</v>
          </cell>
        </row>
        <row r="25">
          <cell r="C25" t="str">
            <v>沈阳瑞驰表面技术有限公司</v>
          </cell>
          <cell r="D25" t="str">
            <v>原材料</v>
          </cell>
          <cell r="E25" t="str">
            <v>视镜</v>
          </cell>
          <cell r="F25">
            <v>2250</v>
          </cell>
        </row>
        <row r="25">
          <cell r="H25">
            <v>0</v>
          </cell>
        </row>
        <row r="26">
          <cell r="C26" t="str">
            <v>黄骅市宏信五金机电经营部</v>
          </cell>
          <cell r="D26" t="str">
            <v>原材料</v>
          </cell>
          <cell r="E26" t="str">
            <v>金属件</v>
          </cell>
          <cell r="F26">
            <v>20000</v>
          </cell>
        </row>
        <row r="26">
          <cell r="H26">
            <v>0</v>
          </cell>
        </row>
        <row r="27">
          <cell r="C27" t="str">
            <v>多科迪(北京)塑胶颜料有限公司</v>
          </cell>
          <cell r="D27" t="str">
            <v>原材料</v>
          </cell>
          <cell r="E27" t="str">
            <v>视镜</v>
          </cell>
          <cell r="F27">
            <v>10000</v>
          </cell>
        </row>
        <row r="27">
          <cell r="H27">
            <v>0</v>
          </cell>
        </row>
        <row r="28">
          <cell r="C28" t="str">
            <v>沧州市任沧机电有限公司</v>
          </cell>
          <cell r="D28" t="str">
            <v>原材料</v>
          </cell>
          <cell r="E28" t="str">
            <v>金属件</v>
          </cell>
          <cell r="F28">
            <v>0</v>
          </cell>
          <cell r="G28">
            <v>16380</v>
          </cell>
          <cell r="H28">
            <v>16380</v>
          </cell>
        </row>
        <row r="29">
          <cell r="C29" t="str">
            <v>天津开山金属模具科技有限公司</v>
          </cell>
          <cell r="D29" t="str">
            <v>原材料</v>
          </cell>
          <cell r="E29" t="str">
            <v>模具试制</v>
          </cell>
          <cell r="F29">
            <v>0</v>
          </cell>
          <cell r="G29">
            <v>11049.3</v>
          </cell>
          <cell r="H29">
            <v>11049.3</v>
          </cell>
        </row>
        <row r="30">
          <cell r="C30" t="str">
            <v>天津锦程新材料科技有限公司</v>
          </cell>
          <cell r="D30" t="str">
            <v>原材料</v>
          </cell>
          <cell r="E30" t="str">
            <v>座椅</v>
          </cell>
          <cell r="F30">
            <v>0</v>
          </cell>
          <cell r="G30">
            <v>100000</v>
          </cell>
          <cell r="H30">
            <v>100000</v>
          </cell>
        </row>
        <row r="31">
          <cell r="C31" t="str">
            <v>黄骅市祯祥金属制品有限责任公司</v>
          </cell>
          <cell r="D31" t="str">
            <v>原材料</v>
          </cell>
          <cell r="E31" t="str">
            <v>金属件</v>
          </cell>
          <cell r="F31">
            <v>130000</v>
          </cell>
          <cell r="G31">
            <v>800000</v>
          </cell>
          <cell r="H31">
            <v>800000</v>
          </cell>
        </row>
        <row r="32">
          <cell r="C32" t="str">
            <v>黄骅市三姐五金经销部</v>
          </cell>
          <cell r="D32" t="str">
            <v>原材料</v>
          </cell>
          <cell r="E32" t="str">
            <v>视镜</v>
          </cell>
          <cell r="F32">
            <v>7412.92</v>
          </cell>
          <cell r="G32">
            <v>1560</v>
          </cell>
          <cell r="H32">
            <v>1560</v>
          </cell>
        </row>
        <row r="33">
          <cell r="C33" t="str">
            <v>黄骅市宏顺模具厂</v>
          </cell>
          <cell r="D33" t="str">
            <v>原材料</v>
          </cell>
          <cell r="E33" t="str">
            <v>模具试制</v>
          </cell>
          <cell r="F33">
            <v>0</v>
          </cell>
          <cell r="G33">
            <v>15800</v>
          </cell>
          <cell r="H33">
            <v>15800</v>
          </cell>
        </row>
        <row r="34">
          <cell r="C34" t="str">
            <v>唐山市丰润区报喜坨扁钢厂</v>
          </cell>
          <cell r="D34" t="str">
            <v>原材料</v>
          </cell>
          <cell r="E34" t="str">
            <v>金属件</v>
          </cell>
          <cell r="F34">
            <v>20000</v>
          </cell>
        </row>
        <row r="34">
          <cell r="H34">
            <v>0</v>
          </cell>
        </row>
        <row r="35">
          <cell r="C35" t="str">
            <v>黄骅市友联嘉悦商贸有限公司</v>
          </cell>
          <cell r="D35" t="str">
            <v>原材料</v>
          </cell>
          <cell r="E35" t="str">
            <v>视镜</v>
          </cell>
          <cell r="F35">
            <v>4800</v>
          </cell>
        </row>
        <row r="35">
          <cell r="H35">
            <v>0</v>
          </cell>
        </row>
        <row r="36">
          <cell r="C36" t="str">
            <v>上海商发金属材料有限公司</v>
          </cell>
          <cell r="D36" t="str">
            <v>原材料</v>
          </cell>
          <cell r="E36" t="str">
            <v>金属件</v>
          </cell>
          <cell r="F36">
            <v>0</v>
          </cell>
          <cell r="G36">
            <v>1000000</v>
          </cell>
          <cell r="H36">
            <v>1000000</v>
          </cell>
        </row>
        <row r="37">
          <cell r="C37" t="str">
            <v>中广核俊尔（浙江）新材料有限公司</v>
          </cell>
          <cell r="D37" t="str">
            <v>原材料</v>
          </cell>
          <cell r="E37" t="str">
            <v>视镜</v>
          </cell>
          <cell r="F37">
            <v>0</v>
          </cell>
          <cell r="G37">
            <v>23278</v>
          </cell>
          <cell r="H37">
            <v>23278</v>
          </cell>
        </row>
        <row r="38">
          <cell r="C38" t="str">
            <v>黄骅市建华液压配件销售服务中心</v>
          </cell>
          <cell r="D38" t="str">
            <v>原材料</v>
          </cell>
          <cell r="E38" t="str">
            <v>金属件</v>
          </cell>
          <cell r="F38">
            <v>3189</v>
          </cell>
        </row>
        <row r="38">
          <cell r="H38">
            <v>0</v>
          </cell>
        </row>
        <row r="39">
          <cell r="C39" t="str">
            <v>鹤山市润源化工有限公司</v>
          </cell>
          <cell r="D39" t="str">
            <v>原材料</v>
          </cell>
          <cell r="E39" t="str">
            <v>座椅</v>
          </cell>
          <cell r="F39">
            <v>0</v>
          </cell>
          <cell r="G39">
            <v>12000</v>
          </cell>
          <cell r="H39">
            <v>12000</v>
          </cell>
        </row>
        <row r="40">
          <cell r="C40" t="str">
            <v>天津禄川科技开发有限公司</v>
          </cell>
          <cell r="D40" t="str">
            <v>原材料</v>
          </cell>
          <cell r="E40" t="str">
            <v>视镜</v>
          </cell>
          <cell r="F40">
            <v>0</v>
          </cell>
          <cell r="G40">
            <v>40416.95</v>
          </cell>
          <cell r="H40">
            <v>40416.95</v>
          </cell>
        </row>
        <row r="41">
          <cell r="C41" t="str">
            <v>沧州万狄佳科技有限公司</v>
          </cell>
          <cell r="D41" t="str">
            <v>原材料</v>
          </cell>
          <cell r="E41" t="str">
            <v>模具试制</v>
          </cell>
          <cell r="F41">
            <v>0</v>
          </cell>
          <cell r="G41">
            <v>8000</v>
          </cell>
          <cell r="H41">
            <v>8000</v>
          </cell>
        </row>
        <row r="42">
          <cell r="C42" t="str">
            <v>沧州骏臣金属材料销售有限公司</v>
          </cell>
          <cell r="D42" t="str">
            <v>原材料</v>
          </cell>
          <cell r="E42" t="str">
            <v>模具试制</v>
          </cell>
          <cell r="F42">
            <v>0</v>
          </cell>
          <cell r="G42">
            <v>100000</v>
          </cell>
          <cell r="H42">
            <v>100000</v>
          </cell>
        </row>
        <row r="43">
          <cell r="C43" t="str">
            <v>东莞市鑫宝塑胶原料有限公司</v>
          </cell>
          <cell r="D43" t="str">
            <v>原材料</v>
          </cell>
          <cell r="E43" t="str">
            <v>视镜</v>
          </cell>
          <cell r="F43">
            <v>0</v>
          </cell>
          <cell r="G43">
            <v>41000</v>
          </cell>
          <cell r="H43">
            <v>41000</v>
          </cell>
        </row>
        <row r="44">
          <cell r="C44" t="str">
            <v>宁波华腾首研新材料有限公司</v>
          </cell>
          <cell r="D44" t="str">
            <v>原材料</v>
          </cell>
          <cell r="E44" t="str">
            <v>视镜</v>
          </cell>
          <cell r="F44">
            <v>0</v>
          </cell>
          <cell r="G44">
            <v>9000</v>
          </cell>
          <cell r="H44">
            <v>9000</v>
          </cell>
        </row>
        <row r="45">
          <cell r="C45" t="str">
            <v>青岛福基纺织有限公司</v>
          </cell>
          <cell r="D45" t="str">
            <v>涉诉&amp;还款计划</v>
          </cell>
          <cell r="E45" t="str">
            <v>座椅</v>
          </cell>
          <cell r="F45">
            <v>0</v>
          </cell>
          <cell r="G45">
            <v>824438.56</v>
          </cell>
          <cell r="H45">
            <v>824438.56</v>
          </cell>
        </row>
        <row r="46">
          <cell r="C46" t="str">
            <v>江苏艾文德悦达汽车内饰有限公司</v>
          </cell>
          <cell r="D46" t="str">
            <v>涉诉&amp;还款计划</v>
          </cell>
          <cell r="E46" t="str">
            <v>座椅</v>
          </cell>
          <cell r="F46">
            <v>0</v>
          </cell>
          <cell r="G46">
            <v>1200000</v>
          </cell>
          <cell r="H46">
            <v>1200000</v>
          </cell>
        </row>
        <row r="47">
          <cell r="C47" t="str">
            <v>哈尔滨三迪工控工程有限公司</v>
          </cell>
          <cell r="D47" t="str">
            <v>涉诉&amp;还款计划</v>
          </cell>
          <cell r="E47" t="str">
            <v>座椅</v>
          </cell>
          <cell r="F47">
            <v>100000</v>
          </cell>
          <cell r="G47">
            <v>100000</v>
          </cell>
          <cell r="H47">
            <v>100000</v>
          </cell>
        </row>
        <row r="48">
          <cell r="C48" t="str">
            <v>浙江泰极信汽车部件有限公司</v>
          </cell>
          <cell r="D48" t="str">
            <v>涉诉&amp;还款计划</v>
          </cell>
          <cell r="E48" t="str">
            <v>金属件</v>
          </cell>
          <cell r="F48">
            <v>0</v>
          </cell>
          <cell r="G48">
            <v>469669.96</v>
          </cell>
          <cell r="H48">
            <v>469669.96</v>
          </cell>
        </row>
        <row r="49">
          <cell r="C49" t="str">
            <v>天津亚铁科技有限公司</v>
          </cell>
          <cell r="D49" t="str">
            <v>涉诉&amp;还款计划</v>
          </cell>
          <cell r="E49" t="str">
            <v>金属件</v>
          </cell>
          <cell r="F49">
            <v>0</v>
          </cell>
          <cell r="G49">
            <v>100000</v>
          </cell>
          <cell r="H49">
            <v>100000</v>
          </cell>
        </row>
        <row r="50">
          <cell r="C50" t="str">
            <v>江阴市宏丰塑业有限公司</v>
          </cell>
          <cell r="D50" t="str">
            <v>涉诉&amp;还款计划</v>
          </cell>
          <cell r="E50" t="str">
            <v>视镜</v>
          </cell>
          <cell r="F50">
            <v>0</v>
          </cell>
          <cell r="G50">
            <v>70000</v>
          </cell>
          <cell r="H50">
            <v>70000</v>
          </cell>
        </row>
        <row r="51">
          <cell r="C51" t="str">
            <v>厦门市三友和机械有限公司</v>
          </cell>
          <cell r="D51" t="str">
            <v>涉诉&amp;还款计划</v>
          </cell>
          <cell r="E51" t="str">
            <v>座椅</v>
          </cell>
          <cell r="F51">
            <v>0</v>
          </cell>
          <cell r="G51">
            <v>50000</v>
          </cell>
          <cell r="H51">
            <v>50000</v>
          </cell>
        </row>
        <row r="52">
          <cell r="C52" t="str">
            <v>合肥光码科技有限公司</v>
          </cell>
          <cell r="D52" t="str">
            <v>涉诉&amp;还款计划</v>
          </cell>
          <cell r="E52" t="str">
            <v>视镜</v>
          </cell>
          <cell r="F52">
            <v>0</v>
          </cell>
          <cell r="G52">
            <v>31000</v>
          </cell>
          <cell r="H52">
            <v>31000</v>
          </cell>
        </row>
        <row r="53">
          <cell r="C53" t="str">
            <v>北京博路荣国际贸易有限公司</v>
          </cell>
          <cell r="D53" t="str">
            <v>涉诉&amp;还款计划</v>
          </cell>
          <cell r="E53" t="str">
            <v>视镜</v>
          </cell>
          <cell r="F53">
            <v>0</v>
          </cell>
          <cell r="G53">
            <v>70000</v>
          </cell>
          <cell r="H53">
            <v>70000</v>
          </cell>
        </row>
        <row r="54">
          <cell r="C54" t="str">
            <v>纳新塑化(上海)有限公司</v>
          </cell>
          <cell r="D54" t="str">
            <v>涉诉&amp;还款计划</v>
          </cell>
          <cell r="E54" t="str">
            <v>视镜</v>
          </cell>
          <cell r="F54">
            <v>50000</v>
          </cell>
          <cell r="G54">
            <v>84760</v>
          </cell>
          <cell r="H54">
            <v>84760</v>
          </cell>
        </row>
        <row r="55">
          <cell r="C55" t="str">
            <v>中山市华胜汽车部件有限公司</v>
          </cell>
          <cell r="D55" t="str">
            <v>涉诉&amp;还款计划</v>
          </cell>
          <cell r="E55" t="str">
            <v>视镜</v>
          </cell>
          <cell r="F55">
            <v>0</v>
          </cell>
          <cell r="G55">
            <v>30000</v>
          </cell>
          <cell r="H55">
            <v>30000</v>
          </cell>
        </row>
        <row r="56">
          <cell r="C56" t="str">
            <v>辽宁德威纤维制品有限公司</v>
          </cell>
          <cell r="D56" t="str">
            <v>涉诉&amp;还款计划</v>
          </cell>
          <cell r="E56" t="str">
            <v>座椅</v>
          </cell>
          <cell r="F56">
            <v>20000</v>
          </cell>
          <cell r="G56">
            <v>20000</v>
          </cell>
          <cell r="H56">
            <v>20000</v>
          </cell>
        </row>
        <row r="57">
          <cell r="C57" t="str">
            <v>沧州昊大燃化工程有限公司</v>
          </cell>
          <cell r="D57" t="str">
            <v>涉诉&amp;还款计划</v>
          </cell>
          <cell r="E57" t="str">
            <v>金属件</v>
          </cell>
          <cell r="F57">
            <v>0</v>
          </cell>
          <cell r="G57">
            <v>5000</v>
          </cell>
          <cell r="H57">
            <v>5000</v>
          </cell>
        </row>
        <row r="58">
          <cell r="C58" t="str">
            <v>建研盈科（北京）科技有限公司</v>
          </cell>
          <cell r="D58" t="str">
            <v>涉诉&amp;还款计划</v>
          </cell>
          <cell r="E58" t="str">
            <v>物业</v>
          </cell>
          <cell r="F58">
            <v>0</v>
          </cell>
          <cell r="G58">
            <v>5000</v>
          </cell>
          <cell r="H58">
            <v>5000</v>
          </cell>
        </row>
        <row r="59">
          <cell r="C59" t="str">
            <v>沧州金桥环保科技发展有限公司</v>
          </cell>
          <cell r="D59" t="str">
            <v>涉诉&amp;还款计划</v>
          </cell>
          <cell r="E59" t="str">
            <v>物业</v>
          </cell>
          <cell r="F59">
            <v>67000</v>
          </cell>
          <cell r="G59">
            <v>32475</v>
          </cell>
          <cell r="H59">
            <v>32475</v>
          </cell>
        </row>
        <row r="60">
          <cell r="C60" t="str">
            <v>诸城恒信新材料科技有限公司</v>
          </cell>
          <cell r="D60" t="str">
            <v>发票到付</v>
          </cell>
          <cell r="E60" t="str">
            <v>座椅</v>
          </cell>
          <cell r="F60">
            <v>0</v>
          </cell>
          <cell r="G60">
            <v>200000</v>
          </cell>
          <cell r="H60">
            <v>200000</v>
          </cell>
        </row>
        <row r="61">
          <cell r="C61" t="str">
            <v>佛山市立久光电科技有限公司</v>
          </cell>
          <cell r="D61" t="str">
            <v>预付</v>
          </cell>
          <cell r="E61" t="str">
            <v>视镜</v>
          </cell>
          <cell r="F61">
            <v>0</v>
          </cell>
          <cell r="G61">
            <v>10975.13</v>
          </cell>
          <cell r="H61">
            <v>10975.13</v>
          </cell>
        </row>
        <row r="62">
          <cell r="C62" t="str">
            <v>沧州梦依恋商贸有限公司</v>
          </cell>
          <cell r="D62" t="str">
            <v>预付</v>
          </cell>
          <cell r="E62" t="str">
            <v>座椅</v>
          </cell>
          <cell r="F62">
            <v>0</v>
          </cell>
          <cell r="G62">
            <v>3340.99</v>
          </cell>
          <cell r="H62">
            <v>3340.99</v>
          </cell>
        </row>
        <row r="63">
          <cell r="C63" t="str">
            <v>天津东和汽车零部件有限公司</v>
          </cell>
          <cell r="D63" t="str">
            <v>预付</v>
          </cell>
          <cell r="E63" t="str">
            <v>视镜</v>
          </cell>
          <cell r="F63">
            <v>0</v>
          </cell>
          <cell r="G63">
            <v>8400</v>
          </cell>
          <cell r="H63">
            <v>8400</v>
          </cell>
        </row>
        <row r="64">
          <cell r="C64" t="str">
            <v>西安海容塑料制品有限责任公司</v>
          </cell>
          <cell r="D64" t="str">
            <v>预付</v>
          </cell>
          <cell r="E64" t="str">
            <v>座椅</v>
          </cell>
          <cell r="F64">
            <v>0</v>
          </cell>
          <cell r="G64">
            <v>1738.46</v>
          </cell>
          <cell r="H64">
            <v>1738.46</v>
          </cell>
        </row>
        <row r="65">
          <cell r="C65" t="str">
            <v>河北佳铸金属制品有限公司</v>
          </cell>
          <cell r="D65" t="str">
            <v>预付</v>
          </cell>
          <cell r="E65" t="str">
            <v>金属件</v>
          </cell>
          <cell r="F65">
            <v>50000</v>
          </cell>
          <cell r="G65">
            <v>100000</v>
          </cell>
          <cell r="H65">
            <v>100000</v>
          </cell>
        </row>
        <row r="66">
          <cell r="C66" t="str">
            <v>济南方正物流有限公司</v>
          </cell>
          <cell r="D66" t="str">
            <v>发票到付</v>
          </cell>
          <cell r="E66" t="str">
            <v>座椅</v>
          </cell>
          <cell r="F66">
            <v>11520</v>
          </cell>
          <cell r="G66">
            <v>0</v>
          </cell>
          <cell r="H66">
            <v>0</v>
          </cell>
        </row>
        <row r="67">
          <cell r="C67" t="str">
            <v>中机科（北京）车辆检测工程研究院有限公司</v>
          </cell>
          <cell r="D67" t="str">
            <v>发票到付</v>
          </cell>
          <cell r="E67" t="str">
            <v>座椅</v>
          </cell>
          <cell r="F67">
            <v>198918.33</v>
          </cell>
          <cell r="G67">
            <v>0</v>
          </cell>
          <cell r="H67">
            <v>0</v>
          </cell>
        </row>
        <row r="68">
          <cell r="C68" t="str">
            <v>天津信嘉机械设备租赁有限公司</v>
          </cell>
          <cell r="D68" t="str">
            <v>发票到付</v>
          </cell>
          <cell r="E68" t="str">
            <v>视镜</v>
          </cell>
          <cell r="F68">
            <v>0</v>
          </cell>
          <cell r="G68">
            <v>5000</v>
          </cell>
          <cell r="H68">
            <v>5000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2024.03支出"/>
    </sheetNames>
    <sheetDataSet>
      <sheetData sheetId="0">
        <row r="1">
          <cell r="G1" t="str">
            <v>往来</v>
          </cell>
          <cell r="H1" t="str">
            <v>求和项:金额</v>
          </cell>
        </row>
        <row r="2">
          <cell r="G2" t="str">
            <v>PPG涂料（天津）有限公司</v>
          </cell>
          <cell r="H2">
            <v>224726.08</v>
          </cell>
        </row>
        <row r="3">
          <cell r="G3" t="str">
            <v>安徽汉升工业部件股份有限公司</v>
          </cell>
          <cell r="H3">
            <v>6947.92</v>
          </cell>
        </row>
        <row r="4">
          <cell r="G4" t="str">
            <v>霸州市政锦五金制品有限公司</v>
          </cell>
          <cell r="H4">
            <v>232800</v>
          </cell>
        </row>
        <row r="5">
          <cell r="G5" t="str">
            <v>保定兆龙通用电器塑业有限公司</v>
          </cell>
          <cell r="H5">
            <v>38800</v>
          </cell>
        </row>
        <row r="6">
          <cell r="G6" t="str">
            <v>北鸿科（天津）科技有限公司</v>
          </cell>
          <cell r="H6">
            <v>230100</v>
          </cell>
        </row>
        <row r="7">
          <cell r="G7" t="str">
            <v>北京博路荣国际贸易有限公司</v>
          </cell>
          <cell r="H7">
            <v>50000</v>
          </cell>
        </row>
        <row r="8">
          <cell r="G8" t="str">
            <v>北京东方华康自动化设备有限公司</v>
          </cell>
          <cell r="H8">
            <v>8503.48</v>
          </cell>
        </row>
        <row r="9">
          <cell r="G9" t="str">
            <v>北京多宾城建筑机械有限公司</v>
          </cell>
          <cell r="H9">
            <v>48500</v>
          </cell>
        </row>
        <row r="10">
          <cell r="G10" t="str">
            <v>北京格兰力士机电技术有限责任公司</v>
          </cell>
          <cell r="H10">
            <v>14820</v>
          </cell>
        </row>
        <row r="11">
          <cell r="G11" t="str">
            <v>北京恒世通物流有限公司</v>
          </cell>
          <cell r="H11">
            <v>124952.4</v>
          </cell>
        </row>
        <row r="12">
          <cell r="G12" t="str">
            <v>北京京东世纪信息技术有限公司</v>
          </cell>
          <cell r="H12">
            <v>8336.96</v>
          </cell>
        </row>
        <row r="13">
          <cell r="G13" t="str">
            <v>北京龙源明泰铝业有限公司</v>
          </cell>
          <cell r="H13">
            <v>5520</v>
          </cell>
        </row>
        <row r="14">
          <cell r="G14" t="str">
            <v>北京明科通业国际贸易有限责任公司</v>
          </cell>
          <cell r="H14">
            <v>33380</v>
          </cell>
        </row>
        <row r="15">
          <cell r="G15" t="str">
            <v>北京浦东三浦标准件有限公司</v>
          </cell>
          <cell r="H15">
            <v>87300</v>
          </cell>
        </row>
        <row r="16">
          <cell r="G16" t="str">
            <v>北京三浦易购科技有限公司</v>
          </cell>
          <cell r="H16">
            <v>9683.86</v>
          </cell>
        </row>
        <row r="17">
          <cell r="G17" t="str">
            <v>北京兴塑化工产品有限公司</v>
          </cell>
          <cell r="H17">
            <v>40700</v>
          </cell>
        </row>
        <row r="18">
          <cell r="G18" t="str">
            <v>北京银达信融资担保有限责任公司</v>
          </cell>
          <cell r="H18">
            <v>32980</v>
          </cell>
        </row>
        <row r="19">
          <cell r="G19" t="str">
            <v>北京友联物流有限公司</v>
          </cell>
          <cell r="H19">
            <v>50000</v>
          </cell>
        </row>
        <row r="20">
          <cell r="G20" t="str">
            <v>北京宇喆科技有限公司</v>
          </cell>
          <cell r="H20">
            <v>200000</v>
          </cell>
        </row>
        <row r="21">
          <cell r="G21" t="str">
            <v>北京中万盛贸易有限责任公司</v>
          </cell>
          <cell r="H21">
            <v>100000</v>
          </cell>
        </row>
        <row r="22">
          <cell r="G22" t="str">
            <v>沧县大河精密铸造厂</v>
          </cell>
          <cell r="H22">
            <v>24290.85</v>
          </cell>
        </row>
        <row r="23">
          <cell r="G23" t="str">
            <v>沧州渤海新区中捷兴益塑料制品经销处</v>
          </cell>
          <cell r="H23">
            <v>17250</v>
          </cell>
        </row>
        <row r="24">
          <cell r="G24" t="str">
            <v>沧州烽源人力资源服务有限公司</v>
          </cell>
          <cell r="H24">
            <v>155695.32</v>
          </cell>
        </row>
        <row r="25">
          <cell r="G25" t="str">
            <v>沧州昊大燃化工程有限公司</v>
          </cell>
          <cell r="H25">
            <v>10000</v>
          </cell>
        </row>
        <row r="26">
          <cell r="G26" t="str">
            <v>沧州冀环威立雅环境服务有限公司</v>
          </cell>
          <cell r="H26">
            <v>14749</v>
          </cell>
        </row>
        <row r="27">
          <cell r="G27" t="str">
            <v>沧州君泰包装制品有限公司</v>
          </cell>
          <cell r="H27">
            <v>138897.54</v>
          </cell>
        </row>
        <row r="28">
          <cell r="G28" t="str">
            <v>沧州梦依恋商贸有限公司</v>
          </cell>
          <cell r="H28">
            <v>325</v>
          </cell>
        </row>
        <row r="29">
          <cell r="G29" t="str">
            <v>沧州市奥睿机械设备有限公司</v>
          </cell>
          <cell r="H29">
            <v>30928</v>
          </cell>
        </row>
        <row r="30">
          <cell r="G30" t="str">
            <v>沧州市任沧机电有限公司</v>
          </cell>
          <cell r="H30">
            <v>33364</v>
          </cell>
        </row>
        <row r="31">
          <cell r="G31" t="str">
            <v>沧州市住房公积金管理中心</v>
          </cell>
          <cell r="H31">
            <v>104590.8</v>
          </cell>
        </row>
        <row r="32">
          <cell r="G32" t="str">
            <v>沧州旭兴五金制品有限公司</v>
          </cell>
          <cell r="H32">
            <v>29100</v>
          </cell>
        </row>
        <row r="33">
          <cell r="G33" t="str">
            <v>沧州益特威环保科技有限公司</v>
          </cell>
          <cell r="H33">
            <v>52000</v>
          </cell>
        </row>
        <row r="34">
          <cell r="G34" t="str">
            <v>沧州宇诺五金制造有限公司</v>
          </cell>
          <cell r="H34">
            <v>48500</v>
          </cell>
        </row>
        <row r="35">
          <cell r="G35" t="str">
            <v>沧州智凯金属制品有限公司</v>
          </cell>
          <cell r="H35">
            <v>97000</v>
          </cell>
        </row>
        <row r="36">
          <cell r="G36" t="str">
            <v>沧州众智鑫成人力资源服务有限公司</v>
          </cell>
          <cell r="H36">
            <v>154558.05</v>
          </cell>
        </row>
        <row r="37">
          <cell r="G37" t="str">
            <v>常州晟鑫琦机电有限公司</v>
          </cell>
          <cell r="H37">
            <v>8000</v>
          </cell>
        </row>
        <row r="38">
          <cell r="G38" t="str">
            <v>常州立天汽车零部件有限公司</v>
          </cell>
          <cell r="H38">
            <v>320100</v>
          </cell>
        </row>
        <row r="39">
          <cell r="G39" t="str">
            <v>程丽宇</v>
          </cell>
          <cell r="H39">
            <v>30000</v>
          </cell>
        </row>
        <row r="40">
          <cell r="G40" t="str">
            <v>大悍（天津）汽车零部件有限公司</v>
          </cell>
          <cell r="H40">
            <v>50000</v>
          </cell>
        </row>
        <row r="41">
          <cell r="G41" t="str">
            <v>大连浩煜新材料科技有限公司</v>
          </cell>
          <cell r="H41">
            <v>1500000</v>
          </cell>
        </row>
        <row r="42">
          <cell r="G42" t="str">
            <v>代发代扣款项</v>
          </cell>
          <cell r="H42">
            <v>537945.42</v>
          </cell>
        </row>
        <row r="43">
          <cell r="G43" t="str">
            <v>待结算财政款项-待报解预算收入</v>
          </cell>
          <cell r="H43">
            <v>1140687.48</v>
          </cell>
        </row>
        <row r="44">
          <cell r="G44" t="str">
            <v>邓景亮</v>
          </cell>
          <cell r="H44">
            <v>343000</v>
          </cell>
        </row>
        <row r="45">
          <cell r="G45" t="str">
            <v>东莞市大雨智能科技有限公司</v>
          </cell>
          <cell r="H45">
            <v>56000</v>
          </cell>
        </row>
        <row r="46">
          <cell r="G46" t="str">
            <v>东莞市深川工业设备有限公司</v>
          </cell>
          <cell r="H46">
            <v>8325.8</v>
          </cell>
        </row>
        <row r="47">
          <cell r="G47" t="str">
            <v>董岗生</v>
          </cell>
          <cell r="H47">
            <v>2294.86</v>
          </cell>
        </row>
        <row r="48">
          <cell r="G48" t="str">
            <v>董会娟</v>
          </cell>
          <cell r="H48">
            <v>4011</v>
          </cell>
        </row>
        <row r="49">
          <cell r="G49" t="str">
            <v>范瑶臣</v>
          </cell>
          <cell r="H49">
            <v>683</v>
          </cell>
        </row>
        <row r="50">
          <cell r="G50" t="str">
            <v>范志超</v>
          </cell>
          <cell r="H50">
            <v>2920.4</v>
          </cell>
        </row>
        <row r="51">
          <cell r="G51" t="str">
            <v>佛吉亚（无锡）座椅部件有限公司</v>
          </cell>
          <cell r="H51">
            <v>260000</v>
          </cell>
        </row>
        <row r="52">
          <cell r="G52" t="str">
            <v>佛山市立久光电科技有限公司</v>
          </cell>
          <cell r="H52">
            <v>24151.49</v>
          </cell>
        </row>
        <row r="53">
          <cell r="G53" t="str">
            <v>佛山市顺德区聚达汽车部件有限公司</v>
          </cell>
          <cell r="H53">
            <v>4251.06</v>
          </cell>
        </row>
        <row r="54">
          <cell r="G54" t="str">
            <v>工资批次号:524867</v>
          </cell>
          <cell r="H54">
            <v>798989.2</v>
          </cell>
        </row>
        <row r="55">
          <cell r="G55" t="str">
            <v>谷城益合泡沫塑胶有限公司</v>
          </cell>
          <cell r="H55">
            <v>12131.2</v>
          </cell>
        </row>
        <row r="56">
          <cell r="G56" t="str">
            <v>谷朋坤</v>
          </cell>
          <cell r="H56">
            <v>3497.8</v>
          </cell>
        </row>
        <row r="57">
          <cell r="G57" t="str">
            <v>广东盟力纺织科技有限公司</v>
          </cell>
          <cell r="H57">
            <v>13991</v>
          </cell>
        </row>
        <row r="58">
          <cell r="G58" t="str">
            <v>广东欧昊集团有限公司</v>
          </cell>
          <cell r="H58">
            <v>916666.67</v>
          </cell>
        </row>
        <row r="59">
          <cell r="G59" t="str">
            <v>广州市朋普机电技术有限公司</v>
          </cell>
          <cell r="H59">
            <v>28400</v>
          </cell>
        </row>
        <row r="60">
          <cell r="G60" t="str">
            <v>海兴县越达弹簧制造有限公司</v>
          </cell>
          <cell r="H60">
            <v>120000</v>
          </cell>
        </row>
        <row r="61">
          <cell r="G61" t="str">
            <v>海兴中盛弹簧有限公司</v>
          </cell>
          <cell r="H61">
            <v>364500</v>
          </cell>
        </row>
        <row r="62">
          <cell r="G62" t="str">
            <v>杭州万泰认证有限公司</v>
          </cell>
          <cell r="H62">
            <v>25000</v>
          </cell>
        </row>
        <row r="63">
          <cell r="G63" t="str">
            <v>航天宏达（泊头）机械科技有限公司</v>
          </cell>
          <cell r="H63">
            <v>71400</v>
          </cell>
        </row>
        <row r="64">
          <cell r="G64" t="str">
            <v>河北碧之润环保科技有限公司</v>
          </cell>
          <cell r="H64">
            <v>25000</v>
          </cell>
        </row>
        <row r="65">
          <cell r="G65" t="str">
            <v>河北德邦物流有限公司</v>
          </cell>
          <cell r="H65">
            <v>93606</v>
          </cell>
        </row>
        <row r="66">
          <cell r="G66" t="str">
            <v>河北航凌电路板有限公司</v>
          </cell>
          <cell r="H66">
            <v>20000</v>
          </cell>
        </row>
        <row r="67">
          <cell r="G67" t="str">
            <v>河北锦泽丰泰国际贸易有限公司</v>
          </cell>
          <cell r="H67">
            <v>1003600</v>
          </cell>
        </row>
        <row r="68">
          <cell r="G68" t="str">
            <v>河北利达金属制品集团有限公司</v>
          </cell>
          <cell r="H68">
            <v>150000</v>
          </cell>
        </row>
        <row r="69">
          <cell r="G69" t="str">
            <v>河北盛德燃气有限公司管理人</v>
          </cell>
          <cell r="H69">
            <v>49000</v>
          </cell>
        </row>
        <row r="70">
          <cell r="G70" t="str">
            <v>河北顺丰速运有限公司沧州分公司</v>
          </cell>
          <cell r="H70">
            <v>976.45</v>
          </cell>
        </row>
        <row r="71">
          <cell r="G71" t="str">
            <v>河北新强力机械制造有限公司</v>
          </cell>
          <cell r="H71">
            <v>68500</v>
          </cell>
        </row>
        <row r="72">
          <cell r="G72" t="str">
            <v>衡水鑫智汽车零部件有限公司</v>
          </cell>
          <cell r="H72">
            <v>10000</v>
          </cell>
        </row>
        <row r="73">
          <cell r="G73" t="str">
            <v>胡希港</v>
          </cell>
          <cell r="H73">
            <v>3090.8</v>
          </cell>
        </row>
        <row r="74">
          <cell r="G74" t="str">
            <v>湖南精正设备制造有限公司</v>
          </cell>
          <cell r="H74">
            <v>20080</v>
          </cell>
        </row>
        <row r="75">
          <cell r="G75" t="str">
            <v>黄骅市保信化工产品门市部</v>
          </cell>
          <cell r="H75">
            <v>8160</v>
          </cell>
        </row>
        <row r="76">
          <cell r="G76" t="str">
            <v>黄骅市贝海广告部</v>
          </cell>
          <cell r="H76">
            <v>1923</v>
          </cell>
        </row>
        <row r="77">
          <cell r="G77" t="str">
            <v>黄骅市渤海路理想照像服务部</v>
          </cell>
          <cell r="H77">
            <v>1000</v>
          </cell>
        </row>
        <row r="78">
          <cell r="G78" t="str">
            <v>黄骅市常郭镇街西纸箱厂</v>
          </cell>
          <cell r="H78">
            <v>29100</v>
          </cell>
        </row>
        <row r="79">
          <cell r="G79" t="str">
            <v>黄骅市成卓汽车部件厂</v>
          </cell>
          <cell r="H79">
            <v>586500</v>
          </cell>
        </row>
        <row r="80">
          <cell r="G80" t="str">
            <v>黄骅市创合五金制品有限公司</v>
          </cell>
          <cell r="H80">
            <v>194000</v>
          </cell>
        </row>
        <row r="81">
          <cell r="G81" t="str">
            <v>黄骅市大麻沽航凌电子机箱厂</v>
          </cell>
          <cell r="H81">
            <v>20000</v>
          </cell>
        </row>
        <row r="82">
          <cell r="G82" t="str">
            <v>黄骅市点动互娱信息科技有限公司</v>
          </cell>
          <cell r="H82">
            <v>8137.08</v>
          </cell>
        </row>
        <row r="83">
          <cell r="G83" t="str">
            <v>黄骅市供水公司</v>
          </cell>
          <cell r="H83">
            <v>16260.5</v>
          </cell>
        </row>
        <row r="84">
          <cell r="G84" t="str">
            <v>黄骅市广亿汽车部件有限公司</v>
          </cell>
          <cell r="H84">
            <v>106700</v>
          </cell>
        </row>
        <row r="85">
          <cell r="G85" t="str">
            <v>黄骅市氦普气体销售有限公司</v>
          </cell>
          <cell r="H85">
            <v>50000</v>
          </cell>
        </row>
        <row r="86">
          <cell r="G86" t="str">
            <v>黄骅市和月五金经销处</v>
          </cell>
          <cell r="H86">
            <v>12454</v>
          </cell>
        </row>
        <row r="87">
          <cell r="G87" t="str">
            <v>黄骅市恒伟五金制品有限公司</v>
          </cell>
          <cell r="H87">
            <v>140650</v>
          </cell>
        </row>
        <row r="88">
          <cell r="G88" t="str">
            <v>黄骅市宏顺模具厂</v>
          </cell>
          <cell r="H88">
            <v>32196</v>
          </cell>
        </row>
        <row r="89">
          <cell r="G89" t="str">
            <v>黄骅市汇铭汽车部件有限公司</v>
          </cell>
          <cell r="H89">
            <v>197000</v>
          </cell>
        </row>
        <row r="90">
          <cell r="G90" t="str">
            <v>黄骅市佳祥五金制品有限公司</v>
          </cell>
          <cell r="H90">
            <v>9700</v>
          </cell>
        </row>
        <row r="91">
          <cell r="G91" t="str">
            <v>黄骅市建昌塑料制品有限公司</v>
          </cell>
          <cell r="H91">
            <v>48500</v>
          </cell>
        </row>
        <row r="92">
          <cell r="G92" t="str">
            <v>黄骅市捷恒模具厂</v>
          </cell>
          <cell r="H92">
            <v>12710</v>
          </cell>
        </row>
        <row r="93">
          <cell r="G93" t="str">
            <v>黄骅市金诚模具厂</v>
          </cell>
          <cell r="H93">
            <v>19900</v>
          </cell>
        </row>
        <row r="94">
          <cell r="G94" t="str">
            <v>黄骅市聚兴制管有限公司</v>
          </cell>
          <cell r="H94">
            <v>51500</v>
          </cell>
        </row>
        <row r="95">
          <cell r="G95" t="str">
            <v>黄骅市鹏旭建筑安装工程有限公司</v>
          </cell>
          <cell r="H95">
            <v>4200</v>
          </cell>
        </row>
        <row r="96">
          <cell r="G96" t="str">
            <v>黄骅市世航模具厂</v>
          </cell>
          <cell r="H96">
            <v>98080</v>
          </cell>
        </row>
        <row r="97">
          <cell r="G97" t="str">
            <v>黄骅市双得金属制品销售有限公司5万</v>
          </cell>
          <cell r="H97">
            <v>50000</v>
          </cell>
        </row>
        <row r="98">
          <cell r="G98" t="str">
            <v>黄骅市顺亿汽车部件有限公司</v>
          </cell>
          <cell r="H98">
            <v>29100</v>
          </cell>
        </row>
        <row r="99">
          <cell r="G99" t="str">
            <v>黄骅市泰行汽车配件有限公司</v>
          </cell>
          <cell r="H99">
            <v>97000</v>
          </cell>
        </row>
        <row r="100">
          <cell r="G100" t="str">
            <v>黄骅市腾双五金门市部</v>
          </cell>
          <cell r="H100">
            <v>30561.56</v>
          </cell>
        </row>
        <row r="101">
          <cell r="G101" t="str">
            <v>黄骅市天硕汽车部件有限公司</v>
          </cell>
          <cell r="H101">
            <v>20000</v>
          </cell>
        </row>
        <row r="102">
          <cell r="G102" t="str">
            <v>黄骅市祥盛电机修理部</v>
          </cell>
          <cell r="H102">
            <v>1730</v>
          </cell>
        </row>
        <row r="103">
          <cell r="G103" t="str">
            <v>黄骅市新辰环保科技有限公司</v>
          </cell>
          <cell r="H103">
            <v>10000</v>
          </cell>
        </row>
        <row r="104">
          <cell r="G104" t="str">
            <v>黄骅市鑫昌五金制品厂</v>
          </cell>
          <cell r="H104">
            <v>582000</v>
          </cell>
        </row>
        <row r="105">
          <cell r="G105" t="str">
            <v>黄骅市鑫祺汽车配件有限公司</v>
          </cell>
          <cell r="H105">
            <v>77600</v>
          </cell>
        </row>
        <row r="106">
          <cell r="G106" t="str">
            <v>黄骅市兴华石油有限责任公司</v>
          </cell>
          <cell r="H106">
            <v>16000</v>
          </cell>
        </row>
        <row r="107">
          <cell r="G107" t="str">
            <v>黄骅市兴岳金属制品有限公司</v>
          </cell>
          <cell r="H107">
            <v>135800</v>
          </cell>
        </row>
        <row r="108">
          <cell r="G108" t="str">
            <v>黄骅市益海五金制造有限公司</v>
          </cell>
          <cell r="H108">
            <v>38800</v>
          </cell>
        </row>
        <row r="109">
          <cell r="G109" t="str">
            <v>黄骅市盈辉汽车配件有限公司</v>
          </cell>
          <cell r="H109">
            <v>38800</v>
          </cell>
        </row>
        <row r="110">
          <cell r="G110" t="str">
            <v>黄骅市雍丰塑料制品有限公司</v>
          </cell>
          <cell r="H110">
            <v>97000</v>
          </cell>
        </row>
        <row r="111">
          <cell r="G111" t="str">
            <v>黄骅市再兴汽车配件有限公司</v>
          </cell>
          <cell r="H111">
            <v>97000</v>
          </cell>
        </row>
        <row r="112">
          <cell r="G112" t="str">
            <v>黄骅市长生汽车灯镜有限公司</v>
          </cell>
          <cell r="H112">
            <v>145500</v>
          </cell>
        </row>
        <row r="113">
          <cell r="G113" t="str">
            <v>黄骅市赵福增运输队</v>
          </cell>
          <cell r="H113">
            <v>397000</v>
          </cell>
        </row>
        <row r="114">
          <cell r="G114" t="str">
            <v>黄骅市祯祥金属制品有限责任公司</v>
          </cell>
          <cell r="H114">
            <v>900000</v>
          </cell>
        </row>
        <row r="115">
          <cell r="G115" t="str">
            <v>姬胜阳</v>
          </cell>
          <cell r="H115">
            <v>1118.1</v>
          </cell>
        </row>
        <row r="116">
          <cell r="G116" t="str">
            <v>吉林省德邦汽车电子有限公司</v>
          </cell>
          <cell r="H116">
            <v>298000</v>
          </cell>
        </row>
        <row r="117">
          <cell r="G117" t="str">
            <v>济南汽车检测中心有限公司</v>
          </cell>
          <cell r="H117">
            <v>2800</v>
          </cell>
        </row>
        <row r="118">
          <cell r="G118" t="str">
            <v>建研盈科（北京）科技有限公司</v>
          </cell>
          <cell r="H118">
            <v>6127.5</v>
          </cell>
        </row>
        <row r="119">
          <cell r="G119" t="str">
            <v>江苏万金汽车零部件制造有限公司</v>
          </cell>
          <cell r="H119">
            <v>242500</v>
          </cell>
        </row>
        <row r="120">
          <cell r="G120" t="str">
            <v>江阴宝曼电子科技有限公司</v>
          </cell>
          <cell r="H120">
            <v>16272</v>
          </cell>
        </row>
        <row r="121">
          <cell r="G121" t="str">
            <v>恺博（常熟）座椅机械部件有限公司</v>
          </cell>
          <cell r="H121">
            <v>300000</v>
          </cell>
        </row>
        <row r="122">
          <cell r="G122" t="str">
            <v>旷达汽车饰件系统有限公司</v>
          </cell>
          <cell r="H122">
            <v>274400</v>
          </cell>
        </row>
        <row r="123">
          <cell r="G123" t="str">
            <v>昆山圣精特金属制品有限公司</v>
          </cell>
          <cell r="H123">
            <v>73041</v>
          </cell>
        </row>
        <row r="124">
          <cell r="G124" t="str">
            <v>廊坊东尚金属制品有限公司</v>
          </cell>
          <cell r="H124">
            <v>50000</v>
          </cell>
        </row>
        <row r="125">
          <cell r="G125" t="str">
            <v>李向功</v>
          </cell>
          <cell r="H125">
            <v>4508.4</v>
          </cell>
        </row>
        <row r="126">
          <cell r="G126" t="str">
            <v>利息</v>
          </cell>
          <cell r="H126">
            <v>379069.45</v>
          </cell>
        </row>
        <row r="127">
          <cell r="G127" t="str">
            <v>利宇晴塑胶（天津）有限公司</v>
          </cell>
          <cell r="H127">
            <v>44900</v>
          </cell>
        </row>
        <row r="128">
          <cell r="G128" t="str">
            <v>临沂方中新材料科技有限公司</v>
          </cell>
          <cell r="H128">
            <v>226400</v>
          </cell>
        </row>
        <row r="129">
          <cell r="G129" t="str">
            <v>蔺元元</v>
          </cell>
          <cell r="H129">
            <v>380.4</v>
          </cell>
        </row>
        <row r="130">
          <cell r="G130" t="str">
            <v>刘海勇</v>
          </cell>
          <cell r="H130">
            <v>1829</v>
          </cell>
        </row>
        <row r="131">
          <cell r="G131" t="str">
            <v>刘加梅</v>
          </cell>
          <cell r="H131">
            <v>1002.4</v>
          </cell>
        </row>
        <row r="132">
          <cell r="G132" t="str">
            <v>刘铭杰</v>
          </cell>
          <cell r="H132">
            <v>5694.78</v>
          </cell>
        </row>
        <row r="133">
          <cell r="G133" t="str">
            <v>刘宁</v>
          </cell>
          <cell r="H133">
            <v>2647.4</v>
          </cell>
        </row>
        <row r="134">
          <cell r="G134" t="str">
            <v>刘清馨</v>
          </cell>
          <cell r="H134">
            <v>3157</v>
          </cell>
        </row>
        <row r="135">
          <cell r="G135" t="str">
            <v>刘新杰</v>
          </cell>
          <cell r="H135">
            <v>1749</v>
          </cell>
        </row>
        <row r="136">
          <cell r="G136" t="str">
            <v>吕宪超</v>
          </cell>
          <cell r="H136">
            <v>2000</v>
          </cell>
        </row>
        <row r="137">
          <cell r="G137" t="str">
            <v>马旭林</v>
          </cell>
          <cell r="H137">
            <v>3372.84</v>
          </cell>
        </row>
        <row r="138">
          <cell r="G138" t="str">
            <v>马亚青</v>
          </cell>
          <cell r="H138">
            <v>3738.2</v>
          </cell>
        </row>
        <row r="139">
          <cell r="G139" t="str">
            <v>美视伊汽车镜控（苏州）有限公司</v>
          </cell>
          <cell r="H139">
            <v>3010756.17</v>
          </cell>
        </row>
        <row r="140">
          <cell r="G140" t="str">
            <v>孟村回族自治县旭日汽车配件厂</v>
          </cell>
          <cell r="H140">
            <v>1240</v>
          </cell>
        </row>
        <row r="141">
          <cell r="G141" t="str">
            <v>米思米（中国）精密机械贸易有限公司</v>
          </cell>
          <cell r="H141">
            <v>10068.85</v>
          </cell>
        </row>
        <row r="142">
          <cell r="G142" t="str">
            <v>穆勒纺织品（天津）有限公司</v>
          </cell>
          <cell r="H142">
            <v>93780</v>
          </cell>
        </row>
        <row r="143">
          <cell r="G143" t="str">
            <v>南宫市宏勇汽配塑料卡扣制造厂</v>
          </cell>
          <cell r="H143">
            <v>750</v>
          </cell>
        </row>
        <row r="144">
          <cell r="G144" t="str">
            <v>南皮县利辉五金接插件厂</v>
          </cell>
          <cell r="H144">
            <v>9000</v>
          </cell>
        </row>
        <row r="145">
          <cell r="G145" t="str">
            <v>南通天飙汽车用品有限公司</v>
          </cell>
          <cell r="H145">
            <v>23390</v>
          </cell>
        </row>
        <row r="146">
          <cell r="G146" t="str">
            <v>宁波市北仑屹昌机械有限公司</v>
          </cell>
          <cell r="H146">
            <v>50000</v>
          </cell>
        </row>
        <row r="147">
          <cell r="G147" t="str">
            <v>宁波正耀汽车电器有限公司</v>
          </cell>
          <cell r="H147">
            <v>3225.02</v>
          </cell>
        </row>
        <row r="148">
          <cell r="G148" t="str">
            <v>宁文凯</v>
          </cell>
          <cell r="H148">
            <v>6940.69</v>
          </cell>
        </row>
        <row r="149">
          <cell r="G149" t="str">
            <v>泊头市捷润五金制品有限公司</v>
          </cell>
          <cell r="H149">
            <v>148500</v>
          </cell>
        </row>
        <row r="150">
          <cell r="G150" t="str">
            <v>青岛柏利美新材料有限公司</v>
          </cell>
          <cell r="H150">
            <v>92700</v>
          </cell>
        </row>
        <row r="151">
          <cell r="G151" t="str">
            <v>青岛福基纺织有限公司</v>
          </cell>
          <cell r="H151">
            <v>1360000</v>
          </cell>
        </row>
        <row r="152">
          <cell r="G152" t="str">
            <v>青岛福基纺织有限公司 </v>
          </cell>
          <cell r="H152">
            <v>40000</v>
          </cell>
        </row>
        <row r="153">
          <cell r="G153" t="str">
            <v>青岛华瑞利工贸有限公司</v>
          </cell>
          <cell r="H153">
            <v>50000</v>
          </cell>
        </row>
        <row r="154">
          <cell r="G154" t="str">
            <v>青岛亿嘉通物流有限公司</v>
          </cell>
          <cell r="H154">
            <v>50000</v>
          </cell>
        </row>
        <row r="155">
          <cell r="G155" t="str">
            <v>青岛中新华美塑料有限公司</v>
          </cell>
          <cell r="H155">
            <v>50000</v>
          </cell>
        </row>
        <row r="156">
          <cell r="G156" t="str">
            <v>曲阜陆航座椅辅料有限公司</v>
          </cell>
          <cell r="H156">
            <v>48500</v>
          </cell>
        </row>
        <row r="157">
          <cell r="G157" t="str">
            <v>泉州市福兴塑料五金有限公司</v>
          </cell>
          <cell r="H157">
            <v>198654</v>
          </cell>
        </row>
        <row r="158">
          <cell r="G158" t="str">
            <v>日照浩利橡塑有限公司</v>
          </cell>
          <cell r="H158">
            <v>97000</v>
          </cell>
        </row>
        <row r="159">
          <cell r="G159" t="str">
            <v>日照兴伟橡塑有限公司</v>
          </cell>
          <cell r="H159">
            <v>5600</v>
          </cell>
        </row>
        <row r="160">
          <cell r="G160" t="str">
            <v>日终扣款5311122023041200</v>
          </cell>
          <cell r="H160">
            <v>163922.5</v>
          </cell>
        </row>
        <row r="161">
          <cell r="G161" t="str">
            <v>日终扣款5311122023041400</v>
          </cell>
          <cell r="H161">
            <v>34437.5</v>
          </cell>
        </row>
        <row r="162">
          <cell r="G162" t="str">
            <v>厦门凯平化工有限公司</v>
          </cell>
          <cell r="H162">
            <v>210000</v>
          </cell>
        </row>
        <row r="163">
          <cell r="G163" t="str">
            <v>山东金达汽车部件制造股份有限公司</v>
          </cell>
          <cell r="H163">
            <v>281300</v>
          </cell>
        </row>
        <row r="164">
          <cell r="G164" t="str">
            <v>山西汉邦建发自动化设备有限公司</v>
          </cell>
          <cell r="H164">
            <v>5000</v>
          </cell>
        </row>
        <row r="165">
          <cell r="G165" t="str">
            <v>上海鸿扬工贸有限公司</v>
          </cell>
          <cell r="H165">
            <v>16080</v>
          </cell>
        </row>
        <row r="166">
          <cell r="G166" t="str">
            <v>上海尖美贸易发展有限公司</v>
          </cell>
          <cell r="H166">
            <v>19935.49</v>
          </cell>
        </row>
        <row r="167">
          <cell r="G167" t="str">
            <v>上海坤达五金制品有限公司</v>
          </cell>
          <cell r="H167">
            <v>7894</v>
          </cell>
        </row>
        <row r="168">
          <cell r="G168" t="str">
            <v>上海岐易铝制品有限公司</v>
          </cell>
          <cell r="H168">
            <v>4289.97</v>
          </cell>
        </row>
        <row r="169">
          <cell r="G169" t="str">
            <v>上海越航启塑化有限公司</v>
          </cell>
          <cell r="H169">
            <v>243860</v>
          </cell>
        </row>
        <row r="170">
          <cell r="G170" t="str">
            <v>上海绽奇汽车部件有限公司</v>
          </cell>
          <cell r="H170">
            <v>110000</v>
          </cell>
        </row>
        <row r="171">
          <cell r="G171" t="str">
            <v>上锐（常州）供应链管理有限公司</v>
          </cell>
          <cell r="H171">
            <v>168707.92</v>
          </cell>
        </row>
        <row r="172">
          <cell r="G172" t="str">
            <v>深圳市永利源和科技有限公司</v>
          </cell>
          <cell r="H172">
            <v>212000</v>
          </cell>
        </row>
        <row r="173">
          <cell r="G173" t="str">
            <v>深州市睿盛橡塑制品有限公司</v>
          </cell>
          <cell r="H173">
            <v>48349.76</v>
          </cell>
        </row>
        <row r="174">
          <cell r="G174" t="str">
            <v>深州市卓伦橡塑磨具有限公司</v>
          </cell>
          <cell r="H174">
            <v>145500</v>
          </cell>
        </row>
        <row r="175">
          <cell r="G175" t="str">
            <v>十堰昕雨物流有限公司</v>
          </cell>
          <cell r="H175">
            <v>1600</v>
          </cell>
        </row>
        <row r="176">
          <cell r="G176" t="str">
            <v>石家庄跨越物流有限公司</v>
          </cell>
          <cell r="H176">
            <v>341870.78</v>
          </cell>
        </row>
        <row r="177">
          <cell r="G177" t="str">
            <v>石家庄松樾机械设备销售有限公司</v>
          </cell>
          <cell r="H177">
            <v>1700</v>
          </cell>
        </row>
        <row r="178">
          <cell r="G178" t="str">
            <v>司艳策</v>
          </cell>
          <cell r="H178">
            <v>2136</v>
          </cell>
        </row>
        <row r="179">
          <cell r="G179" t="str">
            <v>孙沛霖</v>
          </cell>
          <cell r="H179">
            <v>2339</v>
          </cell>
        </row>
        <row r="180">
          <cell r="G180" t="str">
            <v>滕奉伟</v>
          </cell>
          <cell r="H180">
            <v>26808</v>
          </cell>
        </row>
        <row r="181">
          <cell r="G181" t="str">
            <v>滕敬涛</v>
          </cell>
          <cell r="H181">
            <v>16996.15</v>
          </cell>
        </row>
        <row r="182">
          <cell r="G182" t="str">
            <v>天津艾尔特精密机械有限公司</v>
          </cell>
          <cell r="H182">
            <v>36000</v>
          </cell>
        </row>
        <row r="183">
          <cell r="G183" t="str">
            <v>天津德润达金属材料销售有限公司</v>
          </cell>
          <cell r="H183">
            <v>350000</v>
          </cell>
        </row>
        <row r="184">
          <cell r="G184" t="str">
            <v>天津东海环境监测有限公司黄骅分公司</v>
          </cell>
          <cell r="H184">
            <v>26000</v>
          </cell>
        </row>
        <row r="185">
          <cell r="G185" t="str">
            <v>天津宏达翔科技有限公司</v>
          </cell>
          <cell r="H185">
            <v>180889.54</v>
          </cell>
        </row>
        <row r="186">
          <cell r="G186" t="str">
            <v>天津金发新材料有限公司</v>
          </cell>
          <cell r="H186">
            <v>31234.33</v>
          </cell>
        </row>
        <row r="187">
          <cell r="G187" t="str">
            <v>天津开山金属模具科技有限公司</v>
          </cell>
          <cell r="H187">
            <v>30000</v>
          </cell>
        </row>
        <row r="188">
          <cell r="G188" t="str">
            <v>天津禄川科技开发有限公司</v>
          </cell>
          <cell r="H188">
            <v>37775.4</v>
          </cell>
        </row>
        <row r="189">
          <cell r="G189" t="str">
            <v>天津市元辉昌钢铁贸易有限公司</v>
          </cell>
          <cell r="H189">
            <v>44000</v>
          </cell>
        </row>
        <row r="190">
          <cell r="G190" t="str">
            <v>天津市远丰化工产品贸易有限公司</v>
          </cell>
          <cell r="H190">
            <v>1500000</v>
          </cell>
        </row>
        <row r="191">
          <cell r="G191" t="str">
            <v>天津信嘉机械设备租赁有限公司</v>
          </cell>
          <cell r="H191">
            <v>8400</v>
          </cell>
        </row>
        <row r="192">
          <cell r="G192" t="str">
            <v>天台宏泰电子有限公司</v>
          </cell>
          <cell r="H192">
            <v>26092.95</v>
          </cell>
        </row>
        <row r="193">
          <cell r="G193" t="str">
            <v>田健</v>
          </cell>
          <cell r="H193">
            <v>799.28</v>
          </cell>
        </row>
        <row r="194">
          <cell r="G194" t="str">
            <v>王俊霞</v>
          </cell>
          <cell r="H194">
            <v>13626.02</v>
          </cell>
        </row>
        <row r="195">
          <cell r="G195" t="str">
            <v>王磊</v>
          </cell>
          <cell r="H195">
            <v>2984</v>
          </cell>
        </row>
        <row r="196">
          <cell r="G196" t="str">
            <v>王献文</v>
          </cell>
          <cell r="H196">
            <v>100</v>
          </cell>
        </row>
        <row r="197">
          <cell r="G197" t="str">
            <v>网上银行手续费收入</v>
          </cell>
          <cell r="H197">
            <v>446</v>
          </cell>
        </row>
        <row r="198">
          <cell r="G198" t="str">
            <v>温州华创汽车电器有限公司</v>
          </cell>
          <cell r="H198">
            <v>39360</v>
          </cell>
        </row>
        <row r="199">
          <cell r="G199" t="str">
            <v>文安县德实汽车配件有限公司</v>
          </cell>
          <cell r="H199">
            <v>388000</v>
          </cell>
        </row>
        <row r="200">
          <cell r="G200" t="str">
            <v>文安县海智五金制品有限公司</v>
          </cell>
          <cell r="H200">
            <v>25200</v>
          </cell>
        </row>
        <row r="201">
          <cell r="G201" t="str">
            <v>文安县恒德汽车座椅制造有限公司</v>
          </cell>
          <cell r="H201">
            <v>49000</v>
          </cell>
        </row>
        <row r="202">
          <cell r="G202" t="str">
            <v>文登太成电子有限公司</v>
          </cell>
          <cell r="H202">
            <v>70000</v>
          </cell>
        </row>
        <row r="203">
          <cell r="G203" t="str">
            <v>芜湖市卓人汽车配件有限责任公司</v>
          </cell>
          <cell r="H203">
            <v>194000</v>
          </cell>
        </row>
        <row r="204">
          <cell r="G204" t="str">
            <v>芜湖星火软轴控制索制造有限公司</v>
          </cell>
          <cell r="H204">
            <v>48500</v>
          </cell>
        </row>
        <row r="205">
          <cell r="G205" t="str">
            <v>芜湖卓人汽车配件有限责任公司</v>
          </cell>
          <cell r="H205">
            <v>50000</v>
          </cell>
        </row>
        <row r="206">
          <cell r="G206" t="str">
            <v>吴英各</v>
          </cell>
          <cell r="H206">
            <v>5000</v>
          </cell>
        </row>
        <row r="207">
          <cell r="G207" t="str">
            <v>吴志强</v>
          </cell>
          <cell r="H207">
            <v>1232</v>
          </cell>
        </row>
        <row r="208">
          <cell r="G208" t="str">
            <v>武陟县顺鑫工程塑料有限公司</v>
          </cell>
          <cell r="H208">
            <v>7600</v>
          </cell>
        </row>
        <row r="209">
          <cell r="G209" t="str">
            <v>西安海容塑料制品有限责任公司</v>
          </cell>
          <cell r="H209">
            <v>4172.2</v>
          </cell>
        </row>
        <row r="210">
          <cell r="G210" t="str">
            <v>夏永飞</v>
          </cell>
          <cell r="H210">
            <v>267</v>
          </cell>
        </row>
        <row r="211">
          <cell r="G211" t="str">
            <v>夏志龙</v>
          </cell>
          <cell r="H211">
            <v>4420.9</v>
          </cell>
        </row>
        <row r="212">
          <cell r="G212" t="str">
            <v>献县鹏凯金属制品有限公司</v>
          </cell>
          <cell r="H212">
            <v>131392.8</v>
          </cell>
        </row>
        <row r="213">
          <cell r="G213" t="str">
            <v>湘潭市君赢机械制造有限公司</v>
          </cell>
          <cell r="H213">
            <v>20650</v>
          </cell>
        </row>
        <row r="214">
          <cell r="G214" t="str">
            <v>湘乡简美新材料科技有限公司</v>
          </cell>
          <cell r="H214">
            <v>245000</v>
          </cell>
        </row>
        <row r="215">
          <cell r="G215" t="str">
            <v>信誉楼百货集团有限公司黄骅信誉楼旗舰店</v>
          </cell>
          <cell r="H215">
            <v>100000</v>
          </cell>
        </row>
        <row r="216">
          <cell r="G216" t="str">
            <v>熊云龙</v>
          </cell>
          <cell r="H216">
            <v>2430</v>
          </cell>
        </row>
        <row r="217">
          <cell r="G217" t="str">
            <v>徐双双</v>
          </cell>
          <cell r="H217">
            <v>450</v>
          </cell>
        </row>
        <row r="218">
          <cell r="G218" t="str">
            <v>许嘉辉</v>
          </cell>
          <cell r="H218">
            <v>1398.2</v>
          </cell>
        </row>
        <row r="219">
          <cell r="G219" t="str">
            <v>杨浩</v>
          </cell>
          <cell r="H219">
            <v>771</v>
          </cell>
        </row>
        <row r="220">
          <cell r="G220" t="str">
            <v>杨荣劲</v>
          </cell>
          <cell r="H220">
            <v>3353.83</v>
          </cell>
        </row>
        <row r="221">
          <cell r="G221" t="str">
            <v>宜昌捷晟汽车销售服务有限公司</v>
          </cell>
          <cell r="H221">
            <v>1251.71</v>
          </cell>
        </row>
        <row r="222">
          <cell r="G222" t="str">
            <v>易格斯（上海）拖链系统有限公司</v>
          </cell>
          <cell r="H222">
            <v>70601.52</v>
          </cell>
        </row>
        <row r="223">
          <cell r="G223" t="str">
            <v>永赢金融租赁有限公司</v>
          </cell>
          <cell r="H223">
            <v>125295.8</v>
          </cell>
        </row>
        <row r="224">
          <cell r="G224" t="str">
            <v>于磊磊</v>
          </cell>
          <cell r="H224">
            <v>2584</v>
          </cell>
        </row>
        <row r="225">
          <cell r="G225" t="str">
            <v>张彬</v>
          </cell>
          <cell r="H225">
            <v>893</v>
          </cell>
        </row>
        <row r="226">
          <cell r="G226" t="str">
            <v>张立珍</v>
          </cell>
          <cell r="H226">
            <v>5500</v>
          </cell>
        </row>
        <row r="227">
          <cell r="G227" t="str">
            <v>张鹏</v>
          </cell>
          <cell r="H227">
            <v>2337.57</v>
          </cell>
        </row>
        <row r="228">
          <cell r="G228" t="str">
            <v>张强</v>
          </cell>
          <cell r="H228">
            <v>5998.77</v>
          </cell>
        </row>
        <row r="229">
          <cell r="G229" t="str">
            <v>张文昌</v>
          </cell>
          <cell r="H229">
            <v>2522.71</v>
          </cell>
        </row>
        <row r="230">
          <cell r="G230" t="str">
            <v>张砚桥</v>
          </cell>
          <cell r="H230">
            <v>450</v>
          </cell>
        </row>
        <row r="231">
          <cell r="G231" t="str">
            <v>长春市天利得科技有限公司</v>
          </cell>
          <cell r="H231">
            <v>49000</v>
          </cell>
        </row>
        <row r="232">
          <cell r="G232" t="str">
            <v>赵广超</v>
          </cell>
          <cell r="H232">
            <v>416</v>
          </cell>
        </row>
        <row r="233">
          <cell r="G233" t="str">
            <v>赵金旺</v>
          </cell>
          <cell r="H233">
            <v>1614.07</v>
          </cell>
        </row>
        <row r="234">
          <cell r="G234" t="str">
            <v>赵连风</v>
          </cell>
          <cell r="H234">
            <v>31200</v>
          </cell>
        </row>
        <row r="235">
          <cell r="G235" t="str">
            <v>赵文俊</v>
          </cell>
          <cell r="H235">
            <v>1176.2</v>
          </cell>
        </row>
        <row r="236">
          <cell r="G236" t="str">
            <v>浙江佳龙电子有限公司</v>
          </cell>
          <cell r="H236">
            <v>7720</v>
          </cell>
        </row>
        <row r="237">
          <cell r="G237" t="str">
            <v>浙江路得坦摩汽车部件股份有限公司</v>
          </cell>
          <cell r="H237">
            <v>600000</v>
          </cell>
        </row>
        <row r="238">
          <cell r="G238" t="str">
            <v>浙江万福机电科技有限公司</v>
          </cell>
          <cell r="H238">
            <v>1750</v>
          </cell>
        </row>
        <row r="239">
          <cell r="G239" t="str">
            <v>中国人民财产保险股份有限公司沧州市分公司</v>
          </cell>
          <cell r="H239">
            <v>7513.48</v>
          </cell>
        </row>
        <row r="240">
          <cell r="G240" t="str">
            <v>中国人民健康保险股份有限公司沧州中心支公</v>
          </cell>
          <cell r="H240">
            <v>4410</v>
          </cell>
        </row>
        <row r="241">
          <cell r="G241" t="str">
            <v>中国邮政集团有限公司河北省黄骅市分公司</v>
          </cell>
          <cell r="H241">
            <v>390</v>
          </cell>
        </row>
        <row r="242">
          <cell r="G242" t="str">
            <v>中机科（北京）车辆检测工程研究院有限公司</v>
          </cell>
          <cell r="H242">
            <v>3905</v>
          </cell>
        </row>
        <row r="243">
          <cell r="G243" t="str">
            <v>中山市华胜汽车部件有限公司</v>
          </cell>
          <cell r="H243">
            <v>20000</v>
          </cell>
        </row>
        <row r="244">
          <cell r="G244" t="str">
            <v>诸城恒信新材料科技有限公司</v>
          </cell>
          <cell r="H244">
            <v>93306.93</v>
          </cell>
        </row>
        <row r="245">
          <cell r="G245" t="str">
            <v>左梦妮</v>
          </cell>
          <cell r="H245">
            <v>3590</v>
          </cell>
        </row>
        <row r="246">
          <cell r="G246" t="str">
            <v>左宗睿</v>
          </cell>
          <cell r="H246">
            <v>3233.4</v>
          </cell>
        </row>
        <row r="247">
          <cell r="G247" t="str">
            <v>总计</v>
          </cell>
          <cell r="H247">
            <v>29049405.91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报表要求说明"/>
      <sheetName val="集团销售回款计划"/>
      <sheetName val="北京应付账款"/>
      <sheetName val="研究院项目付款"/>
      <sheetName val="河北应付账款"/>
      <sheetName val="长春应付账款"/>
      <sheetName val="西安应付账款"/>
      <sheetName val="潍坊应付账款"/>
      <sheetName val="成都应付账款"/>
      <sheetName val="安路普应付账款"/>
      <sheetName val="湖南光华应付账款"/>
      <sheetName val="祥瑞祥远应付账款"/>
      <sheetName val="工作表1"/>
    </sheetNames>
    <sheetDataSet>
      <sheetData sheetId="0"/>
      <sheetData sheetId="1"/>
      <sheetData sheetId="2"/>
      <sheetData sheetId="3"/>
      <sheetData sheetId="4">
        <row r="2">
          <cell r="O2" t="str">
            <v>单位：元</v>
          </cell>
        </row>
        <row r="3">
          <cell r="C3" t="str">
            <v>供应商编码</v>
          </cell>
          <cell r="D3" t="str">
            <v>付款类型</v>
          </cell>
          <cell r="E3" t="str">
            <v>信用账期（单位:天）</v>
          </cell>
          <cell r="F3" t="str">
            <v>采购确认账期（天）</v>
          </cell>
          <cell r="G3" t="str">
            <v>目前是否属于供货状态</v>
          </cell>
          <cell r="H3" t="str">
            <v>合计金额</v>
          </cell>
          <cell r="I3" t="str">
            <v>合同确认账期内</v>
          </cell>
          <cell r="J3" t="str">
            <v>账期外</v>
          </cell>
        </row>
        <row r="3">
          <cell r="P3" t="str">
            <v>挂账180天内金额</v>
          </cell>
        </row>
        <row r="4">
          <cell r="J4" t="str">
            <v>合计</v>
          </cell>
          <cell r="K4" t="str">
            <v>0-30天</v>
          </cell>
          <cell r="L4" t="str">
            <v>30-60天</v>
          </cell>
          <cell r="M4" t="str">
            <v>60-90天</v>
          </cell>
          <cell r="N4" t="str">
            <v>90-120天</v>
          </cell>
          <cell r="O4" t="str">
            <v>120天以上</v>
          </cell>
        </row>
        <row r="5">
          <cell r="H5">
            <v>218169577.07</v>
          </cell>
          <cell r="I5">
            <v>179928150.41</v>
          </cell>
          <cell r="J5">
            <v>91190251.3299999</v>
          </cell>
          <cell r="K5">
            <v>21622717.65</v>
          </cell>
          <cell r="L5">
            <v>23036115.87</v>
          </cell>
          <cell r="M5">
            <v>17940263.16</v>
          </cell>
          <cell r="N5">
            <v>17785685.26</v>
          </cell>
          <cell r="O5">
            <v>10839700.03</v>
          </cell>
          <cell r="P5">
            <v>148684879.08</v>
          </cell>
        </row>
        <row r="6">
          <cell r="C6" t="str">
            <v>S413044</v>
          </cell>
          <cell r="D6" t="str">
            <v>正常供货</v>
          </cell>
          <cell r="E6">
            <v>60</v>
          </cell>
          <cell r="F6">
            <v>90</v>
          </cell>
          <cell r="G6" t="str">
            <v>是</v>
          </cell>
          <cell r="H6">
            <v>13410860.19</v>
          </cell>
          <cell r="I6">
            <v>12334885.85</v>
          </cell>
          <cell r="J6">
            <v>3069319.46</v>
          </cell>
          <cell r="K6">
            <v>319470.3</v>
          </cell>
          <cell r="L6">
            <v>681265.06</v>
          </cell>
          <cell r="M6">
            <v>719884.1</v>
          </cell>
          <cell r="N6">
            <v>715800</v>
          </cell>
          <cell r="O6">
            <v>632900</v>
          </cell>
          <cell r="P6">
            <v>3512364.09</v>
          </cell>
        </row>
        <row r="7">
          <cell r="C7" t="str">
            <v>S413049</v>
          </cell>
          <cell r="D7" t="str">
            <v>诉讼</v>
          </cell>
          <cell r="E7">
            <v>60</v>
          </cell>
        </row>
        <row r="7">
          <cell r="G7" t="str">
            <v>是</v>
          </cell>
          <cell r="H7">
            <v>3933594.28</v>
          </cell>
          <cell r="I7">
            <v>3933594.28</v>
          </cell>
          <cell r="J7">
            <v>11866.04</v>
          </cell>
          <cell r="K7">
            <v>0</v>
          </cell>
          <cell r="L7">
            <v>11866.04</v>
          </cell>
          <cell r="M7">
            <v>0</v>
          </cell>
          <cell r="N7">
            <v>0</v>
          </cell>
          <cell r="O7">
            <v>0</v>
          </cell>
          <cell r="P7">
            <v>11866.04</v>
          </cell>
        </row>
        <row r="8">
          <cell r="C8" t="str">
            <v>S413052</v>
          </cell>
          <cell r="D8" t="str">
            <v>正常供货</v>
          </cell>
          <cell r="E8">
            <v>60</v>
          </cell>
          <cell r="F8">
            <v>90</v>
          </cell>
          <cell r="G8" t="str">
            <v>是</v>
          </cell>
          <cell r="H8">
            <v>10113417.79</v>
          </cell>
          <cell r="I8">
            <v>8707779.66</v>
          </cell>
          <cell r="J8">
            <v>3187312.08</v>
          </cell>
          <cell r="K8">
            <v>469215.24</v>
          </cell>
          <cell r="L8">
            <v>558614.41</v>
          </cell>
          <cell r="M8">
            <v>804082.43</v>
          </cell>
          <cell r="N8">
            <v>727200</v>
          </cell>
          <cell r="O8">
            <v>628200</v>
          </cell>
          <cell r="P8">
            <v>3964717.41</v>
          </cell>
        </row>
        <row r="9">
          <cell r="C9" t="str">
            <v>S412020</v>
          </cell>
          <cell r="D9" t="str">
            <v>正常供货</v>
          </cell>
          <cell r="E9">
            <v>60</v>
          </cell>
          <cell r="F9">
            <v>90</v>
          </cell>
          <cell r="G9" t="str">
            <v>是</v>
          </cell>
          <cell r="H9">
            <v>7698043.26</v>
          </cell>
          <cell r="I9">
            <v>6960476.69</v>
          </cell>
          <cell r="J9">
            <v>1838940.25</v>
          </cell>
          <cell r="K9">
            <v>0</v>
          </cell>
          <cell r="L9">
            <v>530244.8</v>
          </cell>
          <cell r="M9">
            <v>475095.45</v>
          </cell>
          <cell r="N9">
            <v>529000</v>
          </cell>
          <cell r="O9">
            <v>304600</v>
          </cell>
          <cell r="P9">
            <v>2271883.33</v>
          </cell>
        </row>
        <row r="10">
          <cell r="C10" t="str">
            <v>S413082</v>
          </cell>
          <cell r="D10" t="str">
            <v>正常供货</v>
          </cell>
          <cell r="E10">
            <v>60</v>
          </cell>
          <cell r="F10">
            <v>90</v>
          </cell>
          <cell r="G10" t="str">
            <v>是</v>
          </cell>
          <cell r="H10">
            <v>5193767.43</v>
          </cell>
          <cell r="I10">
            <v>4833415.16</v>
          </cell>
          <cell r="J10">
            <v>1186046.57</v>
          </cell>
          <cell r="K10">
            <v>204377.57</v>
          </cell>
          <cell r="L10">
            <v>222828.26</v>
          </cell>
          <cell r="M10">
            <v>286340.74</v>
          </cell>
          <cell r="N10">
            <v>235300</v>
          </cell>
          <cell r="O10">
            <v>237200</v>
          </cell>
          <cell r="P10">
            <v>1309156.05</v>
          </cell>
        </row>
        <row r="11">
          <cell r="C11" t="str">
            <v>S413022</v>
          </cell>
          <cell r="D11" t="str">
            <v>正常供货</v>
          </cell>
          <cell r="E11">
            <v>90</v>
          </cell>
          <cell r="F11">
            <v>90</v>
          </cell>
          <cell r="G11" t="str">
            <v>是</v>
          </cell>
          <cell r="H11">
            <v>8053950.43</v>
          </cell>
          <cell r="I11">
            <v>6722093.44</v>
          </cell>
          <cell r="J11">
            <v>3025249.85</v>
          </cell>
          <cell r="K11">
            <v>441859.54</v>
          </cell>
          <cell r="L11">
            <v>565253.42</v>
          </cell>
          <cell r="M11">
            <v>698000</v>
          </cell>
          <cell r="N11">
            <v>1006400</v>
          </cell>
          <cell r="O11">
            <v>313736.89</v>
          </cell>
          <cell r="P11">
            <v>3036972.81</v>
          </cell>
        </row>
        <row r="12">
          <cell r="C12" t="str">
            <v>S413029</v>
          </cell>
          <cell r="D12" t="str">
            <v>正常供货</v>
          </cell>
          <cell r="E12">
            <v>60</v>
          </cell>
          <cell r="F12">
            <v>90</v>
          </cell>
          <cell r="G12" t="str">
            <v>是</v>
          </cell>
          <cell r="H12">
            <v>8307639.35</v>
          </cell>
          <cell r="I12">
            <v>6729901.77</v>
          </cell>
          <cell r="J12">
            <v>3029248.16</v>
          </cell>
          <cell r="K12">
            <v>540019.39</v>
          </cell>
          <cell r="L12">
            <v>585157.04</v>
          </cell>
          <cell r="M12">
            <v>640571.73</v>
          </cell>
          <cell r="N12">
            <v>730800</v>
          </cell>
          <cell r="O12">
            <v>532700</v>
          </cell>
          <cell r="P12">
            <v>4074243.82</v>
          </cell>
        </row>
        <row r="13">
          <cell r="C13" t="str">
            <v>S422005</v>
          </cell>
          <cell r="D13" t="str">
            <v>正常供货</v>
          </cell>
          <cell r="E13">
            <v>60</v>
          </cell>
          <cell r="F13">
            <v>60</v>
          </cell>
          <cell r="G13" t="str">
            <v>是</v>
          </cell>
          <cell r="H13">
            <v>3106869.27</v>
          </cell>
          <cell r="I13">
            <v>2452720.7</v>
          </cell>
          <cell r="J13">
            <v>1173958.83</v>
          </cell>
          <cell r="K13">
            <v>109502.42</v>
          </cell>
          <cell r="L13">
            <v>457956.41</v>
          </cell>
          <cell r="M13">
            <v>0</v>
          </cell>
          <cell r="N13">
            <v>373400</v>
          </cell>
          <cell r="O13">
            <v>233100</v>
          </cell>
          <cell r="P13">
            <v>1595014.47</v>
          </cell>
        </row>
        <row r="14">
          <cell r="C14" t="str">
            <v>S413034</v>
          </cell>
          <cell r="D14" t="str">
            <v>正常供货</v>
          </cell>
          <cell r="E14">
            <v>90</v>
          </cell>
          <cell r="F14">
            <v>90</v>
          </cell>
          <cell r="G14" t="str">
            <v>是</v>
          </cell>
          <cell r="H14">
            <v>2481316.37</v>
          </cell>
          <cell r="I14">
            <v>2367700.74</v>
          </cell>
          <cell r="J14">
            <v>816679.31</v>
          </cell>
          <cell r="K14">
            <v>178367.55</v>
          </cell>
          <cell r="L14">
            <v>177111.76</v>
          </cell>
          <cell r="M14">
            <v>175900</v>
          </cell>
          <cell r="N14">
            <v>285300</v>
          </cell>
          <cell r="O14">
            <v>0</v>
          </cell>
          <cell r="P14">
            <v>644985.96</v>
          </cell>
        </row>
        <row r="15">
          <cell r="C15" t="str">
            <v>S513014</v>
          </cell>
          <cell r="D15" t="str">
            <v>运输</v>
          </cell>
          <cell r="E15">
            <v>90</v>
          </cell>
          <cell r="F15">
            <v>90</v>
          </cell>
          <cell r="G15" t="str">
            <v>是</v>
          </cell>
          <cell r="H15">
            <v>3947452.36</v>
          </cell>
          <cell r="I15">
            <v>2596284.13</v>
          </cell>
          <cell r="J15">
            <v>1836631.79</v>
          </cell>
          <cell r="K15">
            <v>412538.92</v>
          </cell>
          <cell r="L15">
            <v>383933.84</v>
          </cell>
          <cell r="M15">
            <v>402600</v>
          </cell>
          <cell r="N15">
            <v>371400</v>
          </cell>
          <cell r="O15">
            <v>266159.03</v>
          </cell>
          <cell r="P15">
            <v>2550252</v>
          </cell>
        </row>
        <row r="16">
          <cell r="C16" t="str">
            <v>S411007</v>
          </cell>
          <cell r="D16" t="str">
            <v>正常供货</v>
          </cell>
          <cell r="E16">
            <v>90</v>
          </cell>
          <cell r="F16">
            <v>90</v>
          </cell>
          <cell r="G16" t="str">
            <v>是</v>
          </cell>
          <cell r="H16">
            <v>2743413.36</v>
          </cell>
          <cell r="I16">
            <v>2419541.67</v>
          </cell>
          <cell r="J16">
            <v>597354.39</v>
          </cell>
          <cell r="K16">
            <v>143728.7</v>
          </cell>
          <cell r="L16">
            <v>132429.65</v>
          </cell>
          <cell r="M16">
            <v>120900</v>
          </cell>
          <cell r="N16">
            <v>100400</v>
          </cell>
          <cell r="O16">
            <v>99896.04</v>
          </cell>
          <cell r="P16">
            <v>720890.29</v>
          </cell>
        </row>
        <row r="17">
          <cell r="C17" t="str">
            <v>S413035</v>
          </cell>
          <cell r="D17" t="str">
            <v>正常供货</v>
          </cell>
          <cell r="E17">
            <v>90</v>
          </cell>
          <cell r="F17">
            <v>90</v>
          </cell>
          <cell r="G17" t="str">
            <v>是</v>
          </cell>
          <cell r="H17">
            <v>3149711.6</v>
          </cell>
          <cell r="I17">
            <v>2877472.29</v>
          </cell>
          <cell r="J17">
            <v>571764.15</v>
          </cell>
          <cell r="K17">
            <v>141122.01</v>
          </cell>
          <cell r="L17">
            <v>117793.89</v>
          </cell>
          <cell r="M17">
            <v>110300</v>
          </cell>
          <cell r="N17">
            <v>94300</v>
          </cell>
          <cell r="O17">
            <v>108248.25</v>
          </cell>
          <cell r="P17">
            <v>641499.04</v>
          </cell>
        </row>
        <row r="18">
          <cell r="C18" t="str">
            <v>S413037</v>
          </cell>
          <cell r="D18" t="str">
            <v>正常供货</v>
          </cell>
          <cell r="E18">
            <v>60</v>
          </cell>
          <cell r="F18">
            <v>60</v>
          </cell>
          <cell r="G18" t="str">
            <v>是</v>
          </cell>
          <cell r="H18">
            <v>2816033.18</v>
          </cell>
          <cell r="I18">
            <v>2643533.09</v>
          </cell>
          <cell r="J18">
            <v>435605.16</v>
          </cell>
          <cell r="K18">
            <v>79448.02</v>
          </cell>
          <cell r="L18">
            <v>88079.97</v>
          </cell>
          <cell r="M18">
            <v>102077.17</v>
          </cell>
          <cell r="N18">
            <v>86300</v>
          </cell>
          <cell r="O18">
            <v>79700</v>
          </cell>
          <cell r="P18">
            <v>528367.02</v>
          </cell>
        </row>
        <row r="19">
          <cell r="C19" t="str">
            <v>S413089</v>
          </cell>
          <cell r="D19" t="str">
            <v>管理</v>
          </cell>
          <cell r="E19">
            <v>0</v>
          </cell>
        </row>
        <row r="19">
          <cell r="G19" t="str">
            <v>是</v>
          </cell>
          <cell r="H19">
            <v>1519449.11</v>
          </cell>
          <cell r="I19">
            <v>1519449.11</v>
          </cell>
          <cell r="J19">
            <v>207688</v>
          </cell>
          <cell r="K19">
            <v>0</v>
          </cell>
          <cell r="L19">
            <v>22336</v>
          </cell>
          <cell r="M19">
            <v>0</v>
          </cell>
          <cell r="N19">
            <v>70632</v>
          </cell>
          <cell r="O19">
            <v>114720</v>
          </cell>
          <cell r="P19">
            <v>342672</v>
          </cell>
        </row>
        <row r="20">
          <cell r="C20" t="str">
            <v>S413064</v>
          </cell>
          <cell r="D20" t="str">
            <v>正常供货</v>
          </cell>
          <cell r="E20">
            <v>60</v>
          </cell>
          <cell r="F20">
            <v>90</v>
          </cell>
          <cell r="G20" t="str">
            <v>是</v>
          </cell>
          <cell r="H20">
            <v>2221800.03</v>
          </cell>
          <cell r="I20">
            <v>2002126.41</v>
          </cell>
          <cell r="J20">
            <v>891760.35</v>
          </cell>
          <cell r="K20">
            <v>150354.35</v>
          </cell>
          <cell r="L20">
            <v>187121.98</v>
          </cell>
          <cell r="M20">
            <v>195384.02</v>
          </cell>
          <cell r="N20">
            <v>198500</v>
          </cell>
          <cell r="O20">
            <v>160400</v>
          </cell>
          <cell r="P20">
            <v>951057.78</v>
          </cell>
        </row>
        <row r="21">
          <cell r="C21" t="str">
            <v>S413108</v>
          </cell>
          <cell r="D21" t="str">
            <v>正常供货</v>
          </cell>
          <cell r="E21">
            <v>60</v>
          </cell>
          <cell r="F21">
            <v>60</v>
          </cell>
          <cell r="G21" t="str">
            <v>是</v>
          </cell>
          <cell r="H21">
            <v>4592943.96</v>
          </cell>
          <cell r="I21">
            <v>4314418.28</v>
          </cell>
          <cell r="J21">
            <v>1318197.69</v>
          </cell>
          <cell r="K21">
            <v>148279.62</v>
          </cell>
          <cell r="L21">
            <v>417601.74</v>
          </cell>
          <cell r="M21">
            <v>295916.33</v>
          </cell>
          <cell r="N21">
            <v>268300</v>
          </cell>
          <cell r="O21">
            <v>188100</v>
          </cell>
          <cell r="P21">
            <v>1408639.54</v>
          </cell>
        </row>
        <row r="22">
          <cell r="C22" t="str">
            <v>S413045</v>
          </cell>
          <cell r="D22" t="str">
            <v>正常供货</v>
          </cell>
          <cell r="E22">
            <v>90</v>
          </cell>
          <cell r="F22">
            <v>90</v>
          </cell>
          <cell r="G22" t="str">
            <v>是</v>
          </cell>
          <cell r="H22">
            <v>2035644.19</v>
          </cell>
          <cell r="I22">
            <v>1823000.91</v>
          </cell>
          <cell r="J22">
            <v>539759.77</v>
          </cell>
          <cell r="K22">
            <v>77294.6</v>
          </cell>
          <cell r="L22">
            <v>98161.36</v>
          </cell>
          <cell r="M22">
            <v>83000</v>
          </cell>
          <cell r="N22">
            <v>85900</v>
          </cell>
          <cell r="O22">
            <v>195403.81</v>
          </cell>
          <cell r="P22">
            <v>471102.58</v>
          </cell>
        </row>
        <row r="23">
          <cell r="C23" t="str">
            <v>S432010</v>
          </cell>
          <cell r="D23" t="str">
            <v>诉讼</v>
          </cell>
          <cell r="E23">
            <v>90</v>
          </cell>
        </row>
        <row r="23">
          <cell r="G23" t="str">
            <v>否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239012.56</v>
          </cell>
        </row>
        <row r="24">
          <cell r="C24" t="str">
            <v>S412003</v>
          </cell>
          <cell r="D24" t="str">
            <v>大宗物料</v>
          </cell>
          <cell r="E24">
            <v>0</v>
          </cell>
          <cell r="F24">
            <v>30</v>
          </cell>
          <cell r="G24" t="str">
            <v>是</v>
          </cell>
          <cell r="H24">
            <v>1084345.05</v>
          </cell>
          <cell r="I24">
            <v>1084345.05</v>
          </cell>
          <cell r="J24">
            <v>1084345.05</v>
          </cell>
          <cell r="K24">
            <v>996315</v>
          </cell>
          <cell r="L24">
            <v>88030.05</v>
          </cell>
          <cell r="M24">
            <v>0</v>
          </cell>
          <cell r="N24">
            <v>0</v>
          </cell>
          <cell r="O24">
            <v>0</v>
          </cell>
          <cell r="P24">
            <v>6026775</v>
          </cell>
        </row>
        <row r="25">
          <cell r="C25" t="str">
            <v>S413107</v>
          </cell>
          <cell r="D25" t="str">
            <v>运输</v>
          </cell>
          <cell r="E25">
            <v>90</v>
          </cell>
          <cell r="F25">
            <v>30</v>
          </cell>
          <cell r="G25" t="str">
            <v>是</v>
          </cell>
          <cell r="H25">
            <v>3312490.44</v>
          </cell>
          <cell r="I25">
            <v>2554924.42</v>
          </cell>
          <cell r="J25">
            <v>1459981.76</v>
          </cell>
          <cell r="K25">
            <v>287456.78</v>
          </cell>
          <cell r="L25">
            <v>338484.35</v>
          </cell>
          <cell r="M25">
            <v>345700</v>
          </cell>
          <cell r="N25">
            <v>248800</v>
          </cell>
          <cell r="O25">
            <v>239540.63</v>
          </cell>
          <cell r="P25">
            <v>1729238.97</v>
          </cell>
        </row>
        <row r="26">
          <cell r="C26" t="str">
            <v>S413055</v>
          </cell>
          <cell r="D26" t="str">
            <v>正常供货</v>
          </cell>
          <cell r="E26">
            <v>60</v>
          </cell>
          <cell r="F26">
            <v>60</v>
          </cell>
          <cell r="G26" t="str">
            <v>是</v>
          </cell>
          <cell r="H26">
            <v>2425587.26</v>
          </cell>
          <cell r="I26">
            <v>2147212.59</v>
          </cell>
          <cell r="J26">
            <v>623393.17</v>
          </cell>
          <cell r="K26">
            <v>82996.09</v>
          </cell>
          <cell r="L26">
            <v>107954.59</v>
          </cell>
          <cell r="M26">
            <v>169142.49</v>
          </cell>
          <cell r="N26">
            <v>143900</v>
          </cell>
          <cell r="O26">
            <v>119400</v>
          </cell>
          <cell r="P26">
            <v>782383.24</v>
          </cell>
        </row>
        <row r="27">
          <cell r="C27" t="str">
            <v>S443004</v>
          </cell>
          <cell r="D27" t="str">
            <v>正常供货</v>
          </cell>
          <cell r="E27">
            <v>60</v>
          </cell>
          <cell r="F27">
            <v>60</v>
          </cell>
          <cell r="G27" t="str">
            <v>是</v>
          </cell>
          <cell r="H27">
            <v>3495023.16</v>
          </cell>
          <cell r="I27">
            <v>2460794.99</v>
          </cell>
          <cell r="J27">
            <v>2203307.07</v>
          </cell>
          <cell r="K27">
            <v>0</v>
          </cell>
          <cell r="L27">
            <v>783921.1</v>
          </cell>
          <cell r="M27">
            <v>339685.97</v>
          </cell>
          <cell r="N27">
            <v>687700</v>
          </cell>
          <cell r="O27">
            <v>392000</v>
          </cell>
          <cell r="P27">
            <v>2845501.09</v>
          </cell>
        </row>
        <row r="28">
          <cell r="C28" t="str">
            <v>S432014</v>
          </cell>
          <cell r="D28" t="str">
            <v>正常供货</v>
          </cell>
          <cell r="E28">
            <v>60</v>
          </cell>
          <cell r="F28">
            <v>60</v>
          </cell>
          <cell r="G28" t="str">
            <v>是</v>
          </cell>
          <cell r="H28">
            <v>1331607.73</v>
          </cell>
          <cell r="I28">
            <v>996974.65</v>
          </cell>
          <cell r="J28">
            <v>332768.1</v>
          </cell>
          <cell r="K28">
            <v>107378.5</v>
          </cell>
          <cell r="L28">
            <v>72796.35</v>
          </cell>
          <cell r="M28">
            <v>70593.25</v>
          </cell>
          <cell r="N28">
            <v>0</v>
          </cell>
          <cell r="O28">
            <v>82000</v>
          </cell>
          <cell r="P28">
            <v>585401.18</v>
          </cell>
        </row>
        <row r="29">
          <cell r="C29" t="str">
            <v>S413033</v>
          </cell>
          <cell r="D29" t="str">
            <v>正常供货</v>
          </cell>
          <cell r="E29">
            <v>60</v>
          </cell>
          <cell r="F29">
            <v>60</v>
          </cell>
          <cell r="G29" t="str">
            <v>是</v>
          </cell>
          <cell r="H29">
            <v>2352328.62</v>
          </cell>
          <cell r="I29">
            <v>1950333.4</v>
          </cell>
          <cell r="J29">
            <v>693420.33</v>
          </cell>
          <cell r="K29">
            <v>130455</v>
          </cell>
          <cell r="L29">
            <v>126402.14</v>
          </cell>
          <cell r="M29">
            <v>156563.19</v>
          </cell>
          <cell r="N29">
            <v>141000</v>
          </cell>
          <cell r="O29">
            <v>139000</v>
          </cell>
          <cell r="P29">
            <v>956428.09</v>
          </cell>
        </row>
        <row r="30">
          <cell r="C30" t="str">
            <v>S413047</v>
          </cell>
          <cell r="D30" t="str">
            <v>正常供货</v>
          </cell>
          <cell r="E30">
            <v>60</v>
          </cell>
          <cell r="F30">
            <v>60</v>
          </cell>
          <cell r="G30" t="str">
            <v>是</v>
          </cell>
          <cell r="H30">
            <v>1925793.4</v>
          </cell>
          <cell r="I30">
            <v>1925793.4</v>
          </cell>
          <cell r="J30">
            <v>966608.12</v>
          </cell>
          <cell r="K30">
            <v>190575.44</v>
          </cell>
          <cell r="L30">
            <v>0</v>
          </cell>
          <cell r="M30">
            <v>160532.68</v>
          </cell>
          <cell r="N30">
            <v>0</v>
          </cell>
          <cell r="O30">
            <v>615500</v>
          </cell>
          <cell r="P30">
            <v>351108.12</v>
          </cell>
        </row>
        <row r="31">
          <cell r="C31" t="str">
            <v>S437004</v>
          </cell>
          <cell r="D31" t="str">
            <v>正常供货</v>
          </cell>
          <cell r="E31">
            <v>60</v>
          </cell>
          <cell r="F31">
            <v>60</v>
          </cell>
          <cell r="G31" t="str">
            <v>是</v>
          </cell>
          <cell r="H31">
            <v>3043289.29</v>
          </cell>
          <cell r="I31">
            <v>2676058.12</v>
          </cell>
          <cell r="J31">
            <v>2676058.12</v>
          </cell>
          <cell r="K31">
            <v>326573.95</v>
          </cell>
          <cell r="L31">
            <v>501479.22</v>
          </cell>
          <cell r="M31">
            <v>587448.65</v>
          </cell>
          <cell r="N31">
            <v>905900</v>
          </cell>
          <cell r="O31">
            <v>354656.3</v>
          </cell>
          <cell r="P31">
            <v>2688681.2</v>
          </cell>
        </row>
        <row r="32">
          <cell r="C32" t="str">
            <v>S413084</v>
          </cell>
          <cell r="D32" t="str">
            <v>正常供货</v>
          </cell>
          <cell r="E32">
            <v>60</v>
          </cell>
          <cell r="F32">
            <v>60</v>
          </cell>
          <cell r="G32" t="str">
            <v>是</v>
          </cell>
          <cell r="H32">
            <v>1622552.53</v>
          </cell>
          <cell r="I32">
            <v>1551594.46</v>
          </cell>
          <cell r="J32">
            <v>187414.95</v>
          </cell>
          <cell r="K32">
            <v>30501.73</v>
          </cell>
          <cell r="L32">
            <v>36676.82</v>
          </cell>
          <cell r="M32">
            <v>46036.4</v>
          </cell>
          <cell r="N32">
            <v>37400</v>
          </cell>
          <cell r="O32">
            <v>36800</v>
          </cell>
          <cell r="P32">
            <v>221527.98</v>
          </cell>
        </row>
        <row r="33">
          <cell r="C33" t="str">
            <v>S413078</v>
          </cell>
          <cell r="D33" t="str">
            <v>正常供货</v>
          </cell>
          <cell r="E33">
            <v>60</v>
          </cell>
          <cell r="F33">
            <v>60</v>
          </cell>
          <cell r="G33" t="str">
            <v>是</v>
          </cell>
          <cell r="H33">
            <v>3282839.6</v>
          </cell>
          <cell r="I33">
            <v>2656251.88</v>
          </cell>
          <cell r="J33">
            <v>1784038.16</v>
          </cell>
          <cell r="K33">
            <v>308833.87</v>
          </cell>
          <cell r="L33">
            <v>345337.35</v>
          </cell>
          <cell r="M33">
            <v>425266.94</v>
          </cell>
          <cell r="N33">
            <v>352000</v>
          </cell>
          <cell r="O33">
            <v>352600</v>
          </cell>
          <cell r="P33">
            <v>2057992.69</v>
          </cell>
        </row>
        <row r="34">
          <cell r="C34" t="str">
            <v>S411017</v>
          </cell>
          <cell r="D34" t="str">
            <v>大宗物料</v>
          </cell>
          <cell r="E34">
            <v>30</v>
          </cell>
          <cell r="F34">
            <v>30</v>
          </cell>
          <cell r="G34" t="str">
            <v>是</v>
          </cell>
          <cell r="H34">
            <v>1682743.68</v>
          </cell>
          <cell r="I34">
            <v>1682743.68</v>
          </cell>
          <cell r="J34">
            <v>869337.38</v>
          </cell>
          <cell r="K34">
            <v>132500</v>
          </cell>
          <cell r="L34">
            <v>208897.43</v>
          </cell>
          <cell r="M34">
            <v>342439.95</v>
          </cell>
          <cell r="N34">
            <v>185500</v>
          </cell>
          <cell r="O34">
            <v>0</v>
          </cell>
          <cell r="P34">
            <v>869337.38</v>
          </cell>
        </row>
        <row r="35">
          <cell r="C35" t="str">
            <v>S413066</v>
          </cell>
          <cell r="D35" t="str">
            <v>正常供货</v>
          </cell>
          <cell r="E35">
            <v>90</v>
          </cell>
          <cell r="F35">
            <v>90</v>
          </cell>
          <cell r="G35" t="str">
            <v>是</v>
          </cell>
          <cell r="H35">
            <v>1332758.76</v>
          </cell>
          <cell r="I35">
            <v>1118234.1</v>
          </cell>
          <cell r="J35">
            <v>339261.45</v>
          </cell>
          <cell r="K35">
            <v>67357.01</v>
          </cell>
          <cell r="L35">
            <v>77137.29</v>
          </cell>
          <cell r="M35">
            <v>77000</v>
          </cell>
          <cell r="N35">
            <v>83500</v>
          </cell>
          <cell r="O35">
            <v>34267.15</v>
          </cell>
          <cell r="P35">
            <v>436005.61</v>
          </cell>
        </row>
        <row r="36">
          <cell r="C36" t="str">
            <v>S413065</v>
          </cell>
          <cell r="D36" t="str">
            <v>大宗物料</v>
          </cell>
          <cell r="E36">
            <v>0</v>
          </cell>
          <cell r="F36">
            <v>30</v>
          </cell>
          <cell r="G36" t="str">
            <v>是</v>
          </cell>
          <cell r="H36">
            <v>1323982.5</v>
          </cell>
          <cell r="I36">
            <v>1323982.5</v>
          </cell>
          <cell r="J36">
            <v>1323982.5</v>
          </cell>
          <cell r="K36">
            <v>1031671.12</v>
          </cell>
          <cell r="L36">
            <v>292311.38</v>
          </cell>
          <cell r="M36">
            <v>0</v>
          </cell>
          <cell r="N36">
            <v>0</v>
          </cell>
          <cell r="O36">
            <v>0</v>
          </cell>
          <cell r="P36">
            <v>3519479.88</v>
          </cell>
        </row>
        <row r="37">
          <cell r="C37" t="str">
            <v>S433001</v>
          </cell>
          <cell r="D37" t="str">
            <v>正常供货</v>
          </cell>
          <cell r="E37">
            <v>60</v>
          </cell>
          <cell r="F37">
            <v>60</v>
          </cell>
          <cell r="G37" t="str">
            <v>是</v>
          </cell>
          <cell r="H37">
            <v>414902.63</v>
          </cell>
          <cell r="I37">
            <v>329624.01</v>
          </cell>
          <cell r="J37">
            <v>197057.22</v>
          </cell>
          <cell r="K37">
            <v>110862.2</v>
          </cell>
          <cell r="L37">
            <v>0</v>
          </cell>
          <cell r="M37">
            <v>59695.02</v>
          </cell>
          <cell r="N37">
            <v>0</v>
          </cell>
          <cell r="O37">
            <v>26500</v>
          </cell>
          <cell r="P37">
            <v>255835.84</v>
          </cell>
        </row>
        <row r="38">
          <cell r="C38" t="str">
            <v>S432020</v>
          </cell>
          <cell r="D38" t="str">
            <v>正常供货</v>
          </cell>
          <cell r="E38">
            <v>60</v>
          </cell>
          <cell r="F38">
            <v>60</v>
          </cell>
          <cell r="G38" t="str">
            <v>是</v>
          </cell>
          <cell r="H38">
            <v>1500191.12</v>
          </cell>
          <cell r="I38">
            <v>1500191.12</v>
          </cell>
          <cell r="J38">
            <v>100994.88</v>
          </cell>
          <cell r="K38">
            <v>100994.88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100994.88</v>
          </cell>
        </row>
        <row r="39">
          <cell r="C39" t="str">
            <v>S412001</v>
          </cell>
          <cell r="D39" t="str">
            <v>正常供货</v>
          </cell>
          <cell r="E39">
            <v>90</v>
          </cell>
          <cell r="F39">
            <v>90</v>
          </cell>
          <cell r="G39" t="str">
            <v>是</v>
          </cell>
          <cell r="H39">
            <v>1691898.43</v>
          </cell>
          <cell r="I39">
            <v>1547082.58</v>
          </cell>
          <cell r="J39">
            <v>895492.67</v>
          </cell>
          <cell r="K39">
            <v>386548.67</v>
          </cell>
          <cell r="L39">
            <v>0</v>
          </cell>
          <cell r="M39">
            <v>186200</v>
          </cell>
          <cell r="N39">
            <v>178600</v>
          </cell>
          <cell r="O39">
            <v>144144</v>
          </cell>
          <cell r="P39">
            <v>717524.78</v>
          </cell>
        </row>
        <row r="40">
          <cell r="C40" t="str">
            <v>S433003</v>
          </cell>
          <cell r="D40" t="str">
            <v>正常供货</v>
          </cell>
          <cell r="E40">
            <v>90</v>
          </cell>
          <cell r="F40">
            <v>90</v>
          </cell>
          <cell r="G40" t="str">
            <v>是</v>
          </cell>
          <cell r="H40">
            <v>2743798.82</v>
          </cell>
          <cell r="I40">
            <v>2035522.75</v>
          </cell>
          <cell r="J40">
            <v>1344979.63</v>
          </cell>
          <cell r="K40">
            <v>269749.08</v>
          </cell>
          <cell r="L40">
            <v>359530.55</v>
          </cell>
          <cell r="M40">
            <v>388500</v>
          </cell>
          <cell r="N40">
            <v>327200</v>
          </cell>
          <cell r="O40">
            <v>0</v>
          </cell>
          <cell r="P40">
            <v>1726034.45</v>
          </cell>
        </row>
        <row r="41">
          <cell r="C41" t="str">
            <v>S437023</v>
          </cell>
          <cell r="D41" t="str">
            <v>正常供货</v>
          </cell>
          <cell r="E41">
            <v>60</v>
          </cell>
          <cell r="F41">
            <v>90</v>
          </cell>
          <cell r="G41" t="str">
            <v>是</v>
          </cell>
          <cell r="H41">
            <v>896630.84</v>
          </cell>
          <cell r="I41">
            <v>896630.84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S422002</v>
          </cell>
          <cell r="D42" t="str">
            <v>正常供货</v>
          </cell>
          <cell r="E42">
            <v>60</v>
          </cell>
          <cell r="F42">
            <v>90</v>
          </cell>
          <cell r="G42" t="str">
            <v>是</v>
          </cell>
          <cell r="H42">
            <v>1930595.64</v>
          </cell>
          <cell r="I42">
            <v>1551874.44</v>
          </cell>
          <cell r="J42">
            <v>952295.49</v>
          </cell>
          <cell r="K42">
            <v>216321.56</v>
          </cell>
          <cell r="L42">
            <v>158056.49</v>
          </cell>
          <cell r="M42">
            <v>206717.44</v>
          </cell>
          <cell r="N42">
            <v>137800</v>
          </cell>
          <cell r="O42">
            <v>233400</v>
          </cell>
          <cell r="P42">
            <v>1097642.74</v>
          </cell>
        </row>
        <row r="43">
          <cell r="C43" t="str">
            <v>S437019</v>
          </cell>
          <cell r="D43" t="str">
            <v>正常供货</v>
          </cell>
          <cell r="E43">
            <v>60</v>
          </cell>
          <cell r="F43">
            <v>60</v>
          </cell>
          <cell r="G43" t="str">
            <v>是</v>
          </cell>
          <cell r="H43">
            <v>2127843.65</v>
          </cell>
          <cell r="I43">
            <v>1292257.12</v>
          </cell>
          <cell r="J43">
            <v>747642.55</v>
          </cell>
          <cell r="K43">
            <v>128935.26</v>
          </cell>
          <cell r="L43">
            <v>170008.91</v>
          </cell>
          <cell r="M43">
            <v>199098.38</v>
          </cell>
          <cell r="N43">
            <v>166600</v>
          </cell>
          <cell r="O43">
            <v>83000</v>
          </cell>
          <cell r="P43">
            <v>1500277.53</v>
          </cell>
        </row>
        <row r="44">
          <cell r="C44" t="str">
            <v>S413090</v>
          </cell>
          <cell r="D44" t="str">
            <v>更名创合</v>
          </cell>
          <cell r="E44">
            <v>60</v>
          </cell>
          <cell r="F44">
            <v>90</v>
          </cell>
          <cell r="G44" t="str">
            <v>否</v>
          </cell>
          <cell r="H44">
            <v>667338.56</v>
          </cell>
          <cell r="I44">
            <v>667338.56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S413051</v>
          </cell>
          <cell r="D45" t="str">
            <v>正常供货</v>
          </cell>
          <cell r="E45">
            <v>60</v>
          </cell>
          <cell r="F45">
            <v>60</v>
          </cell>
          <cell r="G45" t="str">
            <v>是</v>
          </cell>
          <cell r="H45">
            <v>604732.59</v>
          </cell>
          <cell r="I45">
            <v>604732.59</v>
          </cell>
          <cell r="J45">
            <v>31900</v>
          </cell>
          <cell r="K45">
            <v>0</v>
          </cell>
          <cell r="L45">
            <v>0</v>
          </cell>
          <cell r="M45">
            <v>0</v>
          </cell>
          <cell r="N45">
            <v>10500</v>
          </cell>
          <cell r="O45">
            <v>21400</v>
          </cell>
          <cell r="P45">
            <v>10454.39</v>
          </cell>
        </row>
        <row r="46">
          <cell r="C46" t="str">
            <v>S413132</v>
          </cell>
          <cell r="D46" t="str">
            <v>正常供货</v>
          </cell>
          <cell r="E46">
            <v>90</v>
          </cell>
          <cell r="F46">
            <v>90</v>
          </cell>
          <cell r="G46" t="str">
            <v>是</v>
          </cell>
          <cell r="H46">
            <v>1597469.23</v>
          </cell>
          <cell r="I46">
            <v>1136896.01</v>
          </cell>
          <cell r="J46">
            <v>941631.19</v>
          </cell>
          <cell r="K46">
            <v>255354.44</v>
          </cell>
          <cell r="L46">
            <v>194883.01</v>
          </cell>
          <cell r="M46">
            <v>251000</v>
          </cell>
          <cell r="N46">
            <v>134900</v>
          </cell>
          <cell r="O46">
            <v>105493.74</v>
          </cell>
          <cell r="P46">
            <v>1161831.39</v>
          </cell>
        </row>
        <row r="47">
          <cell r="C47" t="str">
            <v>S411010</v>
          </cell>
          <cell r="D47" t="str">
            <v>正常供货</v>
          </cell>
          <cell r="E47">
            <v>60</v>
          </cell>
          <cell r="F47">
            <v>90</v>
          </cell>
          <cell r="G47" t="str">
            <v>是</v>
          </cell>
          <cell r="H47">
            <v>887536.27</v>
          </cell>
          <cell r="I47">
            <v>874850.72</v>
          </cell>
          <cell r="J47">
            <v>345296.11</v>
          </cell>
          <cell r="K47">
            <v>28025.03</v>
          </cell>
          <cell r="L47">
            <v>86878.44</v>
          </cell>
          <cell r="M47">
            <v>89492.64</v>
          </cell>
          <cell r="N47">
            <v>47900</v>
          </cell>
          <cell r="O47">
            <v>93000</v>
          </cell>
          <cell r="P47">
            <v>264952.62</v>
          </cell>
        </row>
        <row r="48">
          <cell r="C48" t="str">
            <v>S432021</v>
          </cell>
          <cell r="D48" t="str">
            <v>诉讼</v>
          </cell>
          <cell r="E48">
            <v>60</v>
          </cell>
        </row>
        <row r="48">
          <cell r="G48" t="str">
            <v>是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224491.41</v>
          </cell>
        </row>
        <row r="49">
          <cell r="C49" t="str">
            <v>S433010</v>
          </cell>
          <cell r="D49" t="str">
            <v>固定资产</v>
          </cell>
          <cell r="E49">
            <v>0</v>
          </cell>
        </row>
        <row r="49">
          <cell r="G49" t="str">
            <v>是</v>
          </cell>
          <cell r="H49">
            <v>177300</v>
          </cell>
          <cell r="I49">
            <v>177300</v>
          </cell>
          <cell r="J49">
            <v>140000</v>
          </cell>
          <cell r="K49">
            <v>0</v>
          </cell>
          <cell r="L49">
            <v>0</v>
          </cell>
          <cell r="M49">
            <v>0</v>
          </cell>
          <cell r="N49">
            <v>140000</v>
          </cell>
          <cell r="O49">
            <v>0</v>
          </cell>
          <cell r="P49">
            <v>140000</v>
          </cell>
        </row>
        <row r="50">
          <cell r="C50" t="str">
            <v>S413161</v>
          </cell>
          <cell r="D50" t="str">
            <v>正常供货</v>
          </cell>
          <cell r="E50">
            <v>90</v>
          </cell>
          <cell r="F50">
            <v>90</v>
          </cell>
          <cell r="G50" t="str">
            <v>是</v>
          </cell>
          <cell r="H50">
            <v>5276046.63</v>
          </cell>
          <cell r="I50">
            <v>3332314.91</v>
          </cell>
          <cell r="J50">
            <v>3332314.91</v>
          </cell>
          <cell r="K50">
            <v>759580.68</v>
          </cell>
          <cell r="L50">
            <v>2279773.31</v>
          </cell>
          <cell r="M50">
            <v>0</v>
          </cell>
          <cell r="N50">
            <v>0</v>
          </cell>
          <cell r="O50">
            <v>292960.92</v>
          </cell>
          <cell r="P50">
            <v>4983085.71</v>
          </cell>
        </row>
        <row r="51">
          <cell r="C51" t="str">
            <v>S412015</v>
          </cell>
          <cell r="D51" t="str">
            <v>老账</v>
          </cell>
          <cell r="E51">
            <v>0</v>
          </cell>
        </row>
        <row r="51">
          <cell r="G51" t="str">
            <v>否</v>
          </cell>
          <cell r="H51">
            <v>230686.65</v>
          </cell>
          <cell r="I51">
            <v>230686.65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C52" t="str">
            <v>S437015</v>
          </cell>
          <cell r="D52" t="str">
            <v>正常供货</v>
          </cell>
          <cell r="E52">
            <v>60</v>
          </cell>
          <cell r="F52">
            <v>90</v>
          </cell>
          <cell r="G52" t="str">
            <v>是</v>
          </cell>
          <cell r="H52">
            <v>2309557.87</v>
          </cell>
          <cell r="I52">
            <v>1117650.81</v>
          </cell>
          <cell r="J52">
            <v>1112832.79</v>
          </cell>
          <cell r="K52">
            <v>485505.14</v>
          </cell>
          <cell r="L52">
            <v>461164.86</v>
          </cell>
          <cell r="M52">
            <v>166162.79</v>
          </cell>
          <cell r="N52">
            <v>0</v>
          </cell>
          <cell r="O52">
            <v>0</v>
          </cell>
          <cell r="P52">
            <v>2304739.85</v>
          </cell>
        </row>
        <row r="53">
          <cell r="C53" t="str">
            <v>S433027</v>
          </cell>
          <cell r="D53" t="str">
            <v>诉讼</v>
          </cell>
          <cell r="E53">
            <v>60</v>
          </cell>
        </row>
        <row r="53">
          <cell r="G53" t="str">
            <v>否</v>
          </cell>
          <cell r="H53">
            <v>269669.96</v>
          </cell>
          <cell r="I53">
            <v>269669.96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C54" t="str">
            <v>S543001</v>
          </cell>
          <cell r="D54" t="str">
            <v>固定资产</v>
          </cell>
          <cell r="E54" t="str">
            <v>预付</v>
          </cell>
        </row>
        <row r="54">
          <cell r="G54" t="str">
            <v>否</v>
          </cell>
          <cell r="H54">
            <v>470027</v>
          </cell>
          <cell r="I54">
            <v>470027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C55" t="str">
            <v>S433020</v>
          </cell>
          <cell r="D55" t="str">
            <v>老账</v>
          </cell>
          <cell r="E55">
            <v>90</v>
          </cell>
        </row>
        <row r="55">
          <cell r="G55" t="str">
            <v>是</v>
          </cell>
          <cell r="H55">
            <v>108156.28</v>
          </cell>
          <cell r="I55">
            <v>108156.28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C56" t="str">
            <v>S432009</v>
          </cell>
          <cell r="D56" t="str">
            <v>正常供货</v>
          </cell>
          <cell r="E56">
            <v>60</v>
          </cell>
          <cell r="F56">
            <v>90</v>
          </cell>
          <cell r="G56" t="str">
            <v>是</v>
          </cell>
          <cell r="H56">
            <v>6298784.82</v>
          </cell>
          <cell r="I56">
            <v>3536556.02</v>
          </cell>
          <cell r="J56">
            <v>3536556.02</v>
          </cell>
          <cell r="K56">
            <v>973535.12</v>
          </cell>
          <cell r="L56">
            <v>958499.08</v>
          </cell>
          <cell r="M56">
            <v>1062783.17</v>
          </cell>
          <cell r="N56">
            <v>541738.65</v>
          </cell>
          <cell r="O56">
            <v>0</v>
          </cell>
          <cell r="P56">
            <v>6868938.02</v>
          </cell>
        </row>
        <row r="57">
          <cell r="C57" t="str">
            <v>S432025</v>
          </cell>
          <cell r="D57" t="str">
            <v>固定资产</v>
          </cell>
          <cell r="E57">
            <v>0</v>
          </cell>
        </row>
        <row r="57">
          <cell r="G57" t="str">
            <v>否</v>
          </cell>
          <cell r="H57">
            <v>526700</v>
          </cell>
          <cell r="I57">
            <v>526700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S423001</v>
          </cell>
          <cell r="D58" t="str">
            <v>固定资产-老账</v>
          </cell>
          <cell r="E58" t="str">
            <v>预付</v>
          </cell>
        </row>
        <row r="58">
          <cell r="G58" t="str">
            <v>否</v>
          </cell>
          <cell r="H58">
            <v>416900</v>
          </cell>
          <cell r="I58">
            <v>416900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S432006</v>
          </cell>
          <cell r="D59" t="str">
            <v>固定资产-老账</v>
          </cell>
          <cell r="E59" t="str">
            <v>预付</v>
          </cell>
        </row>
        <row r="59">
          <cell r="G59" t="str">
            <v>是</v>
          </cell>
          <cell r="H59">
            <v>632354.28</v>
          </cell>
          <cell r="I59">
            <v>632354.28</v>
          </cell>
          <cell r="J59">
            <v>102500</v>
          </cell>
          <cell r="K59">
            <v>0</v>
          </cell>
          <cell r="L59">
            <v>0</v>
          </cell>
          <cell r="M59">
            <v>0</v>
          </cell>
          <cell r="N59">
            <v>67500</v>
          </cell>
          <cell r="O59">
            <v>35000</v>
          </cell>
          <cell r="P59">
            <v>102500</v>
          </cell>
        </row>
        <row r="60">
          <cell r="C60" t="str">
            <v>S413056</v>
          </cell>
          <cell r="D60" t="str">
            <v>正常供货</v>
          </cell>
          <cell r="E60">
            <v>60</v>
          </cell>
          <cell r="F60">
            <v>90</v>
          </cell>
          <cell r="G60" t="str">
            <v>是</v>
          </cell>
          <cell r="H60">
            <v>866857.31</v>
          </cell>
          <cell r="I60">
            <v>792247.38</v>
          </cell>
          <cell r="J60">
            <v>256314.81</v>
          </cell>
          <cell r="K60">
            <v>23283.37</v>
          </cell>
          <cell r="L60">
            <v>76633.02</v>
          </cell>
          <cell r="M60">
            <v>52898.42</v>
          </cell>
          <cell r="N60">
            <v>103500</v>
          </cell>
          <cell r="O60">
            <v>0</v>
          </cell>
          <cell r="P60">
            <v>330883.46</v>
          </cell>
        </row>
        <row r="61">
          <cell r="C61" t="str">
            <v>S413071</v>
          </cell>
          <cell r="D61" t="str">
            <v>正常供货</v>
          </cell>
          <cell r="E61">
            <v>90</v>
          </cell>
          <cell r="F61">
            <v>90</v>
          </cell>
          <cell r="G61" t="str">
            <v>是</v>
          </cell>
          <cell r="H61">
            <v>796700.09</v>
          </cell>
          <cell r="I61">
            <v>728044.02</v>
          </cell>
          <cell r="J61">
            <v>189669.52</v>
          </cell>
          <cell r="K61">
            <v>35027.19</v>
          </cell>
          <cell r="L61">
            <v>43591.48</v>
          </cell>
          <cell r="M61">
            <v>48000</v>
          </cell>
          <cell r="N61">
            <v>31400</v>
          </cell>
          <cell r="O61">
            <v>31650.85</v>
          </cell>
          <cell r="P61">
            <v>195246.38</v>
          </cell>
        </row>
        <row r="62">
          <cell r="C62" t="str">
            <v>S432037</v>
          </cell>
          <cell r="D62" t="str">
            <v>正常供货</v>
          </cell>
          <cell r="E62">
            <v>60</v>
          </cell>
          <cell r="F62">
            <v>90</v>
          </cell>
          <cell r="G62" t="str">
            <v>是</v>
          </cell>
          <cell r="H62">
            <v>1225073.28</v>
          </cell>
          <cell r="I62">
            <v>339822.23</v>
          </cell>
          <cell r="J62">
            <v>339822.23</v>
          </cell>
          <cell r="K62">
            <v>0</v>
          </cell>
          <cell r="L62">
            <v>182671.28</v>
          </cell>
          <cell r="M62">
            <v>0</v>
          </cell>
          <cell r="N62">
            <v>150100</v>
          </cell>
          <cell r="O62">
            <v>7050.95</v>
          </cell>
          <cell r="P62">
            <v>1218059.78</v>
          </cell>
        </row>
        <row r="63">
          <cell r="C63" t="str">
            <v>S412012</v>
          </cell>
          <cell r="D63" t="str">
            <v>正常供货</v>
          </cell>
          <cell r="E63">
            <v>90</v>
          </cell>
          <cell r="F63">
            <v>90</v>
          </cell>
          <cell r="G63" t="str">
            <v>是</v>
          </cell>
          <cell r="H63">
            <v>1276691.61</v>
          </cell>
          <cell r="I63">
            <v>815110.53</v>
          </cell>
          <cell r="J63">
            <v>28624.07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28624.07</v>
          </cell>
          <cell r="P63">
            <v>461581.08</v>
          </cell>
        </row>
        <row r="64">
          <cell r="C64" t="str">
            <v>S432035</v>
          </cell>
          <cell r="D64" t="str">
            <v>大宗物料</v>
          </cell>
          <cell r="E64">
            <v>90</v>
          </cell>
          <cell r="F64">
            <v>90</v>
          </cell>
          <cell r="G64" t="str">
            <v>是</v>
          </cell>
          <cell r="H64">
            <v>209160</v>
          </cell>
          <cell r="I64">
            <v>209160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S511032</v>
          </cell>
          <cell r="D65" t="str">
            <v>实验费-老帐</v>
          </cell>
          <cell r="E65">
            <v>0</v>
          </cell>
        </row>
        <row r="65">
          <cell r="G65" t="str">
            <v>是</v>
          </cell>
          <cell r="H65">
            <v>649964</v>
          </cell>
          <cell r="I65">
            <v>649964</v>
          </cell>
          <cell r="J65">
            <v>236443.5</v>
          </cell>
          <cell r="K65">
            <v>3905</v>
          </cell>
          <cell r="L65">
            <v>0</v>
          </cell>
          <cell r="M65">
            <v>0</v>
          </cell>
          <cell r="N65">
            <v>4337.5</v>
          </cell>
          <cell r="O65">
            <v>228201</v>
          </cell>
          <cell r="P65">
            <v>236443.5</v>
          </cell>
        </row>
        <row r="66">
          <cell r="C66" t="str">
            <v>S421002</v>
          </cell>
          <cell r="D66" t="str">
            <v>大宗物料</v>
          </cell>
          <cell r="E66">
            <v>60</v>
          </cell>
          <cell r="F66">
            <v>60</v>
          </cell>
          <cell r="G66" t="str">
            <v>是</v>
          </cell>
          <cell r="H66">
            <v>4672849.82</v>
          </cell>
          <cell r="I66">
            <v>3031969.82</v>
          </cell>
          <cell r="J66">
            <v>3031969.82</v>
          </cell>
          <cell r="K66">
            <v>1019760</v>
          </cell>
          <cell r="L66">
            <v>688800</v>
          </cell>
          <cell r="M66">
            <v>1063440</v>
          </cell>
          <cell r="N66">
            <v>259969.82</v>
          </cell>
          <cell r="O66">
            <v>0</v>
          </cell>
          <cell r="P66">
            <v>5483880</v>
          </cell>
        </row>
        <row r="67">
          <cell r="C67" t="str">
            <v>S413168</v>
          </cell>
          <cell r="D67" t="str">
            <v>正常供货</v>
          </cell>
          <cell r="E67">
            <v>60</v>
          </cell>
          <cell r="F67">
            <v>90</v>
          </cell>
          <cell r="G67" t="str">
            <v>是</v>
          </cell>
          <cell r="H67">
            <v>233225.08</v>
          </cell>
          <cell r="I67">
            <v>138595.36</v>
          </cell>
          <cell r="J67">
            <v>138595.36</v>
          </cell>
          <cell r="K67">
            <v>46536.05</v>
          </cell>
          <cell r="L67">
            <v>41424.92</v>
          </cell>
          <cell r="M67">
            <v>50634.39</v>
          </cell>
          <cell r="N67">
            <v>0</v>
          </cell>
          <cell r="O67">
            <v>0</v>
          </cell>
          <cell r="P67">
            <v>383020.17</v>
          </cell>
        </row>
        <row r="68">
          <cell r="C68" t="str">
            <v>S535001</v>
          </cell>
          <cell r="D68" t="str">
            <v>固定资产-老账</v>
          </cell>
          <cell r="E68" t="str">
            <v>预付</v>
          </cell>
        </row>
        <row r="68">
          <cell r="G68" t="str">
            <v>否</v>
          </cell>
          <cell r="H68">
            <v>314000</v>
          </cell>
          <cell r="I68">
            <v>314000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C69" t="str">
            <v>S433009</v>
          </cell>
          <cell r="D69" t="str">
            <v>正常供货</v>
          </cell>
          <cell r="E69">
            <v>60</v>
          </cell>
          <cell r="F69">
            <v>60</v>
          </cell>
          <cell r="G69" t="str">
            <v>是</v>
          </cell>
          <cell r="H69">
            <v>4111827.91</v>
          </cell>
          <cell r="I69">
            <v>2963679.9</v>
          </cell>
          <cell r="J69">
            <v>2963679.9</v>
          </cell>
          <cell r="K69">
            <v>281423.25</v>
          </cell>
          <cell r="L69">
            <v>1123215.75</v>
          </cell>
          <cell r="M69">
            <v>1002988.54</v>
          </cell>
          <cell r="N69">
            <v>556052.36</v>
          </cell>
          <cell r="O69">
            <v>0</v>
          </cell>
          <cell r="P69">
            <v>4467574.97</v>
          </cell>
        </row>
        <row r="70">
          <cell r="C70" t="str">
            <v>S434002</v>
          </cell>
          <cell r="D70" t="str">
            <v>正常供货</v>
          </cell>
          <cell r="E70">
            <v>60</v>
          </cell>
          <cell r="F70">
            <v>60</v>
          </cell>
          <cell r="G70" t="str">
            <v>是</v>
          </cell>
          <cell r="H70">
            <v>352121.33</v>
          </cell>
          <cell r="I70">
            <v>352121.33</v>
          </cell>
          <cell r="J70">
            <v>60387.84</v>
          </cell>
          <cell r="K70">
            <v>16414.49</v>
          </cell>
          <cell r="L70">
            <v>673.35</v>
          </cell>
          <cell r="M70">
            <v>0</v>
          </cell>
          <cell r="N70">
            <v>14400</v>
          </cell>
          <cell r="O70">
            <v>28900</v>
          </cell>
          <cell r="P70">
            <v>31476.63</v>
          </cell>
        </row>
        <row r="71">
          <cell r="C71" t="str">
            <v>S413053</v>
          </cell>
          <cell r="D71" t="str">
            <v>正常供货</v>
          </cell>
          <cell r="E71">
            <v>90</v>
          </cell>
          <cell r="F71">
            <v>90</v>
          </cell>
          <cell r="G71" t="str">
            <v>是</v>
          </cell>
          <cell r="H71">
            <v>367443.14</v>
          </cell>
          <cell r="I71">
            <v>317889.28</v>
          </cell>
          <cell r="J71">
            <v>193223.34</v>
          </cell>
          <cell r="K71">
            <v>31266.25</v>
          </cell>
          <cell r="L71">
            <v>24286.2</v>
          </cell>
          <cell r="M71">
            <v>17600</v>
          </cell>
          <cell r="N71">
            <v>7500</v>
          </cell>
          <cell r="O71">
            <v>112570.89</v>
          </cell>
          <cell r="P71">
            <v>122714.9</v>
          </cell>
        </row>
        <row r="72">
          <cell r="C72" t="str">
            <v>S411037</v>
          </cell>
          <cell r="D72" t="str">
            <v>大宗物料</v>
          </cell>
          <cell r="E72">
            <v>90</v>
          </cell>
          <cell r="F72">
            <v>90</v>
          </cell>
          <cell r="G72" t="str">
            <v>是</v>
          </cell>
          <cell r="H72">
            <v>106705.6</v>
          </cell>
          <cell r="I72">
            <v>106705.6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S413021</v>
          </cell>
          <cell r="D73" t="str">
            <v>正常供货</v>
          </cell>
          <cell r="E73">
            <v>60</v>
          </cell>
          <cell r="F73">
            <v>90</v>
          </cell>
          <cell r="G73" t="str">
            <v>是</v>
          </cell>
          <cell r="H73">
            <v>664325.39</v>
          </cell>
          <cell r="I73">
            <v>576605.56</v>
          </cell>
          <cell r="J73">
            <v>169943.83</v>
          </cell>
          <cell r="K73">
            <v>28175.95</v>
          </cell>
          <cell r="L73">
            <v>42527.94</v>
          </cell>
          <cell r="M73">
            <v>33839.94</v>
          </cell>
          <cell r="N73">
            <v>33100</v>
          </cell>
          <cell r="O73">
            <v>32300</v>
          </cell>
          <cell r="P73">
            <v>225335.6</v>
          </cell>
        </row>
        <row r="74">
          <cell r="C74" t="str">
            <v>S411021</v>
          </cell>
          <cell r="D74" t="str">
            <v>固定资产-老账</v>
          </cell>
          <cell r="E74">
            <v>0</v>
          </cell>
        </row>
        <row r="74">
          <cell r="G74" t="str">
            <v>是</v>
          </cell>
          <cell r="H74">
            <v>40459.99</v>
          </cell>
          <cell r="I74">
            <v>40459.99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67499.86</v>
          </cell>
        </row>
        <row r="75">
          <cell r="C75" t="str">
            <v>S435004</v>
          </cell>
          <cell r="D75" t="str">
            <v>正常供货</v>
          </cell>
          <cell r="E75">
            <v>90</v>
          </cell>
          <cell r="F75">
            <v>90</v>
          </cell>
          <cell r="G75" t="str">
            <v>是</v>
          </cell>
          <cell r="H75">
            <v>900527.13</v>
          </cell>
          <cell r="I75">
            <v>726344.41</v>
          </cell>
          <cell r="J75">
            <v>565736.22</v>
          </cell>
          <cell r="K75">
            <v>129850.56</v>
          </cell>
          <cell r="L75">
            <v>109169.3</v>
          </cell>
          <cell r="M75">
            <v>131100</v>
          </cell>
          <cell r="N75">
            <v>117000</v>
          </cell>
          <cell r="O75">
            <v>78616.36</v>
          </cell>
          <cell r="P75">
            <v>544298.4</v>
          </cell>
        </row>
        <row r="76">
          <cell r="C76" t="str">
            <v>S444012</v>
          </cell>
          <cell r="D76" t="str">
            <v>正常供货</v>
          </cell>
          <cell r="E76">
            <v>30</v>
          </cell>
          <cell r="F76">
            <v>30</v>
          </cell>
          <cell r="G76" t="str">
            <v>是</v>
          </cell>
          <cell r="H76">
            <v>282592</v>
          </cell>
          <cell r="I76">
            <v>282592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C77" t="str">
            <v>S431001</v>
          </cell>
          <cell r="D77" t="str">
            <v>大宗物料</v>
          </cell>
          <cell r="E77">
            <v>60</v>
          </cell>
          <cell r="F77">
            <v>60</v>
          </cell>
          <cell r="G77" t="str">
            <v>是</v>
          </cell>
          <cell r="H77">
            <v>122720</v>
          </cell>
          <cell r="I77">
            <v>122720</v>
          </cell>
          <cell r="J77">
            <v>122020</v>
          </cell>
          <cell r="K77">
            <v>0</v>
          </cell>
          <cell r="L77">
            <v>0</v>
          </cell>
          <cell r="M77">
            <v>61020</v>
          </cell>
          <cell r="N77">
            <v>61000</v>
          </cell>
          <cell r="O77">
            <v>0</v>
          </cell>
          <cell r="P77">
            <v>122040</v>
          </cell>
        </row>
        <row r="78">
          <cell r="C78" t="str">
            <v>S434003</v>
          </cell>
          <cell r="D78" t="str">
            <v>正常供货</v>
          </cell>
          <cell r="E78">
            <v>90</v>
          </cell>
          <cell r="F78">
            <v>90</v>
          </cell>
          <cell r="G78" t="str">
            <v>是</v>
          </cell>
          <cell r="H78">
            <v>84688.14</v>
          </cell>
          <cell r="I78">
            <v>31080.92</v>
          </cell>
          <cell r="J78">
            <v>31080.92</v>
          </cell>
          <cell r="K78">
            <v>30976.12</v>
          </cell>
          <cell r="L78">
            <v>104.8</v>
          </cell>
          <cell r="M78">
            <v>0</v>
          </cell>
          <cell r="N78">
            <v>0</v>
          </cell>
          <cell r="O78">
            <v>0</v>
          </cell>
          <cell r="P78">
            <v>133253.9</v>
          </cell>
        </row>
        <row r="79">
          <cell r="C79" t="str">
            <v>S434001</v>
          </cell>
          <cell r="D79" t="str">
            <v>正常供货</v>
          </cell>
          <cell r="E79">
            <v>60</v>
          </cell>
          <cell r="F79">
            <v>60</v>
          </cell>
          <cell r="G79" t="str">
            <v>是</v>
          </cell>
          <cell r="H79">
            <v>310778.92</v>
          </cell>
          <cell r="I79">
            <v>304320.52</v>
          </cell>
          <cell r="J79">
            <v>100729.91</v>
          </cell>
          <cell r="K79">
            <v>8752.09</v>
          </cell>
          <cell r="L79">
            <v>36477.82</v>
          </cell>
          <cell r="M79">
            <v>0</v>
          </cell>
          <cell r="N79">
            <v>55500</v>
          </cell>
          <cell r="O79">
            <v>0</v>
          </cell>
          <cell r="P79">
            <v>107220.35</v>
          </cell>
        </row>
        <row r="80">
          <cell r="C80" t="str">
            <v>S413061</v>
          </cell>
          <cell r="D80" t="str">
            <v>正常供货</v>
          </cell>
          <cell r="E80">
            <v>90</v>
          </cell>
          <cell r="F80">
            <v>90</v>
          </cell>
          <cell r="G80" t="str">
            <v>是</v>
          </cell>
          <cell r="H80">
            <v>827766.85</v>
          </cell>
          <cell r="I80">
            <v>504757.34</v>
          </cell>
          <cell r="J80">
            <v>327662.96</v>
          </cell>
          <cell r="K80">
            <v>0</v>
          </cell>
          <cell r="L80">
            <v>119714.71</v>
          </cell>
          <cell r="M80">
            <v>0</v>
          </cell>
          <cell r="N80">
            <v>0</v>
          </cell>
          <cell r="O80">
            <v>207948.25</v>
          </cell>
          <cell r="P80">
            <v>442724.22</v>
          </cell>
        </row>
        <row r="81">
          <cell r="C81" t="str">
            <v>S413067</v>
          </cell>
          <cell r="D81" t="str">
            <v>正常供货</v>
          </cell>
          <cell r="E81">
            <v>60</v>
          </cell>
          <cell r="F81">
            <v>60</v>
          </cell>
          <cell r="G81" t="str">
            <v>是</v>
          </cell>
          <cell r="H81">
            <v>294138.08</v>
          </cell>
          <cell r="I81">
            <v>255167.48</v>
          </cell>
          <cell r="J81">
            <v>141882.18</v>
          </cell>
          <cell r="K81">
            <v>37579.05</v>
          </cell>
          <cell r="L81">
            <v>40827.84</v>
          </cell>
          <cell r="M81">
            <v>34175.29</v>
          </cell>
          <cell r="N81">
            <v>21300</v>
          </cell>
          <cell r="O81">
            <v>8000</v>
          </cell>
          <cell r="P81">
            <v>172897.07</v>
          </cell>
        </row>
        <row r="82">
          <cell r="C82" t="str">
            <v>S431026</v>
          </cell>
          <cell r="D82" t="str">
            <v>正常供货</v>
          </cell>
          <cell r="E82">
            <v>60</v>
          </cell>
          <cell r="F82">
            <v>60</v>
          </cell>
          <cell r="G82" t="str">
            <v>是</v>
          </cell>
          <cell r="H82">
            <v>276738.24</v>
          </cell>
          <cell r="I82">
            <v>276738.24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S431024</v>
          </cell>
          <cell r="D83" t="str">
            <v>电泳漆</v>
          </cell>
          <cell r="E83">
            <v>0</v>
          </cell>
          <cell r="F83">
            <v>30</v>
          </cell>
          <cell r="G83" t="str">
            <v>是</v>
          </cell>
          <cell r="H83">
            <v>583188.65</v>
          </cell>
          <cell r="I83">
            <v>583188.65</v>
          </cell>
          <cell r="J83">
            <v>499192.19</v>
          </cell>
          <cell r="K83">
            <v>0</v>
          </cell>
          <cell r="L83">
            <v>383188.65</v>
          </cell>
          <cell r="M83">
            <v>0</v>
          </cell>
          <cell r="N83">
            <v>0</v>
          </cell>
          <cell r="O83">
            <v>116003.54</v>
          </cell>
          <cell r="P83">
            <v>635560.59</v>
          </cell>
        </row>
        <row r="84">
          <cell r="C84" t="str">
            <v>S444004</v>
          </cell>
          <cell r="D84" t="str">
            <v>老账</v>
          </cell>
          <cell r="E84">
            <v>60</v>
          </cell>
        </row>
        <row r="84">
          <cell r="G84" t="str">
            <v>否</v>
          </cell>
          <cell r="H84">
            <v>127748.94</v>
          </cell>
          <cell r="I84">
            <v>127748.94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S413007</v>
          </cell>
          <cell r="D85" t="str">
            <v>正常供货</v>
          </cell>
          <cell r="E85">
            <v>60</v>
          </cell>
          <cell r="F85">
            <v>60</v>
          </cell>
          <cell r="G85" t="str">
            <v>是</v>
          </cell>
          <cell r="H85">
            <v>412246.01</v>
          </cell>
          <cell r="I85">
            <v>378903.74</v>
          </cell>
          <cell r="J85">
            <v>93200.16</v>
          </cell>
          <cell r="K85">
            <v>10799.45</v>
          </cell>
          <cell r="L85">
            <v>20626.8</v>
          </cell>
          <cell r="M85">
            <v>23873.91</v>
          </cell>
          <cell r="N85">
            <v>21100</v>
          </cell>
          <cell r="O85">
            <v>16800</v>
          </cell>
          <cell r="P85">
            <v>109763.93</v>
          </cell>
        </row>
        <row r="86">
          <cell r="C86" t="str">
            <v>S432007</v>
          </cell>
          <cell r="D86" t="str">
            <v>诉讼-7月底付清货款</v>
          </cell>
          <cell r="E86">
            <v>60</v>
          </cell>
        </row>
        <row r="86">
          <cell r="G86" t="str">
            <v>否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C87" t="str">
            <v>S412017</v>
          </cell>
          <cell r="D87" t="str">
            <v>诉讼</v>
          </cell>
          <cell r="E87" t="str">
            <v>预付/60</v>
          </cell>
        </row>
        <row r="87">
          <cell r="G87" t="str">
            <v>是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C88" t="str">
            <v>S413060</v>
          </cell>
          <cell r="D88" t="str">
            <v>正常供货</v>
          </cell>
          <cell r="E88">
            <v>60</v>
          </cell>
          <cell r="F88">
            <v>60</v>
          </cell>
          <cell r="G88" t="str">
            <v>是</v>
          </cell>
          <cell r="H88">
            <v>598067.44</v>
          </cell>
          <cell r="I88">
            <v>598067.44</v>
          </cell>
          <cell r="J88">
            <v>367521.6</v>
          </cell>
          <cell r="K88">
            <v>0</v>
          </cell>
          <cell r="L88">
            <v>358521.6</v>
          </cell>
          <cell r="M88">
            <v>0</v>
          </cell>
          <cell r="N88">
            <v>9000</v>
          </cell>
          <cell r="O88">
            <v>0</v>
          </cell>
          <cell r="P88">
            <v>367561.6</v>
          </cell>
        </row>
        <row r="89">
          <cell r="C89" t="str">
            <v>S413101</v>
          </cell>
          <cell r="D89" t="str">
            <v>老账</v>
          </cell>
          <cell r="E89">
            <v>0</v>
          </cell>
        </row>
        <row r="89">
          <cell r="G89" t="str">
            <v>否</v>
          </cell>
          <cell r="H89">
            <v>48042.77</v>
          </cell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C90" t="str">
            <v>S437005</v>
          </cell>
          <cell r="D90" t="str">
            <v>大宗物料</v>
          </cell>
          <cell r="E90">
            <v>30</v>
          </cell>
          <cell r="F90">
            <v>30</v>
          </cell>
          <cell r="G90" t="str">
            <v>是</v>
          </cell>
          <cell r="H90">
            <v>303625.92</v>
          </cell>
          <cell r="I90">
            <v>303625.92</v>
          </cell>
          <cell r="J90">
            <v>83600</v>
          </cell>
          <cell r="K90">
            <v>0</v>
          </cell>
          <cell r="L90">
            <v>0</v>
          </cell>
          <cell r="M90">
            <v>0</v>
          </cell>
          <cell r="N90">
            <v>38000</v>
          </cell>
          <cell r="O90">
            <v>45600</v>
          </cell>
          <cell r="P90">
            <v>83600</v>
          </cell>
        </row>
        <row r="91">
          <cell r="C91" t="str">
            <v>S413063</v>
          </cell>
          <cell r="D91" t="str">
            <v>老账</v>
          </cell>
          <cell r="E91">
            <v>60</v>
          </cell>
        </row>
        <row r="91">
          <cell r="G91" t="str">
            <v>否</v>
          </cell>
          <cell r="H91">
            <v>246020.38</v>
          </cell>
          <cell r="I91">
            <v>246020.38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S435001</v>
          </cell>
          <cell r="D92" t="str">
            <v>大宗物料</v>
          </cell>
          <cell r="E92">
            <v>30</v>
          </cell>
          <cell r="F92">
            <v>60</v>
          </cell>
          <cell r="G92" t="str">
            <v>是</v>
          </cell>
          <cell r="H92">
            <v>985103.97</v>
          </cell>
          <cell r="I92">
            <v>1197430.03</v>
          </cell>
          <cell r="J92">
            <v>772777.91</v>
          </cell>
          <cell r="K92">
            <v>0</v>
          </cell>
          <cell r="L92">
            <v>312232.9</v>
          </cell>
          <cell r="M92">
            <v>0</v>
          </cell>
          <cell r="N92">
            <v>360514.49</v>
          </cell>
          <cell r="O92">
            <v>100030.52</v>
          </cell>
          <cell r="P92">
            <v>1099173.48</v>
          </cell>
        </row>
        <row r="93">
          <cell r="C93" t="str">
            <v>S551001</v>
          </cell>
          <cell r="D93" t="str">
            <v>老账</v>
          </cell>
          <cell r="E93">
            <v>90</v>
          </cell>
        </row>
        <row r="93">
          <cell r="G93" t="str">
            <v>是</v>
          </cell>
          <cell r="H93">
            <v>74540.57</v>
          </cell>
          <cell r="I93">
            <v>74540.57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C94" t="str">
            <v>S537029</v>
          </cell>
          <cell r="D94" t="str">
            <v>销售（三方库）</v>
          </cell>
          <cell r="E94">
            <v>90</v>
          </cell>
          <cell r="F94">
            <v>90</v>
          </cell>
          <cell r="G94" t="str">
            <v>是</v>
          </cell>
          <cell r="H94">
            <v>139448.35</v>
          </cell>
          <cell r="I94">
            <v>139448.35</v>
          </cell>
          <cell r="J94">
            <v>139448.35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139448.35</v>
          </cell>
          <cell r="P94">
            <v>0</v>
          </cell>
        </row>
        <row r="95">
          <cell r="C95" t="str">
            <v>S413015</v>
          </cell>
          <cell r="D95" t="str">
            <v>老账</v>
          </cell>
          <cell r="E95">
            <v>60</v>
          </cell>
        </row>
        <row r="95">
          <cell r="G95" t="str">
            <v>是</v>
          </cell>
          <cell r="H95">
            <v>218106.38</v>
          </cell>
          <cell r="I95">
            <v>198540.36</v>
          </cell>
          <cell r="J95">
            <v>24245.59</v>
          </cell>
          <cell r="K95">
            <v>1683.48</v>
          </cell>
          <cell r="L95">
            <v>4386.99</v>
          </cell>
          <cell r="M95">
            <v>6275.12</v>
          </cell>
          <cell r="N95">
            <v>6000</v>
          </cell>
          <cell r="O95">
            <v>5900</v>
          </cell>
          <cell r="P95">
            <v>37896.54</v>
          </cell>
        </row>
        <row r="96">
          <cell r="C96" t="str">
            <v>S513066</v>
          </cell>
          <cell r="D96" t="str">
            <v>老账</v>
          </cell>
          <cell r="E96">
            <v>0</v>
          </cell>
        </row>
        <row r="96">
          <cell r="G96" t="str">
            <v>否</v>
          </cell>
          <cell r="H96">
            <v>215008.44</v>
          </cell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C97" t="str">
            <v>S413001</v>
          </cell>
          <cell r="D97" t="str">
            <v>正常供货</v>
          </cell>
          <cell r="E97">
            <v>90</v>
          </cell>
          <cell r="F97">
            <v>90</v>
          </cell>
          <cell r="G97" t="str">
            <v>是</v>
          </cell>
          <cell r="H97">
            <v>647149.7</v>
          </cell>
          <cell r="I97">
            <v>607677.44</v>
          </cell>
          <cell r="J97">
            <v>370311.9</v>
          </cell>
          <cell r="K97">
            <v>109636.93</v>
          </cell>
          <cell r="L97">
            <v>144574.97</v>
          </cell>
          <cell r="M97">
            <v>0</v>
          </cell>
          <cell r="N97">
            <v>116100</v>
          </cell>
          <cell r="O97">
            <v>0</v>
          </cell>
          <cell r="P97">
            <v>293684.16</v>
          </cell>
        </row>
        <row r="98">
          <cell r="C98" t="str">
            <v>S413040</v>
          </cell>
          <cell r="D98" t="str">
            <v>老账</v>
          </cell>
          <cell r="E98">
            <v>0</v>
          </cell>
        </row>
        <row r="98">
          <cell r="G98" t="str">
            <v>否</v>
          </cell>
          <cell r="H98">
            <v>212083.65</v>
          </cell>
          <cell r="I98">
            <v>212083.65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S412009</v>
          </cell>
          <cell r="D99" t="str">
            <v>大宗物料</v>
          </cell>
          <cell r="E99">
            <v>0</v>
          </cell>
          <cell r="F99">
            <v>30</v>
          </cell>
          <cell r="G99" t="str">
            <v>是</v>
          </cell>
          <cell r="H99">
            <v>102884.28</v>
          </cell>
          <cell r="I99">
            <v>102884.28</v>
          </cell>
          <cell r="J99">
            <v>102884.28</v>
          </cell>
          <cell r="K99">
            <v>79394.22</v>
          </cell>
          <cell r="L99">
            <v>23490.06</v>
          </cell>
          <cell r="M99">
            <v>0</v>
          </cell>
          <cell r="N99">
            <v>0</v>
          </cell>
          <cell r="O99">
            <v>0</v>
          </cell>
          <cell r="P99">
            <v>397886.66</v>
          </cell>
        </row>
        <row r="100">
          <cell r="C100" t="str">
            <v>S511004</v>
          </cell>
          <cell r="D100" t="str">
            <v>大宗物料</v>
          </cell>
          <cell r="E100">
            <v>30</v>
          </cell>
          <cell r="F100">
            <v>30</v>
          </cell>
          <cell r="G100" t="str">
            <v>是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230100</v>
          </cell>
        </row>
        <row r="101">
          <cell r="C101" t="str">
            <v>S432038</v>
          </cell>
          <cell r="D101" t="str">
            <v>正常供货</v>
          </cell>
          <cell r="E101">
            <v>60</v>
          </cell>
          <cell r="F101">
            <v>60</v>
          </cell>
          <cell r="G101" t="str">
            <v>是</v>
          </cell>
          <cell r="H101">
            <v>348144.85</v>
          </cell>
          <cell r="I101">
            <v>264263.15</v>
          </cell>
          <cell r="J101">
            <v>165603.75</v>
          </cell>
          <cell r="K101">
            <v>65665.3</v>
          </cell>
          <cell r="L101">
            <v>52461.19</v>
          </cell>
          <cell r="M101">
            <v>47477.26</v>
          </cell>
          <cell r="N101">
            <v>0</v>
          </cell>
          <cell r="O101">
            <v>0</v>
          </cell>
          <cell r="P101">
            <v>249485.45</v>
          </cell>
        </row>
        <row r="102">
          <cell r="C102" t="str">
            <v>S437033</v>
          </cell>
          <cell r="D102" t="str">
            <v>正常供货</v>
          </cell>
          <cell r="E102">
            <v>60</v>
          </cell>
          <cell r="F102">
            <v>60</v>
          </cell>
          <cell r="G102" t="str">
            <v>是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499304.89</v>
          </cell>
        </row>
        <row r="103">
          <cell r="C103" t="str">
            <v>S433023</v>
          </cell>
          <cell r="D103" t="str">
            <v>老账</v>
          </cell>
          <cell r="E103">
            <v>90</v>
          </cell>
        </row>
        <row r="103">
          <cell r="G103" t="str">
            <v>是</v>
          </cell>
          <cell r="H103">
            <v>350708.12</v>
          </cell>
          <cell r="I103">
            <v>254473.3</v>
          </cell>
          <cell r="J103">
            <v>136877.58</v>
          </cell>
          <cell r="K103">
            <v>16842.77</v>
          </cell>
          <cell r="L103">
            <v>75334.81</v>
          </cell>
          <cell r="M103">
            <v>0</v>
          </cell>
          <cell r="N103">
            <v>44700</v>
          </cell>
          <cell r="O103">
            <v>0</v>
          </cell>
          <cell r="P103">
            <v>188412.4</v>
          </cell>
        </row>
        <row r="104">
          <cell r="C104" t="str">
            <v>S412010</v>
          </cell>
          <cell r="D104" t="str">
            <v>老账</v>
          </cell>
          <cell r="E104">
            <v>90</v>
          </cell>
        </row>
        <row r="104">
          <cell r="G104" t="str">
            <v>否</v>
          </cell>
          <cell r="H104">
            <v>176704.41</v>
          </cell>
          <cell r="I104">
            <v>176704.41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C105" t="str">
            <v>S413004</v>
          </cell>
          <cell r="D105" t="str">
            <v>正常供货</v>
          </cell>
          <cell r="E105">
            <v>90</v>
          </cell>
          <cell r="F105">
            <v>90</v>
          </cell>
          <cell r="G105" t="str">
            <v>是</v>
          </cell>
          <cell r="H105">
            <v>100887.74</v>
          </cell>
          <cell r="I105">
            <v>39077.61</v>
          </cell>
          <cell r="J105">
            <v>39077.61</v>
          </cell>
          <cell r="K105">
            <v>24257.59</v>
          </cell>
          <cell r="L105">
            <v>14820.02</v>
          </cell>
          <cell r="M105">
            <v>0</v>
          </cell>
          <cell r="N105">
            <v>0</v>
          </cell>
          <cell r="O105">
            <v>0</v>
          </cell>
          <cell r="P105">
            <v>128275.57</v>
          </cell>
        </row>
        <row r="106">
          <cell r="C106" t="str">
            <v>S513016</v>
          </cell>
          <cell r="D106" t="str">
            <v>基建维修-老账</v>
          </cell>
          <cell r="E106">
            <v>0</v>
          </cell>
        </row>
        <row r="106">
          <cell r="G106" t="str">
            <v>是</v>
          </cell>
          <cell r="H106">
            <v>266650.3</v>
          </cell>
          <cell r="I106">
            <v>266650.3</v>
          </cell>
          <cell r="J106">
            <v>35522</v>
          </cell>
          <cell r="K106">
            <v>0</v>
          </cell>
          <cell r="L106">
            <v>0</v>
          </cell>
          <cell r="M106">
            <v>1411</v>
          </cell>
          <cell r="N106">
            <v>32082</v>
          </cell>
          <cell r="O106">
            <v>2029</v>
          </cell>
          <cell r="P106">
            <v>53922</v>
          </cell>
        </row>
        <row r="107">
          <cell r="C107" t="str">
            <v>S412005</v>
          </cell>
          <cell r="D107" t="str">
            <v>固定资产-老账</v>
          </cell>
          <cell r="E107">
            <v>0</v>
          </cell>
          <cell r="F107" t="str">
            <v>固定资产</v>
          </cell>
          <cell r="G107" t="str">
            <v>是</v>
          </cell>
          <cell r="H107">
            <v>160732.6</v>
          </cell>
          <cell r="I107">
            <v>160732.6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C108" t="str">
            <v>S444008</v>
          </cell>
          <cell r="D108" t="str">
            <v>老账</v>
          </cell>
          <cell r="E108">
            <v>60</v>
          </cell>
        </row>
        <row r="108">
          <cell r="G108" t="str">
            <v>是</v>
          </cell>
          <cell r="H108">
            <v>146348.58</v>
          </cell>
          <cell r="I108">
            <v>113506.26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32842.32</v>
          </cell>
        </row>
        <row r="109">
          <cell r="C109" t="str">
            <v>S413073</v>
          </cell>
          <cell r="D109" t="str">
            <v>正常供货</v>
          </cell>
          <cell r="E109">
            <v>60</v>
          </cell>
          <cell r="F109">
            <v>60</v>
          </cell>
          <cell r="G109" t="str">
            <v>是</v>
          </cell>
          <cell r="H109">
            <v>664966.22</v>
          </cell>
          <cell r="I109">
            <v>490600.74</v>
          </cell>
          <cell r="J109">
            <v>490600.74</v>
          </cell>
          <cell r="K109">
            <v>135618.25</v>
          </cell>
          <cell r="L109">
            <v>82142.48</v>
          </cell>
          <cell r="M109">
            <v>138852.24</v>
          </cell>
          <cell r="N109">
            <v>109100</v>
          </cell>
          <cell r="O109">
            <v>24887.77</v>
          </cell>
          <cell r="P109">
            <v>640109.47</v>
          </cell>
        </row>
        <row r="110">
          <cell r="C110" t="str">
            <v>S413072</v>
          </cell>
          <cell r="D110" t="str">
            <v>正常供货</v>
          </cell>
          <cell r="E110">
            <v>60</v>
          </cell>
          <cell r="F110">
            <v>60</v>
          </cell>
          <cell r="G110" t="str">
            <v>是</v>
          </cell>
          <cell r="H110">
            <v>236103.89</v>
          </cell>
          <cell r="I110">
            <v>236103.89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C111" t="str">
            <v>S413171</v>
          </cell>
          <cell r="D111" t="str">
            <v>正常供货</v>
          </cell>
          <cell r="E111">
            <v>0</v>
          </cell>
          <cell r="F111">
            <v>90</v>
          </cell>
          <cell r="G111" t="str">
            <v>是</v>
          </cell>
          <cell r="H111">
            <v>50547.3</v>
          </cell>
          <cell r="I111">
            <v>50547.3</v>
          </cell>
          <cell r="J111">
            <v>50547.3</v>
          </cell>
          <cell r="K111">
            <v>0</v>
          </cell>
          <cell r="L111">
            <v>0</v>
          </cell>
          <cell r="M111">
            <v>0</v>
          </cell>
          <cell r="N111">
            <v>50547.3</v>
          </cell>
          <cell r="O111">
            <v>0</v>
          </cell>
          <cell r="P111">
            <v>100547.3</v>
          </cell>
        </row>
        <row r="112">
          <cell r="C112" t="str">
            <v>S421003</v>
          </cell>
          <cell r="D112" t="str">
            <v>老账</v>
          </cell>
          <cell r="E112">
            <v>0</v>
          </cell>
        </row>
        <row r="112">
          <cell r="G112" t="str">
            <v>否</v>
          </cell>
          <cell r="H112">
            <v>65562.5</v>
          </cell>
          <cell r="I112">
            <v>65562.5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C113" t="str">
            <v>S437018</v>
          </cell>
          <cell r="D113" t="str">
            <v>正常供货</v>
          </cell>
          <cell r="E113">
            <v>60</v>
          </cell>
          <cell r="F113">
            <v>60</v>
          </cell>
          <cell r="G113" t="str">
            <v>是</v>
          </cell>
          <cell r="H113">
            <v>62545.62</v>
          </cell>
          <cell r="I113">
            <v>46822.34</v>
          </cell>
          <cell r="J113">
            <v>15700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15700</v>
          </cell>
          <cell r="P113">
            <v>15723.28</v>
          </cell>
        </row>
        <row r="114">
          <cell r="C114" t="str">
            <v>S432012</v>
          </cell>
          <cell r="D114" t="str">
            <v>老账</v>
          </cell>
          <cell r="E114">
            <v>60</v>
          </cell>
        </row>
        <row r="114">
          <cell r="G114" t="str">
            <v>否</v>
          </cell>
          <cell r="H114">
            <v>116683.93</v>
          </cell>
          <cell r="I114">
            <v>116683.93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C115" t="str">
            <v>S413058</v>
          </cell>
          <cell r="D115" t="str">
            <v>正常供货</v>
          </cell>
          <cell r="E115">
            <v>60</v>
          </cell>
          <cell r="F115">
            <v>60</v>
          </cell>
          <cell r="G115" t="str">
            <v>是</v>
          </cell>
          <cell r="H115">
            <v>284752.26</v>
          </cell>
          <cell r="I115">
            <v>256098.35</v>
          </cell>
          <cell r="J115">
            <v>78692.53</v>
          </cell>
          <cell r="K115">
            <v>16023.13</v>
          </cell>
          <cell r="L115">
            <v>33869.4</v>
          </cell>
          <cell r="M115">
            <v>0</v>
          </cell>
          <cell r="N115">
            <v>28800</v>
          </cell>
          <cell r="O115">
            <v>0</v>
          </cell>
          <cell r="P115">
            <v>107312.73</v>
          </cell>
        </row>
        <row r="116">
          <cell r="C116" t="str">
            <v>S432036</v>
          </cell>
          <cell r="D116" t="str">
            <v>正常供货</v>
          </cell>
          <cell r="E116">
            <v>60</v>
          </cell>
          <cell r="F116">
            <v>60</v>
          </cell>
          <cell r="G116" t="str">
            <v>是</v>
          </cell>
          <cell r="H116">
            <v>362907.87</v>
          </cell>
          <cell r="I116">
            <v>204947.43</v>
          </cell>
          <cell r="J116">
            <v>204947.43</v>
          </cell>
          <cell r="K116">
            <v>204947.43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799809.03</v>
          </cell>
        </row>
        <row r="117">
          <cell r="C117" t="str">
            <v>S413026</v>
          </cell>
          <cell r="D117" t="str">
            <v>正常供货</v>
          </cell>
          <cell r="E117">
            <v>90</v>
          </cell>
          <cell r="F117">
            <v>90</v>
          </cell>
          <cell r="G117" t="str">
            <v>是</v>
          </cell>
          <cell r="H117">
            <v>157119.19</v>
          </cell>
          <cell r="I117">
            <v>112825.91</v>
          </cell>
          <cell r="J117">
            <v>74539.94</v>
          </cell>
          <cell r="K117">
            <v>17887.68</v>
          </cell>
          <cell r="L117">
            <v>33219.96</v>
          </cell>
          <cell r="M117">
            <v>0</v>
          </cell>
          <cell r="N117">
            <v>8100</v>
          </cell>
          <cell r="O117">
            <v>15332.3</v>
          </cell>
          <cell r="P117">
            <v>95400.92</v>
          </cell>
        </row>
        <row r="118">
          <cell r="C118" t="str">
            <v>S412022</v>
          </cell>
          <cell r="D118" t="str">
            <v>正常供货</v>
          </cell>
          <cell r="E118">
            <v>60</v>
          </cell>
          <cell r="F118">
            <v>60</v>
          </cell>
          <cell r="G118" t="str">
            <v>是</v>
          </cell>
          <cell r="H118">
            <v>203610.19</v>
          </cell>
          <cell r="I118">
            <v>151743.19</v>
          </cell>
          <cell r="J118">
            <v>53717.04</v>
          </cell>
          <cell r="K118">
            <v>6915.6</v>
          </cell>
          <cell r="L118">
            <v>18000.9</v>
          </cell>
          <cell r="M118">
            <v>10800.54</v>
          </cell>
          <cell r="N118">
            <v>7200</v>
          </cell>
          <cell r="O118">
            <v>10800</v>
          </cell>
          <cell r="P118">
            <v>94784.4</v>
          </cell>
        </row>
        <row r="119">
          <cell r="C119" t="str">
            <v>S413124</v>
          </cell>
          <cell r="D119" t="str">
            <v>正常供货</v>
          </cell>
          <cell r="E119">
            <v>60</v>
          </cell>
          <cell r="F119">
            <v>60</v>
          </cell>
          <cell r="G119" t="str">
            <v>是</v>
          </cell>
          <cell r="H119">
            <v>129535.09</v>
          </cell>
          <cell r="I119">
            <v>111142.23</v>
          </cell>
          <cell r="J119">
            <v>66661.45</v>
          </cell>
          <cell r="K119">
            <v>0</v>
          </cell>
          <cell r="L119">
            <v>23019.55</v>
          </cell>
          <cell r="M119">
            <v>14241.9</v>
          </cell>
          <cell r="N119">
            <v>0</v>
          </cell>
          <cell r="O119">
            <v>29400</v>
          </cell>
          <cell r="P119">
            <v>55654.31</v>
          </cell>
        </row>
        <row r="120">
          <cell r="C120" t="str">
            <v>S413054</v>
          </cell>
          <cell r="D120" t="str">
            <v>正常供货</v>
          </cell>
          <cell r="E120">
            <v>60</v>
          </cell>
          <cell r="F120">
            <v>60</v>
          </cell>
          <cell r="G120" t="str">
            <v>是</v>
          </cell>
          <cell r="H120">
            <v>129380.15</v>
          </cell>
          <cell r="I120">
            <v>97156.97</v>
          </cell>
          <cell r="J120">
            <v>90908.49</v>
          </cell>
          <cell r="K120">
            <v>22250.82</v>
          </cell>
          <cell r="L120">
            <v>20496.34</v>
          </cell>
          <cell r="M120">
            <v>20461.33</v>
          </cell>
          <cell r="N120">
            <v>14900</v>
          </cell>
          <cell r="O120">
            <v>12800</v>
          </cell>
          <cell r="P120">
            <v>110373.54</v>
          </cell>
        </row>
        <row r="121">
          <cell r="C121" t="str">
            <v>S513036</v>
          </cell>
          <cell r="D121" t="str">
            <v>老账</v>
          </cell>
          <cell r="E121">
            <v>0</v>
          </cell>
        </row>
        <row r="121">
          <cell r="G121" t="str">
            <v>否</v>
          </cell>
          <cell r="H121">
            <v>60800</v>
          </cell>
          <cell r="I121">
            <v>60800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C122" t="str">
            <v>S433007</v>
          </cell>
          <cell r="D122" t="str">
            <v>正常供货</v>
          </cell>
          <cell r="E122">
            <v>60</v>
          </cell>
          <cell r="F122">
            <v>60</v>
          </cell>
          <cell r="G122" t="str">
            <v>是</v>
          </cell>
          <cell r="H122">
            <v>5856.78</v>
          </cell>
          <cell r="I122">
            <v>5856.78</v>
          </cell>
          <cell r="J122">
            <v>5856.78</v>
          </cell>
          <cell r="K122">
            <v>0</v>
          </cell>
          <cell r="L122">
            <v>5856.75</v>
          </cell>
          <cell r="M122">
            <v>0.03</v>
          </cell>
          <cell r="N122">
            <v>0</v>
          </cell>
          <cell r="O122">
            <v>0</v>
          </cell>
          <cell r="P122">
            <v>5856.75</v>
          </cell>
        </row>
        <row r="123">
          <cell r="C123" t="str">
            <v>S431017</v>
          </cell>
          <cell r="D123" t="str">
            <v>老账</v>
          </cell>
          <cell r="E123" t="str">
            <v>预付</v>
          </cell>
        </row>
        <row r="123">
          <cell r="G123" t="str">
            <v>是</v>
          </cell>
          <cell r="H123">
            <v>44000</v>
          </cell>
          <cell r="I123">
            <v>44000</v>
          </cell>
          <cell r="J123">
            <v>44000</v>
          </cell>
          <cell r="K123">
            <v>0</v>
          </cell>
          <cell r="L123">
            <v>0</v>
          </cell>
          <cell r="M123">
            <v>44000</v>
          </cell>
          <cell r="N123">
            <v>0</v>
          </cell>
          <cell r="O123">
            <v>0</v>
          </cell>
          <cell r="P123">
            <v>88000</v>
          </cell>
        </row>
        <row r="124">
          <cell r="C124" t="str">
            <v>S431009</v>
          </cell>
          <cell r="D124" t="str">
            <v>老账-更名上海恒毅</v>
          </cell>
          <cell r="E124">
            <v>60</v>
          </cell>
        </row>
        <row r="124">
          <cell r="G124" t="str">
            <v>否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S413070</v>
          </cell>
          <cell r="D125" t="str">
            <v>正常供货</v>
          </cell>
          <cell r="E125">
            <v>60</v>
          </cell>
          <cell r="F125">
            <v>60</v>
          </cell>
          <cell r="G125" t="str">
            <v>是</v>
          </cell>
          <cell r="H125">
            <v>2906500.04</v>
          </cell>
          <cell r="I125">
            <v>2459727.06</v>
          </cell>
          <cell r="J125">
            <v>2178104</v>
          </cell>
          <cell r="K125">
            <v>382108.15</v>
          </cell>
          <cell r="L125">
            <v>563602.74</v>
          </cell>
          <cell r="M125">
            <v>552993.11</v>
          </cell>
          <cell r="N125">
            <v>679400</v>
          </cell>
          <cell r="O125">
            <v>0</v>
          </cell>
          <cell r="P125">
            <v>2624878.66</v>
          </cell>
        </row>
        <row r="126">
          <cell r="C126" t="str">
            <v>S437031</v>
          </cell>
          <cell r="D126" t="str">
            <v>正常供货</v>
          </cell>
          <cell r="E126">
            <v>60</v>
          </cell>
          <cell r="F126">
            <v>60</v>
          </cell>
          <cell r="G126" t="str">
            <v>是</v>
          </cell>
          <cell r="H126">
            <v>110773.08</v>
          </cell>
          <cell r="I126">
            <v>93587.32</v>
          </cell>
          <cell r="J126">
            <v>40137.08</v>
          </cell>
          <cell r="K126">
            <v>4720.2</v>
          </cell>
          <cell r="L126">
            <v>6659.9</v>
          </cell>
          <cell r="M126">
            <v>9256.98</v>
          </cell>
          <cell r="N126">
            <v>6900</v>
          </cell>
          <cell r="O126">
            <v>12600</v>
          </cell>
          <cell r="P126">
            <v>44761.82</v>
          </cell>
        </row>
        <row r="127">
          <cell r="C127" t="str">
            <v>S513006</v>
          </cell>
          <cell r="D127" t="str">
            <v>零采</v>
          </cell>
          <cell r="E127">
            <v>0</v>
          </cell>
        </row>
        <row r="127">
          <cell r="G127" t="str">
            <v>是</v>
          </cell>
          <cell r="H127">
            <v>139897.87</v>
          </cell>
          <cell r="I127">
            <v>139897.87</v>
          </cell>
          <cell r="J127">
            <v>82774.4</v>
          </cell>
          <cell r="K127">
            <v>0</v>
          </cell>
          <cell r="L127">
            <v>0</v>
          </cell>
          <cell r="M127">
            <v>33007.3</v>
          </cell>
          <cell r="N127">
            <v>0</v>
          </cell>
          <cell r="O127">
            <v>49767.1</v>
          </cell>
          <cell r="P127">
            <v>82774.4</v>
          </cell>
        </row>
        <row r="128">
          <cell r="C128" t="str">
            <v>S431007</v>
          </cell>
          <cell r="D128" t="str">
            <v>固定资产-老账</v>
          </cell>
          <cell r="E128" t="str">
            <v>预付</v>
          </cell>
        </row>
        <row r="128">
          <cell r="G128" t="str">
            <v>是</v>
          </cell>
          <cell r="H128">
            <v>69000</v>
          </cell>
          <cell r="I128">
            <v>69000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C129" t="str">
            <v>S413100</v>
          </cell>
          <cell r="D129" t="str">
            <v>管理</v>
          </cell>
          <cell r="E129">
            <v>0</v>
          </cell>
        </row>
        <row r="129">
          <cell r="G129" t="str">
            <v>否</v>
          </cell>
          <cell r="H129">
            <v>82800</v>
          </cell>
          <cell r="I129">
            <v>82800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C130" t="str">
            <v>S513148</v>
          </cell>
          <cell r="D130" t="str">
            <v>零采</v>
          </cell>
          <cell r="E130">
            <v>0</v>
          </cell>
        </row>
        <row r="130">
          <cell r="G130" t="str">
            <v>是</v>
          </cell>
          <cell r="H130">
            <v>82192</v>
          </cell>
          <cell r="I130">
            <v>82192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C131" t="str">
            <v>S411006</v>
          </cell>
          <cell r="D131" t="str">
            <v>大宗物料</v>
          </cell>
          <cell r="E131">
            <v>30</v>
          </cell>
          <cell r="F131">
            <v>30</v>
          </cell>
          <cell r="G131" t="str">
            <v>是</v>
          </cell>
          <cell r="H131">
            <v>401905.02</v>
          </cell>
          <cell r="I131">
            <v>539103.73</v>
          </cell>
          <cell r="J131">
            <v>264706.31</v>
          </cell>
          <cell r="K131">
            <v>190336.29</v>
          </cell>
          <cell r="L131">
            <v>0</v>
          </cell>
          <cell r="M131">
            <v>0</v>
          </cell>
          <cell r="N131">
            <v>74370.02</v>
          </cell>
          <cell r="O131">
            <v>0</v>
          </cell>
          <cell r="P131">
            <v>596672.03</v>
          </cell>
        </row>
        <row r="132">
          <cell r="C132" t="str">
            <v>S437043</v>
          </cell>
          <cell r="D132" t="str">
            <v>老账</v>
          </cell>
          <cell r="E132">
            <v>90</v>
          </cell>
        </row>
        <row r="132">
          <cell r="G132" t="str">
            <v>是</v>
          </cell>
          <cell r="H132">
            <v>25340.19</v>
          </cell>
          <cell r="I132">
            <v>25340.19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C133" t="str">
            <v>S513007</v>
          </cell>
          <cell r="D133" t="str">
            <v>零采</v>
          </cell>
          <cell r="E133">
            <v>0</v>
          </cell>
        </row>
        <row r="133">
          <cell r="G133" t="str">
            <v>是</v>
          </cell>
          <cell r="H133">
            <v>44064.5</v>
          </cell>
          <cell r="I133">
            <v>44064.5</v>
          </cell>
          <cell r="J133">
            <v>18166</v>
          </cell>
          <cell r="K133">
            <v>0</v>
          </cell>
          <cell r="L133">
            <v>0</v>
          </cell>
          <cell r="M133">
            <v>0</v>
          </cell>
          <cell r="N133">
            <v>18166</v>
          </cell>
          <cell r="O133">
            <v>0</v>
          </cell>
          <cell r="P133">
            <v>18166</v>
          </cell>
        </row>
        <row r="134">
          <cell r="C134" t="str">
            <v>S413092</v>
          </cell>
          <cell r="D134" t="str">
            <v>老账</v>
          </cell>
          <cell r="E134">
            <v>0</v>
          </cell>
        </row>
        <row r="134">
          <cell r="G134" t="str">
            <v>否</v>
          </cell>
          <cell r="H134">
            <v>75884.62</v>
          </cell>
          <cell r="I134">
            <v>75884.62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C135" t="str">
            <v>S413039</v>
          </cell>
          <cell r="D135" t="str">
            <v>正常供货</v>
          </cell>
          <cell r="E135">
            <v>60</v>
          </cell>
          <cell r="F135">
            <v>60</v>
          </cell>
          <cell r="G135" t="str">
            <v>是</v>
          </cell>
          <cell r="H135">
            <v>148312.06</v>
          </cell>
          <cell r="I135">
            <v>114427.21</v>
          </cell>
          <cell r="J135">
            <v>62972.23</v>
          </cell>
          <cell r="K135">
            <v>12222.53</v>
          </cell>
          <cell r="L135">
            <v>0</v>
          </cell>
          <cell r="M135">
            <v>18949.7</v>
          </cell>
          <cell r="N135">
            <v>17300</v>
          </cell>
          <cell r="O135">
            <v>14500</v>
          </cell>
          <cell r="P135">
            <v>82313.03</v>
          </cell>
        </row>
        <row r="136">
          <cell r="C136" t="str">
            <v>S413023</v>
          </cell>
          <cell r="D136" t="str">
            <v>正常供货</v>
          </cell>
          <cell r="E136">
            <v>90</v>
          </cell>
          <cell r="F136">
            <v>90</v>
          </cell>
          <cell r="G136" t="str">
            <v>是</v>
          </cell>
          <cell r="H136">
            <v>83799.49</v>
          </cell>
          <cell r="I136">
            <v>47128.73</v>
          </cell>
          <cell r="J136">
            <v>47128.73</v>
          </cell>
          <cell r="K136">
            <v>47128.73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156512.21</v>
          </cell>
        </row>
        <row r="137">
          <cell r="C137" t="str">
            <v>S413131</v>
          </cell>
          <cell r="D137" t="str">
            <v>固定资产-喷涂环保设备</v>
          </cell>
          <cell r="E137">
            <v>30</v>
          </cell>
        </row>
        <row r="137">
          <cell r="G137" t="str">
            <v>是</v>
          </cell>
          <cell r="H137">
            <v>89130</v>
          </cell>
          <cell r="I137">
            <v>89130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C138" t="str">
            <v>S413014</v>
          </cell>
          <cell r="D138" t="str">
            <v>大宗物料</v>
          </cell>
          <cell r="E138">
            <v>0</v>
          </cell>
          <cell r="F138">
            <v>30</v>
          </cell>
          <cell r="G138" t="str">
            <v>是</v>
          </cell>
          <cell r="H138">
            <v>17136</v>
          </cell>
          <cell r="I138">
            <v>17136</v>
          </cell>
          <cell r="J138">
            <v>17136</v>
          </cell>
          <cell r="K138">
            <v>17136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97961</v>
          </cell>
        </row>
        <row r="139">
          <cell r="C139" t="str">
            <v>S413031</v>
          </cell>
          <cell r="D139" t="str">
            <v>正常供货</v>
          </cell>
          <cell r="E139">
            <v>0</v>
          </cell>
          <cell r="F139">
            <v>30</v>
          </cell>
          <cell r="G139" t="str">
            <v>是</v>
          </cell>
          <cell r="H139">
            <v>94571.81</v>
          </cell>
          <cell r="I139">
            <v>94571.81</v>
          </cell>
          <cell r="J139">
            <v>25049.87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25049.87</v>
          </cell>
          <cell r="P139">
            <v>58157.53</v>
          </cell>
        </row>
        <row r="140">
          <cell r="C140" t="str">
            <v>S413025</v>
          </cell>
          <cell r="D140" t="str">
            <v>正常供货</v>
          </cell>
          <cell r="E140">
            <v>60</v>
          </cell>
          <cell r="F140">
            <v>60</v>
          </cell>
          <cell r="G140" t="str">
            <v>是</v>
          </cell>
          <cell r="H140">
            <v>1432728.6</v>
          </cell>
          <cell r="I140">
            <v>1226983.79</v>
          </cell>
          <cell r="J140">
            <v>723640.75</v>
          </cell>
          <cell r="K140">
            <v>193970.62</v>
          </cell>
          <cell r="L140">
            <v>171391.02</v>
          </cell>
          <cell r="M140">
            <v>147379.11</v>
          </cell>
          <cell r="N140">
            <v>123800</v>
          </cell>
          <cell r="O140">
            <v>87100</v>
          </cell>
          <cell r="P140">
            <v>842307.54</v>
          </cell>
        </row>
        <row r="141">
          <cell r="C141" t="str">
            <v>S432011</v>
          </cell>
          <cell r="D141" t="str">
            <v>正常供货</v>
          </cell>
          <cell r="E141">
            <v>60</v>
          </cell>
          <cell r="F141">
            <v>60</v>
          </cell>
          <cell r="G141" t="str">
            <v>是</v>
          </cell>
          <cell r="H141">
            <v>921813.53</v>
          </cell>
          <cell r="I141">
            <v>644913.45</v>
          </cell>
          <cell r="J141">
            <v>644913.45</v>
          </cell>
          <cell r="K141">
            <v>42905.08</v>
          </cell>
          <cell r="L141">
            <v>115771.16</v>
          </cell>
          <cell r="M141">
            <v>234424.34</v>
          </cell>
          <cell r="N141">
            <v>251812.87</v>
          </cell>
          <cell r="O141">
            <v>0</v>
          </cell>
          <cell r="P141">
            <v>996891.52</v>
          </cell>
        </row>
        <row r="142">
          <cell r="C142" t="str">
            <v>S444018</v>
          </cell>
          <cell r="D142" t="str">
            <v>老账</v>
          </cell>
          <cell r="E142">
            <v>0</v>
          </cell>
        </row>
        <row r="142">
          <cell r="G142" t="str">
            <v>是</v>
          </cell>
          <cell r="H142">
            <v>1767705.88</v>
          </cell>
          <cell r="I142">
            <v>1767705.88</v>
          </cell>
          <cell r="J142">
            <v>1767705.88</v>
          </cell>
          <cell r="K142">
            <v>770414.99</v>
          </cell>
          <cell r="L142">
            <v>548873.91</v>
          </cell>
          <cell r="M142">
            <v>0</v>
          </cell>
          <cell r="N142">
            <v>448416.98</v>
          </cell>
          <cell r="O142">
            <v>0</v>
          </cell>
          <cell r="P142">
            <v>1767705.88</v>
          </cell>
        </row>
        <row r="143">
          <cell r="C143" t="str">
            <v>S413077</v>
          </cell>
          <cell r="D143" t="str">
            <v>正常供货</v>
          </cell>
          <cell r="E143">
            <v>60</v>
          </cell>
          <cell r="F143">
            <v>60</v>
          </cell>
          <cell r="G143" t="str">
            <v>是</v>
          </cell>
          <cell r="H143">
            <v>1570527.2</v>
          </cell>
          <cell r="I143">
            <v>906429.46</v>
          </cell>
          <cell r="J143">
            <v>731506.44</v>
          </cell>
          <cell r="K143">
            <v>0</v>
          </cell>
          <cell r="L143">
            <v>199642.43</v>
          </cell>
          <cell r="M143">
            <v>216064.01</v>
          </cell>
          <cell r="N143">
            <v>200300</v>
          </cell>
          <cell r="O143">
            <v>115500</v>
          </cell>
          <cell r="P143">
            <v>1280099.63</v>
          </cell>
        </row>
        <row r="144">
          <cell r="C144" t="str">
            <v>S433021</v>
          </cell>
          <cell r="D144" t="str">
            <v>正常供货</v>
          </cell>
          <cell r="E144">
            <v>60</v>
          </cell>
          <cell r="F144">
            <v>60</v>
          </cell>
          <cell r="G144" t="str">
            <v>是</v>
          </cell>
          <cell r="H144">
            <v>508630.26</v>
          </cell>
          <cell r="I144">
            <v>508630.26</v>
          </cell>
          <cell r="J144">
            <v>508630.26</v>
          </cell>
          <cell r="K144">
            <v>101826.56</v>
          </cell>
          <cell r="L144">
            <v>169952</v>
          </cell>
          <cell r="M144">
            <v>101826.56</v>
          </cell>
          <cell r="N144">
            <v>101800</v>
          </cell>
          <cell r="O144">
            <v>33225.14</v>
          </cell>
          <cell r="P144">
            <v>475359.36</v>
          </cell>
        </row>
        <row r="145">
          <cell r="C145" t="str">
            <v>S437022</v>
          </cell>
          <cell r="D145" t="str">
            <v>老账</v>
          </cell>
          <cell r="E145">
            <v>60</v>
          </cell>
        </row>
        <row r="145">
          <cell r="G145" t="str">
            <v>否</v>
          </cell>
          <cell r="H145">
            <v>62319</v>
          </cell>
          <cell r="I145">
            <v>62319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C146" t="str">
            <v>S412027</v>
          </cell>
          <cell r="D146" t="str">
            <v>叉车租赁</v>
          </cell>
          <cell r="E146">
            <v>0</v>
          </cell>
        </row>
        <row r="146">
          <cell r="G146" t="str">
            <v>是</v>
          </cell>
          <cell r="H146">
            <v>50700</v>
          </cell>
          <cell r="I146">
            <v>50700</v>
          </cell>
          <cell r="J146">
            <v>16800</v>
          </cell>
          <cell r="K146">
            <v>0</v>
          </cell>
          <cell r="L146">
            <v>4200</v>
          </cell>
          <cell r="M146">
            <v>4200</v>
          </cell>
          <cell r="N146">
            <v>4200</v>
          </cell>
          <cell r="O146">
            <v>4200</v>
          </cell>
          <cell r="P146">
            <v>21000</v>
          </cell>
        </row>
        <row r="147">
          <cell r="C147" t="str">
            <v>S532003</v>
          </cell>
          <cell r="D147" t="str">
            <v>老账</v>
          </cell>
          <cell r="E147">
            <v>0</v>
          </cell>
        </row>
        <row r="147">
          <cell r="G147" t="str">
            <v>否</v>
          </cell>
          <cell r="H147">
            <v>40450</v>
          </cell>
          <cell r="I147">
            <v>40450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72000</v>
          </cell>
        </row>
        <row r="148">
          <cell r="C148" t="str">
            <v>S431004</v>
          </cell>
          <cell r="D148" t="str">
            <v>正常供货</v>
          </cell>
          <cell r="E148">
            <v>90</v>
          </cell>
          <cell r="F148">
            <v>90</v>
          </cell>
          <cell r="G148" t="str">
            <v>是</v>
          </cell>
          <cell r="H148">
            <v>121120.04</v>
          </cell>
          <cell r="I148">
            <v>70604.95</v>
          </cell>
          <cell r="J148">
            <v>58956.02</v>
          </cell>
          <cell r="K148">
            <v>16699.75</v>
          </cell>
          <cell r="L148">
            <v>15417.79</v>
          </cell>
          <cell r="M148">
            <v>9000</v>
          </cell>
          <cell r="N148">
            <v>0</v>
          </cell>
          <cell r="O148">
            <v>17838.48</v>
          </cell>
          <cell r="P148">
            <v>91649.8</v>
          </cell>
        </row>
        <row r="149">
          <cell r="C149" t="str">
            <v>S411024</v>
          </cell>
          <cell r="D149" t="str">
            <v>老账</v>
          </cell>
          <cell r="E149">
            <v>60</v>
          </cell>
        </row>
        <row r="149">
          <cell r="G149" t="str">
            <v>否</v>
          </cell>
          <cell r="H149">
            <v>58519.74</v>
          </cell>
          <cell r="I149">
            <v>58519.74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C150" t="str">
            <v>S413127</v>
          </cell>
          <cell r="D150" t="str">
            <v>固定资产</v>
          </cell>
          <cell r="E150">
            <v>0</v>
          </cell>
        </row>
        <row r="150">
          <cell r="G150" t="str">
            <v>否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C151" t="str">
            <v>S432003</v>
          </cell>
          <cell r="D151" t="str">
            <v>正常供货</v>
          </cell>
          <cell r="E151">
            <v>60</v>
          </cell>
          <cell r="F151">
            <v>60</v>
          </cell>
          <cell r="G151" t="str">
            <v>是</v>
          </cell>
          <cell r="H151">
            <v>198329.64</v>
          </cell>
          <cell r="I151">
            <v>198329.64</v>
          </cell>
          <cell r="J151">
            <v>95081.18</v>
          </cell>
          <cell r="K151">
            <v>35333.97</v>
          </cell>
          <cell r="L151">
            <v>59747.21</v>
          </cell>
          <cell r="M151">
            <v>0</v>
          </cell>
          <cell r="N151">
            <v>0</v>
          </cell>
          <cell r="O151">
            <v>0</v>
          </cell>
          <cell r="P151">
            <v>95081.18</v>
          </cell>
        </row>
        <row r="152">
          <cell r="C152" t="str">
            <v>S437024</v>
          </cell>
          <cell r="D152" t="str">
            <v>大宗物料-不合作</v>
          </cell>
          <cell r="E152">
            <v>0</v>
          </cell>
        </row>
        <row r="152">
          <cell r="G152" t="str">
            <v>是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C153" t="str">
            <v>S413125</v>
          </cell>
          <cell r="D153" t="str">
            <v>正常供货</v>
          </cell>
          <cell r="E153">
            <v>60</v>
          </cell>
          <cell r="F153">
            <v>60</v>
          </cell>
          <cell r="G153" t="str">
            <v>是</v>
          </cell>
          <cell r="H153">
            <v>1014310.52</v>
          </cell>
          <cell r="I153">
            <v>774399.3</v>
          </cell>
          <cell r="J153">
            <v>644322.95</v>
          </cell>
          <cell r="K153">
            <v>105829.2</v>
          </cell>
          <cell r="L153">
            <v>134744.84</v>
          </cell>
          <cell r="M153">
            <v>131948.91</v>
          </cell>
          <cell r="N153">
            <v>271800</v>
          </cell>
          <cell r="O153">
            <v>0</v>
          </cell>
          <cell r="P153">
            <v>884260.43</v>
          </cell>
        </row>
        <row r="154">
          <cell r="C154" t="str">
            <v>S513150</v>
          </cell>
          <cell r="D154" t="str">
            <v>固定资产</v>
          </cell>
          <cell r="E154">
            <v>0</v>
          </cell>
        </row>
        <row r="154">
          <cell r="G154" t="str">
            <v>是</v>
          </cell>
          <cell r="H154">
            <v>46960</v>
          </cell>
          <cell r="I154">
            <v>46960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C155" t="str">
            <v>S413181</v>
          </cell>
          <cell r="D155" t="str">
            <v>正常供货</v>
          </cell>
          <cell r="E155">
            <v>60</v>
          </cell>
          <cell r="F155">
            <v>60</v>
          </cell>
          <cell r="G155" t="str">
            <v>是</v>
          </cell>
          <cell r="H155">
            <v>201330.89</v>
          </cell>
          <cell r="I155">
            <v>201330.89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</row>
        <row r="156">
          <cell r="C156" t="str">
            <v>S413086</v>
          </cell>
          <cell r="D156" t="str">
            <v>老账</v>
          </cell>
          <cell r="E156">
            <v>60</v>
          </cell>
        </row>
        <row r="156">
          <cell r="G156" t="str">
            <v>否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</row>
        <row r="157">
          <cell r="C157" t="str">
            <v>S413027</v>
          </cell>
          <cell r="D157" t="str">
            <v>老账</v>
          </cell>
          <cell r="E157">
            <v>60</v>
          </cell>
        </row>
        <row r="157">
          <cell r="G157" t="str">
            <v>否</v>
          </cell>
          <cell r="H157">
            <v>51725.38</v>
          </cell>
          <cell r="I157">
            <v>51725.38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C158" t="str">
            <v>S413009</v>
          </cell>
          <cell r="D158" t="str">
            <v>正常供货</v>
          </cell>
          <cell r="E158">
            <v>60</v>
          </cell>
          <cell r="F158">
            <v>60</v>
          </cell>
          <cell r="G158" t="str">
            <v>是</v>
          </cell>
          <cell r="H158">
            <v>41776.59</v>
          </cell>
          <cell r="I158">
            <v>40027.35</v>
          </cell>
          <cell r="J158">
            <v>13844.38</v>
          </cell>
          <cell r="K158">
            <v>3572.95</v>
          </cell>
          <cell r="L158">
            <v>3498.48</v>
          </cell>
          <cell r="M158">
            <v>3572.95</v>
          </cell>
          <cell r="N158">
            <v>1600</v>
          </cell>
          <cell r="O158">
            <v>1600</v>
          </cell>
          <cell r="P158">
            <v>13993.92</v>
          </cell>
        </row>
        <row r="159">
          <cell r="C159" t="str">
            <v>S532002</v>
          </cell>
          <cell r="D159" t="str">
            <v>固定资产</v>
          </cell>
          <cell r="E159">
            <v>0</v>
          </cell>
        </row>
        <row r="159">
          <cell r="G159" t="str">
            <v>否</v>
          </cell>
          <cell r="H159">
            <v>48800</v>
          </cell>
          <cell r="I159">
            <v>48800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C160" t="str">
            <v>S413129</v>
          </cell>
          <cell r="D160" t="str">
            <v>正常供货</v>
          </cell>
          <cell r="E160">
            <v>60</v>
          </cell>
          <cell r="F160">
            <v>60</v>
          </cell>
          <cell r="G160" t="str">
            <v>是</v>
          </cell>
          <cell r="H160">
            <v>451366.65</v>
          </cell>
          <cell r="I160">
            <v>329677.94</v>
          </cell>
          <cell r="J160">
            <v>264400.53</v>
          </cell>
          <cell r="K160">
            <v>32842.53</v>
          </cell>
          <cell r="L160">
            <v>42312.73</v>
          </cell>
          <cell r="M160">
            <v>80445.27</v>
          </cell>
          <cell r="N160">
            <v>77200</v>
          </cell>
          <cell r="O160">
            <v>31600</v>
          </cell>
          <cell r="P160">
            <v>354519.2</v>
          </cell>
        </row>
        <row r="161">
          <cell r="C161" t="str">
            <v>S437016</v>
          </cell>
          <cell r="D161" t="str">
            <v>正常供货</v>
          </cell>
          <cell r="E161">
            <v>0</v>
          </cell>
          <cell r="F161">
            <v>60</v>
          </cell>
          <cell r="G161" t="str">
            <v>是</v>
          </cell>
          <cell r="H161">
            <v>117519.07</v>
          </cell>
          <cell r="I161">
            <v>117519.07</v>
          </cell>
          <cell r="J161">
            <v>57184.88</v>
          </cell>
          <cell r="K161">
            <v>18000</v>
          </cell>
          <cell r="L161">
            <v>1819.3</v>
          </cell>
          <cell r="M161">
            <v>17999.88</v>
          </cell>
          <cell r="N161">
            <v>18360</v>
          </cell>
          <cell r="O161">
            <v>1005.7</v>
          </cell>
          <cell r="P161">
            <v>86764.88</v>
          </cell>
        </row>
        <row r="162">
          <cell r="C162" t="str">
            <v>S413081</v>
          </cell>
          <cell r="D162" t="str">
            <v>正常供货</v>
          </cell>
          <cell r="E162">
            <v>90</v>
          </cell>
          <cell r="F162">
            <v>90</v>
          </cell>
          <cell r="G162" t="str">
            <v>否</v>
          </cell>
          <cell r="H162">
            <v>18066.19</v>
          </cell>
          <cell r="I162">
            <v>18066.19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C163" t="str">
            <v>S411025</v>
          </cell>
          <cell r="D163" t="str">
            <v>老账</v>
          </cell>
          <cell r="E163">
            <v>60</v>
          </cell>
        </row>
        <row r="163">
          <cell r="G163" t="str">
            <v>否</v>
          </cell>
          <cell r="H163">
            <v>46895.05</v>
          </cell>
          <cell r="I163">
            <v>46895.05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C164" t="str">
            <v>S513146</v>
          </cell>
          <cell r="D164" t="str">
            <v>零采</v>
          </cell>
          <cell r="E164">
            <v>0</v>
          </cell>
        </row>
        <row r="164">
          <cell r="G164" t="str">
            <v>是</v>
          </cell>
          <cell r="H164">
            <v>7448.65</v>
          </cell>
          <cell r="I164">
            <v>7448.65</v>
          </cell>
          <cell r="J164">
            <v>7448.65</v>
          </cell>
          <cell r="K164">
            <v>7448.65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122232.33</v>
          </cell>
        </row>
        <row r="165">
          <cell r="C165" t="str">
            <v>S513005</v>
          </cell>
          <cell r="D165" t="str">
            <v>零采</v>
          </cell>
          <cell r="E165">
            <v>30</v>
          </cell>
        </row>
        <row r="165">
          <cell r="G165" t="str">
            <v>是</v>
          </cell>
          <cell r="H165">
            <v>155880.4</v>
          </cell>
          <cell r="I165">
            <v>155880.4</v>
          </cell>
          <cell r="J165">
            <v>36795.9</v>
          </cell>
          <cell r="K165">
            <v>0</v>
          </cell>
          <cell r="L165">
            <v>0</v>
          </cell>
          <cell r="M165">
            <v>6871.9</v>
          </cell>
          <cell r="N165">
            <v>29924</v>
          </cell>
          <cell r="O165">
            <v>0</v>
          </cell>
          <cell r="P165">
            <v>36795.9</v>
          </cell>
        </row>
        <row r="166">
          <cell r="C166" t="str">
            <v>S411004</v>
          </cell>
          <cell r="D166" t="str">
            <v>正常供货</v>
          </cell>
          <cell r="E166">
            <v>60</v>
          </cell>
          <cell r="F166">
            <v>60</v>
          </cell>
          <cell r="G166" t="str">
            <v>是</v>
          </cell>
          <cell r="H166">
            <v>54536.76</v>
          </cell>
          <cell r="I166">
            <v>51660.56</v>
          </cell>
          <cell r="J166">
            <v>4130.41</v>
          </cell>
          <cell r="K166">
            <v>0</v>
          </cell>
          <cell r="L166">
            <v>2130.41</v>
          </cell>
          <cell r="M166">
            <v>0</v>
          </cell>
          <cell r="N166">
            <v>0</v>
          </cell>
          <cell r="O166">
            <v>2000</v>
          </cell>
          <cell r="P166">
            <v>5006.61</v>
          </cell>
        </row>
        <row r="167">
          <cell r="C167" t="str">
            <v>S532001</v>
          </cell>
          <cell r="D167" t="str">
            <v>正常供货</v>
          </cell>
          <cell r="E167">
            <v>60</v>
          </cell>
          <cell r="F167">
            <v>60</v>
          </cell>
          <cell r="G167" t="str">
            <v>是</v>
          </cell>
          <cell r="H167">
            <v>15771.76</v>
          </cell>
          <cell r="I167">
            <v>15771.76</v>
          </cell>
          <cell r="J167">
            <v>15771.76</v>
          </cell>
          <cell r="K167">
            <v>5230</v>
          </cell>
          <cell r="L167">
            <v>10541.76</v>
          </cell>
          <cell r="M167">
            <v>0</v>
          </cell>
          <cell r="N167">
            <v>0</v>
          </cell>
          <cell r="O167">
            <v>0</v>
          </cell>
          <cell r="P167">
            <v>20451.76</v>
          </cell>
        </row>
        <row r="168">
          <cell r="C168" t="str">
            <v>S512005</v>
          </cell>
          <cell r="D168" t="str">
            <v>老账</v>
          </cell>
          <cell r="E168">
            <v>0</v>
          </cell>
        </row>
        <row r="168">
          <cell r="G168" t="str">
            <v>否</v>
          </cell>
          <cell r="H168">
            <v>26000</v>
          </cell>
          <cell r="I168">
            <v>26000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C169" t="str">
            <v>S512027</v>
          </cell>
          <cell r="D169" t="str">
            <v>老账</v>
          </cell>
          <cell r="E169">
            <v>0</v>
          </cell>
        </row>
        <row r="169">
          <cell r="G169" t="str">
            <v>是</v>
          </cell>
          <cell r="H169">
            <v>32000</v>
          </cell>
          <cell r="I169">
            <v>32000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C170" t="str">
            <v>S413085</v>
          </cell>
          <cell r="D170" t="str">
            <v>固定资产</v>
          </cell>
          <cell r="E170">
            <v>0</v>
          </cell>
        </row>
        <row r="170">
          <cell r="G170" t="str">
            <v>是</v>
          </cell>
          <cell r="H170">
            <v>41630</v>
          </cell>
          <cell r="I170">
            <v>41630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C171" t="str">
            <v>S431023</v>
          </cell>
          <cell r="D171" t="str">
            <v>老账</v>
          </cell>
          <cell r="E171">
            <v>90</v>
          </cell>
        </row>
        <row r="171">
          <cell r="G171" t="str">
            <v>是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</row>
        <row r="172">
          <cell r="C172" t="str">
            <v>S412013</v>
          </cell>
          <cell r="D172" t="str">
            <v>大宗物料-诉讼</v>
          </cell>
          <cell r="E172">
            <v>60</v>
          </cell>
        </row>
        <row r="172">
          <cell r="G172" t="str">
            <v>是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61156.73</v>
          </cell>
        </row>
        <row r="173">
          <cell r="C173" t="str">
            <v>S413032</v>
          </cell>
          <cell r="D173" t="str">
            <v>正常供货</v>
          </cell>
          <cell r="E173">
            <v>60</v>
          </cell>
          <cell r="F173">
            <v>60</v>
          </cell>
          <cell r="G173" t="str">
            <v>是</v>
          </cell>
          <cell r="H173">
            <v>196943.17</v>
          </cell>
          <cell r="I173">
            <v>165058.05</v>
          </cell>
          <cell r="J173">
            <v>57028.91</v>
          </cell>
          <cell r="K173">
            <v>0</v>
          </cell>
          <cell r="L173">
            <v>11897.61</v>
          </cell>
          <cell r="M173">
            <v>17731.3</v>
          </cell>
          <cell r="N173">
            <v>16400</v>
          </cell>
          <cell r="O173">
            <v>11000</v>
          </cell>
          <cell r="P173">
            <v>77894.81</v>
          </cell>
        </row>
        <row r="174">
          <cell r="C174" t="str">
            <v>S413005</v>
          </cell>
          <cell r="D174" t="str">
            <v>正常供货</v>
          </cell>
          <cell r="E174">
            <v>90</v>
          </cell>
          <cell r="F174">
            <v>90</v>
          </cell>
          <cell r="G174" t="str">
            <v>否</v>
          </cell>
          <cell r="H174">
            <v>35451.04</v>
          </cell>
          <cell r="I174">
            <v>35451.04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C175" t="str">
            <v>S437010</v>
          </cell>
          <cell r="D175" t="str">
            <v>正常供货</v>
          </cell>
          <cell r="E175">
            <v>60</v>
          </cell>
          <cell r="F175">
            <v>60</v>
          </cell>
          <cell r="G175" t="str">
            <v>是</v>
          </cell>
          <cell r="H175">
            <v>55300.45</v>
          </cell>
          <cell r="I175">
            <v>55300.45</v>
          </cell>
          <cell r="J175">
            <v>10380</v>
          </cell>
          <cell r="K175">
            <v>0</v>
          </cell>
          <cell r="L175">
            <v>0</v>
          </cell>
          <cell r="M175">
            <v>10380</v>
          </cell>
          <cell r="N175">
            <v>0</v>
          </cell>
          <cell r="O175">
            <v>0</v>
          </cell>
          <cell r="P175">
            <v>10380</v>
          </cell>
        </row>
        <row r="176">
          <cell r="C176" t="str">
            <v>S435003</v>
          </cell>
          <cell r="D176" t="str">
            <v>正常供货</v>
          </cell>
          <cell r="E176">
            <v>90</v>
          </cell>
          <cell r="F176">
            <v>90</v>
          </cell>
          <cell r="G176" t="str">
            <v>是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198654</v>
          </cell>
        </row>
        <row r="177">
          <cell r="C177" t="str">
            <v>S513184</v>
          </cell>
          <cell r="D177" t="str">
            <v>老账</v>
          </cell>
          <cell r="E177">
            <v>0</v>
          </cell>
        </row>
        <row r="177">
          <cell r="G177" t="str">
            <v>是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</row>
        <row r="178">
          <cell r="C178" t="str">
            <v>S413043</v>
          </cell>
          <cell r="D178" t="str">
            <v>正常供货</v>
          </cell>
          <cell r="E178">
            <v>60</v>
          </cell>
          <cell r="F178">
            <v>60</v>
          </cell>
          <cell r="G178" t="str">
            <v>是</v>
          </cell>
          <cell r="H178">
            <v>222060.82</v>
          </cell>
          <cell r="I178">
            <v>86094.21</v>
          </cell>
          <cell r="J178">
            <v>63491.05</v>
          </cell>
          <cell r="K178">
            <v>21653.44</v>
          </cell>
          <cell r="L178">
            <v>18828.96</v>
          </cell>
          <cell r="M178">
            <v>19408.65</v>
          </cell>
          <cell r="N178">
            <v>0</v>
          </cell>
          <cell r="O178">
            <v>3600</v>
          </cell>
          <cell r="P178">
            <v>195857.66</v>
          </cell>
        </row>
        <row r="179">
          <cell r="C179" t="str">
            <v>S432034</v>
          </cell>
          <cell r="D179" t="str">
            <v>正常供货</v>
          </cell>
          <cell r="E179">
            <v>90</v>
          </cell>
          <cell r="F179">
            <v>90</v>
          </cell>
          <cell r="G179" t="str">
            <v>是</v>
          </cell>
          <cell r="H179">
            <v>159598.36</v>
          </cell>
          <cell r="I179">
            <v>2510.1</v>
          </cell>
          <cell r="J179">
            <v>2510.1</v>
          </cell>
          <cell r="K179">
            <v>2510.1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418144.48</v>
          </cell>
        </row>
        <row r="180">
          <cell r="C180" t="str">
            <v>S413028</v>
          </cell>
          <cell r="D180" t="str">
            <v>正常供货</v>
          </cell>
          <cell r="E180">
            <v>60</v>
          </cell>
          <cell r="F180">
            <v>60</v>
          </cell>
          <cell r="G180" t="str">
            <v>否</v>
          </cell>
          <cell r="H180">
            <v>43699.8</v>
          </cell>
          <cell r="I180">
            <v>43699.8</v>
          </cell>
          <cell r="J180">
            <v>16726.91</v>
          </cell>
          <cell r="K180">
            <v>16726.91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16726.91</v>
          </cell>
        </row>
        <row r="181">
          <cell r="C181" t="str">
            <v>S543006</v>
          </cell>
          <cell r="D181" t="str">
            <v>销售（已支付）</v>
          </cell>
          <cell r="E181">
            <v>0</v>
          </cell>
        </row>
        <row r="181">
          <cell r="G181" t="str">
            <v>是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</row>
        <row r="182">
          <cell r="C182" t="str">
            <v>S431010</v>
          </cell>
          <cell r="D182" t="str">
            <v>正常供货</v>
          </cell>
          <cell r="E182">
            <v>60</v>
          </cell>
          <cell r="F182">
            <v>60</v>
          </cell>
          <cell r="G182" t="str">
            <v>是</v>
          </cell>
          <cell r="H182">
            <v>773100.22</v>
          </cell>
          <cell r="I182">
            <v>570888.88</v>
          </cell>
          <cell r="J182">
            <v>519624</v>
          </cell>
          <cell r="K182">
            <v>93732.32</v>
          </cell>
          <cell r="L182">
            <v>101240.17</v>
          </cell>
          <cell r="M182">
            <v>103451.51</v>
          </cell>
          <cell r="N182">
            <v>117200</v>
          </cell>
          <cell r="O182">
            <v>104000</v>
          </cell>
          <cell r="P182">
            <v>617793.34</v>
          </cell>
        </row>
        <row r="183">
          <cell r="C183" t="str">
            <v>S433014</v>
          </cell>
          <cell r="D183" t="str">
            <v>老账</v>
          </cell>
          <cell r="E183">
            <v>60</v>
          </cell>
        </row>
        <row r="183">
          <cell r="G183" t="str">
            <v>否</v>
          </cell>
          <cell r="H183">
            <v>29924.39</v>
          </cell>
          <cell r="I183">
            <v>29924.39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C184" t="str">
            <v>S412021</v>
          </cell>
          <cell r="D184" t="str">
            <v>老账</v>
          </cell>
          <cell r="E184">
            <v>0</v>
          </cell>
        </row>
        <row r="184">
          <cell r="G184" t="str">
            <v>否</v>
          </cell>
          <cell r="H184">
            <v>28888.81</v>
          </cell>
          <cell r="I184">
            <v>28888.81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C185" t="str">
            <v>S513011</v>
          </cell>
          <cell r="D185" t="str">
            <v>零采</v>
          </cell>
          <cell r="E185">
            <v>0</v>
          </cell>
        </row>
        <row r="185">
          <cell r="G185" t="str">
            <v>是</v>
          </cell>
          <cell r="H185">
            <v>39974.95</v>
          </cell>
          <cell r="I185">
            <v>39974.95</v>
          </cell>
          <cell r="J185">
            <v>39974.95</v>
          </cell>
          <cell r="K185">
            <v>0</v>
          </cell>
          <cell r="L185">
            <v>0</v>
          </cell>
          <cell r="M185">
            <v>0</v>
          </cell>
          <cell r="N185">
            <v>16384.95</v>
          </cell>
          <cell r="O185">
            <v>23590</v>
          </cell>
          <cell r="P185">
            <v>42504.95</v>
          </cell>
        </row>
        <row r="186">
          <cell r="C186" t="str">
            <v>S513149</v>
          </cell>
          <cell r="D186" t="str">
            <v>固定资产</v>
          </cell>
          <cell r="E186">
            <v>0</v>
          </cell>
        </row>
        <row r="186">
          <cell r="G186" t="str">
            <v>是</v>
          </cell>
          <cell r="H186">
            <v>82560</v>
          </cell>
          <cell r="I186">
            <v>82560</v>
          </cell>
          <cell r="J186">
            <v>82560</v>
          </cell>
          <cell r="K186">
            <v>0</v>
          </cell>
          <cell r="L186">
            <v>0</v>
          </cell>
          <cell r="M186">
            <v>82560</v>
          </cell>
          <cell r="N186">
            <v>0</v>
          </cell>
          <cell r="O186">
            <v>0</v>
          </cell>
          <cell r="P186">
            <v>124478</v>
          </cell>
        </row>
        <row r="187">
          <cell r="C187" t="str">
            <v>S413167</v>
          </cell>
          <cell r="D187" t="str">
            <v>正常供货</v>
          </cell>
          <cell r="E187">
            <v>90</v>
          </cell>
          <cell r="F187">
            <v>90</v>
          </cell>
          <cell r="G187" t="str">
            <v>是</v>
          </cell>
          <cell r="H187">
            <v>560408.13</v>
          </cell>
          <cell r="I187">
            <v>420441.3</v>
          </cell>
          <cell r="J187">
            <v>420441.3</v>
          </cell>
          <cell r="K187">
            <v>24295</v>
          </cell>
          <cell r="L187">
            <v>39195.44</v>
          </cell>
          <cell r="M187">
            <v>78100</v>
          </cell>
          <cell r="N187">
            <v>243300</v>
          </cell>
          <cell r="O187">
            <v>35550.86</v>
          </cell>
          <cell r="P187">
            <v>281544.22</v>
          </cell>
        </row>
        <row r="188">
          <cell r="C188" t="str">
            <v>S511016</v>
          </cell>
          <cell r="D188" t="str">
            <v>老账</v>
          </cell>
          <cell r="E188">
            <v>0</v>
          </cell>
        </row>
        <row r="188">
          <cell r="G188" t="str">
            <v>否</v>
          </cell>
          <cell r="H188">
            <v>5184</v>
          </cell>
          <cell r="I188">
            <v>5184</v>
          </cell>
          <cell r="J188">
            <v>5184</v>
          </cell>
          <cell r="K188">
            <v>5184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22225.5</v>
          </cell>
        </row>
        <row r="189">
          <cell r="C189" t="str">
            <v>S411013</v>
          </cell>
          <cell r="D189" t="str">
            <v>正常供货</v>
          </cell>
          <cell r="E189">
            <v>60</v>
          </cell>
          <cell r="F189">
            <v>60</v>
          </cell>
          <cell r="G189" t="str">
            <v>是</v>
          </cell>
          <cell r="H189">
            <v>1219055.76</v>
          </cell>
          <cell r="I189">
            <v>1219055.76</v>
          </cell>
          <cell r="J189">
            <v>291430.44</v>
          </cell>
          <cell r="K189">
            <v>0</v>
          </cell>
          <cell r="L189">
            <v>64801.71</v>
          </cell>
          <cell r="M189">
            <v>111328.73</v>
          </cell>
          <cell r="N189">
            <v>80600</v>
          </cell>
          <cell r="O189">
            <v>34700</v>
          </cell>
          <cell r="P189">
            <v>256711.28</v>
          </cell>
        </row>
        <row r="190">
          <cell r="C190" t="str">
            <v>S413136</v>
          </cell>
          <cell r="D190" t="str">
            <v>固定资产-老账</v>
          </cell>
          <cell r="E190" t="str">
            <v>预付</v>
          </cell>
        </row>
        <row r="190">
          <cell r="G190" t="str">
            <v>是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C191" t="str">
            <v>S413016</v>
          </cell>
        </row>
        <row r="191">
          <cell r="E191">
            <v>30</v>
          </cell>
        </row>
        <row r="191">
          <cell r="G191" t="str">
            <v>否</v>
          </cell>
          <cell r="H191">
            <v>23937.6</v>
          </cell>
          <cell r="I191">
            <v>23937.6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C192" t="str">
            <v>S413104</v>
          </cell>
          <cell r="D192" t="str">
            <v>老账</v>
          </cell>
          <cell r="E192">
            <v>0</v>
          </cell>
        </row>
        <row r="192">
          <cell r="G192" t="str">
            <v>否</v>
          </cell>
          <cell r="H192">
            <v>21800</v>
          </cell>
          <cell r="I192">
            <v>21800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3">
          <cell r="C193" t="str">
            <v>S411039</v>
          </cell>
          <cell r="D193" t="str">
            <v>老账</v>
          </cell>
          <cell r="E193">
            <v>0</v>
          </cell>
        </row>
        <row r="193">
          <cell r="G193" t="str">
            <v>否</v>
          </cell>
          <cell r="H193">
            <v>22760</v>
          </cell>
          <cell r="I193">
            <v>22760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C194" t="str">
            <v>S513121</v>
          </cell>
        </row>
        <row r="194">
          <cell r="E194">
            <v>0</v>
          </cell>
        </row>
        <row r="194">
          <cell r="G194" t="str">
            <v>是</v>
          </cell>
          <cell r="H194">
            <v>1420</v>
          </cell>
          <cell r="I194">
            <v>1420</v>
          </cell>
          <cell r="J194">
            <v>1420</v>
          </cell>
          <cell r="K194">
            <v>1420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150454</v>
          </cell>
        </row>
        <row r="195">
          <cell r="C195" t="str">
            <v>S531003</v>
          </cell>
          <cell r="D195" t="str">
            <v>固定资产-老账</v>
          </cell>
          <cell r="E195">
            <v>0</v>
          </cell>
        </row>
        <row r="195">
          <cell r="G195" t="str">
            <v>否</v>
          </cell>
          <cell r="H195">
            <v>19500</v>
          </cell>
          <cell r="I195">
            <v>19500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C196" t="str">
            <v>S513051</v>
          </cell>
          <cell r="D196" t="str">
            <v>发泡机器人保养费用-老账</v>
          </cell>
          <cell r="E196">
            <v>0</v>
          </cell>
        </row>
        <row r="196">
          <cell r="G196" t="str">
            <v>否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7">
          <cell r="C197" t="str">
            <v>S413102</v>
          </cell>
          <cell r="D197" t="str">
            <v>老账</v>
          </cell>
          <cell r="E197">
            <v>0</v>
          </cell>
        </row>
        <row r="197">
          <cell r="G197" t="str">
            <v>否</v>
          </cell>
          <cell r="H197">
            <v>19045</v>
          </cell>
          <cell r="I197">
            <v>19045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C198" t="str">
            <v>S544014</v>
          </cell>
          <cell r="D198" t="str">
            <v>老账</v>
          </cell>
          <cell r="E198">
            <v>0</v>
          </cell>
        </row>
        <row r="198">
          <cell r="G198" t="str">
            <v>是</v>
          </cell>
          <cell r="H198">
            <v>19000</v>
          </cell>
          <cell r="I198">
            <v>19000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</row>
        <row r="199">
          <cell r="C199" t="str">
            <v>S413087</v>
          </cell>
          <cell r="D199" t="str">
            <v>老账</v>
          </cell>
          <cell r="E199">
            <v>60</v>
          </cell>
        </row>
        <row r="199">
          <cell r="G199" t="str">
            <v>否</v>
          </cell>
          <cell r="H199">
            <v>18714.75</v>
          </cell>
          <cell r="I199">
            <v>18714.75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0">
          <cell r="C200" t="str">
            <v>S537016</v>
          </cell>
          <cell r="D200" t="str">
            <v>销售（三方库）</v>
          </cell>
          <cell r="E200">
            <v>0</v>
          </cell>
        </row>
        <row r="200">
          <cell r="G200" t="str">
            <v>否</v>
          </cell>
          <cell r="H200">
            <v>18488.18</v>
          </cell>
          <cell r="I200">
            <v>18488.18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C201" t="str">
            <v>S443001</v>
          </cell>
          <cell r="D201" t="str">
            <v>老账</v>
          </cell>
          <cell r="E201">
            <v>60</v>
          </cell>
        </row>
        <row r="201">
          <cell r="G201" t="str">
            <v>是</v>
          </cell>
          <cell r="H201">
            <v>9018.73</v>
          </cell>
          <cell r="I201">
            <v>9018.73</v>
          </cell>
          <cell r="J201">
            <v>8900.33</v>
          </cell>
          <cell r="K201">
            <v>0</v>
          </cell>
          <cell r="L201">
            <v>0</v>
          </cell>
          <cell r="M201">
            <v>8900.33</v>
          </cell>
          <cell r="N201">
            <v>0</v>
          </cell>
          <cell r="O201">
            <v>0</v>
          </cell>
          <cell r="P201">
            <v>8900.33</v>
          </cell>
        </row>
        <row r="202">
          <cell r="C202" t="str">
            <v>S442003</v>
          </cell>
          <cell r="D202" t="str">
            <v>老账</v>
          </cell>
          <cell r="E202">
            <v>30</v>
          </cell>
        </row>
        <row r="202">
          <cell r="G202" t="str">
            <v>否</v>
          </cell>
          <cell r="H202">
            <v>17456.5</v>
          </cell>
          <cell r="I202">
            <v>17456.5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</row>
        <row r="203">
          <cell r="C203" t="str">
            <v>S512018</v>
          </cell>
          <cell r="D203" t="str">
            <v>零采</v>
          </cell>
          <cell r="E203">
            <v>0</v>
          </cell>
        </row>
        <row r="203">
          <cell r="G203" t="str">
            <v>否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C204" t="str">
            <v>S411019</v>
          </cell>
          <cell r="D204" t="str">
            <v>大宗物料</v>
          </cell>
          <cell r="E204">
            <v>30</v>
          </cell>
          <cell r="F204">
            <v>30</v>
          </cell>
          <cell r="G204" t="str">
            <v>是</v>
          </cell>
          <cell r="H204">
            <v>6531</v>
          </cell>
          <cell r="I204">
            <v>6531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</row>
        <row r="205">
          <cell r="C205" t="str">
            <v>S433012</v>
          </cell>
          <cell r="D205" t="str">
            <v>老账</v>
          </cell>
          <cell r="E205">
            <v>0</v>
          </cell>
        </row>
        <row r="205">
          <cell r="G205" t="str">
            <v>否</v>
          </cell>
          <cell r="H205">
            <v>17243.92</v>
          </cell>
          <cell r="I205">
            <v>17243.92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</row>
        <row r="206">
          <cell r="C206" t="str">
            <v>S413018</v>
          </cell>
          <cell r="D206" t="str">
            <v>正常供货</v>
          </cell>
          <cell r="E206">
            <v>60</v>
          </cell>
          <cell r="F206">
            <v>60</v>
          </cell>
          <cell r="G206" t="str">
            <v>是</v>
          </cell>
          <cell r="H206">
            <v>20525.17</v>
          </cell>
          <cell r="I206">
            <v>10230.41</v>
          </cell>
          <cell r="J206">
            <v>10230.41</v>
          </cell>
          <cell r="K206">
            <v>10230.41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38205.17</v>
          </cell>
        </row>
        <row r="207">
          <cell r="C207" t="str">
            <v>S413140</v>
          </cell>
          <cell r="D207" t="str">
            <v>老账</v>
          </cell>
          <cell r="E207">
            <v>0</v>
          </cell>
        </row>
        <row r="207">
          <cell r="G207" t="str">
            <v>否</v>
          </cell>
          <cell r="H207">
            <v>8350</v>
          </cell>
          <cell r="I207">
            <v>8350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C208" t="str">
            <v>S413098</v>
          </cell>
          <cell r="D208" t="str">
            <v>零采</v>
          </cell>
          <cell r="E208">
            <v>0</v>
          </cell>
        </row>
        <row r="208">
          <cell r="G208" t="str">
            <v>否</v>
          </cell>
          <cell r="H208">
            <v>16470.66</v>
          </cell>
          <cell r="I208">
            <v>16470.66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C209" t="str">
            <v>S437032</v>
          </cell>
          <cell r="D209" t="str">
            <v>正常供货</v>
          </cell>
          <cell r="E209">
            <v>30</v>
          </cell>
          <cell r="F209">
            <v>30</v>
          </cell>
          <cell r="G209" t="str">
            <v>是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C210" t="str">
            <v>S512006</v>
          </cell>
          <cell r="D210" t="str">
            <v>固定资产-老账</v>
          </cell>
          <cell r="E210">
            <v>0</v>
          </cell>
        </row>
        <row r="210">
          <cell r="G210" t="str">
            <v>否</v>
          </cell>
          <cell r="H210">
            <v>14336</v>
          </cell>
          <cell r="I210">
            <v>14336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C211" t="str">
            <v>S513017</v>
          </cell>
          <cell r="D211" t="str">
            <v>零采</v>
          </cell>
          <cell r="E211">
            <v>0</v>
          </cell>
        </row>
        <row r="211">
          <cell r="G211" t="str">
            <v>是</v>
          </cell>
          <cell r="H211">
            <v>9212.92</v>
          </cell>
          <cell r="I211">
            <v>9212.92</v>
          </cell>
          <cell r="J211">
            <v>7330</v>
          </cell>
          <cell r="K211">
            <v>0</v>
          </cell>
          <cell r="L211">
            <v>2410</v>
          </cell>
          <cell r="M211">
            <v>1560</v>
          </cell>
          <cell r="N211">
            <v>0</v>
          </cell>
          <cell r="O211">
            <v>3360</v>
          </cell>
          <cell r="P211">
            <v>7330</v>
          </cell>
        </row>
        <row r="212">
          <cell r="C212" t="str">
            <v>S413105</v>
          </cell>
          <cell r="D212" t="str">
            <v>正常供货</v>
          </cell>
          <cell r="E212">
            <v>90</v>
          </cell>
          <cell r="F212">
            <v>90</v>
          </cell>
          <cell r="G212" t="str">
            <v>是</v>
          </cell>
          <cell r="H212">
            <v>99687.68</v>
          </cell>
          <cell r="I212">
            <v>99687.68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C213" t="str">
            <v>S432023</v>
          </cell>
          <cell r="D213" t="str">
            <v>正常供货</v>
          </cell>
          <cell r="E213">
            <v>30</v>
          </cell>
          <cell r="F213">
            <v>30</v>
          </cell>
          <cell r="G213" t="str">
            <v>是</v>
          </cell>
          <cell r="H213">
            <v>3439</v>
          </cell>
          <cell r="I213">
            <v>3778</v>
          </cell>
          <cell r="J213">
            <v>3100</v>
          </cell>
          <cell r="K213">
            <v>3100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8289</v>
          </cell>
        </row>
        <row r="214">
          <cell r="C214" t="str">
            <v>S413030</v>
          </cell>
          <cell r="D214" t="str">
            <v>正常供货</v>
          </cell>
          <cell r="E214">
            <v>90</v>
          </cell>
          <cell r="F214">
            <v>90</v>
          </cell>
          <cell r="G214" t="str">
            <v>否</v>
          </cell>
          <cell r="H214">
            <v>6975.89</v>
          </cell>
          <cell r="I214">
            <v>2263.73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4712.16</v>
          </cell>
        </row>
        <row r="215">
          <cell r="C215" t="str">
            <v>S413097</v>
          </cell>
          <cell r="D215" t="str">
            <v>老账</v>
          </cell>
          <cell r="E215">
            <v>0</v>
          </cell>
        </row>
        <row r="215">
          <cell r="G215" t="str">
            <v>否</v>
          </cell>
          <cell r="H215">
            <v>11220.07</v>
          </cell>
          <cell r="I215">
            <v>11220.07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C216" t="str">
            <v>S513018</v>
          </cell>
          <cell r="D216" t="str">
            <v>老账</v>
          </cell>
          <cell r="E216">
            <v>0</v>
          </cell>
        </row>
        <row r="216">
          <cell r="G216" t="str">
            <v>否</v>
          </cell>
          <cell r="H216">
            <v>11050</v>
          </cell>
          <cell r="I216">
            <v>11050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C217" t="str">
            <v>S512017</v>
          </cell>
          <cell r="D217" t="str">
            <v>零采</v>
          </cell>
          <cell r="E217">
            <v>0</v>
          </cell>
        </row>
        <row r="217">
          <cell r="G217" t="str">
            <v>是</v>
          </cell>
          <cell r="H217">
            <v>25451.2</v>
          </cell>
          <cell r="I217">
            <v>25451.2</v>
          </cell>
          <cell r="J217">
            <v>25451.2</v>
          </cell>
          <cell r="K217">
            <v>11965.95</v>
          </cell>
          <cell r="L217">
            <v>0</v>
          </cell>
          <cell r="M217">
            <v>0</v>
          </cell>
          <cell r="N217">
            <v>13485.25</v>
          </cell>
          <cell r="O217">
            <v>0</v>
          </cell>
          <cell r="P217">
            <v>66500.5</v>
          </cell>
        </row>
        <row r="218">
          <cell r="C218" t="str">
            <v>S513049</v>
          </cell>
          <cell r="D218" t="str">
            <v>老账</v>
          </cell>
          <cell r="E218">
            <v>0</v>
          </cell>
        </row>
        <row r="218">
          <cell r="G218" t="str">
            <v>否</v>
          </cell>
          <cell r="H218">
            <v>10976</v>
          </cell>
          <cell r="I218">
            <v>10976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C219" t="str">
            <v>S413123</v>
          </cell>
          <cell r="D219" t="str">
            <v>老账</v>
          </cell>
          <cell r="E219">
            <v>0</v>
          </cell>
        </row>
        <row r="219">
          <cell r="G219" t="str">
            <v>否</v>
          </cell>
          <cell r="H219">
            <v>9435.25</v>
          </cell>
          <cell r="I219">
            <v>9435.25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C220" t="str">
            <v>S513020</v>
          </cell>
          <cell r="D220" t="str">
            <v>老账</v>
          </cell>
          <cell r="E220">
            <v>0</v>
          </cell>
        </row>
        <row r="220">
          <cell r="G220" t="str">
            <v>否</v>
          </cell>
          <cell r="H220">
            <v>9178.84</v>
          </cell>
          <cell r="I220">
            <v>9178.84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C221" t="str">
            <v>S413147</v>
          </cell>
          <cell r="D221" t="str">
            <v>老账</v>
          </cell>
          <cell r="E221">
            <v>0</v>
          </cell>
        </row>
        <row r="221">
          <cell r="G221" t="str">
            <v>是</v>
          </cell>
          <cell r="H221">
            <v>24645</v>
          </cell>
          <cell r="I221">
            <v>24645</v>
          </cell>
          <cell r="J221">
            <v>2500</v>
          </cell>
          <cell r="K221">
            <v>0</v>
          </cell>
          <cell r="L221">
            <v>0</v>
          </cell>
          <cell r="M221">
            <v>2500</v>
          </cell>
          <cell r="N221">
            <v>0</v>
          </cell>
          <cell r="O221">
            <v>0</v>
          </cell>
          <cell r="P221">
            <v>2500</v>
          </cell>
        </row>
        <row r="222">
          <cell r="C222" t="str">
            <v>S413093</v>
          </cell>
          <cell r="D222" t="str">
            <v>清户（顶酒）</v>
          </cell>
          <cell r="E222">
            <v>0</v>
          </cell>
        </row>
        <row r="222">
          <cell r="G222" t="str">
            <v>否</v>
          </cell>
          <cell r="H222">
            <v>8536.41</v>
          </cell>
          <cell r="I222">
            <v>8536.41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C223" t="str">
            <v>S413169</v>
          </cell>
          <cell r="D223" t="str">
            <v>正常供货</v>
          </cell>
          <cell r="E223">
            <v>0</v>
          </cell>
          <cell r="F223">
            <v>90</v>
          </cell>
          <cell r="G223" t="str">
            <v>否</v>
          </cell>
          <cell r="H223">
            <v>16</v>
          </cell>
          <cell r="I223">
            <v>16</v>
          </cell>
          <cell r="J223">
            <v>16</v>
          </cell>
          <cell r="K223">
            <v>16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5500</v>
          </cell>
        </row>
        <row r="224">
          <cell r="C224" t="str">
            <v>S437008</v>
          </cell>
          <cell r="D224" t="str">
            <v>正常供货</v>
          </cell>
          <cell r="E224">
            <v>0</v>
          </cell>
          <cell r="F224">
            <v>90</v>
          </cell>
          <cell r="G224" t="str">
            <v>是</v>
          </cell>
          <cell r="H224">
            <v>21121.07</v>
          </cell>
          <cell r="I224">
            <v>21121.07</v>
          </cell>
          <cell r="J224">
            <v>21121.07</v>
          </cell>
          <cell r="K224">
            <v>7335.33</v>
          </cell>
          <cell r="L224">
            <v>0</v>
          </cell>
          <cell r="M224">
            <v>7359.01</v>
          </cell>
          <cell r="N224">
            <v>6426.73</v>
          </cell>
          <cell r="O224">
            <v>0</v>
          </cell>
          <cell r="P224">
            <v>28461.28</v>
          </cell>
        </row>
        <row r="225">
          <cell r="C225" t="str">
            <v>S512013</v>
          </cell>
          <cell r="D225" t="str">
            <v>老账</v>
          </cell>
          <cell r="E225">
            <v>0</v>
          </cell>
        </row>
        <row r="225">
          <cell r="G225" t="str">
            <v>是</v>
          </cell>
          <cell r="H225">
            <v>16950</v>
          </cell>
          <cell r="I225">
            <v>16950</v>
          </cell>
          <cell r="J225">
            <v>9450</v>
          </cell>
          <cell r="K225">
            <v>0</v>
          </cell>
          <cell r="L225">
            <v>0</v>
          </cell>
          <cell r="M225">
            <v>0</v>
          </cell>
          <cell r="N225">
            <v>9450</v>
          </cell>
          <cell r="O225">
            <v>0</v>
          </cell>
          <cell r="P225">
            <v>9450</v>
          </cell>
        </row>
        <row r="226">
          <cell r="C226" t="str">
            <v>S411020</v>
          </cell>
          <cell r="D226" t="str">
            <v>正常供货</v>
          </cell>
          <cell r="E226">
            <v>90</v>
          </cell>
          <cell r="F226">
            <v>90</v>
          </cell>
          <cell r="G226" t="str">
            <v>是</v>
          </cell>
          <cell r="H226">
            <v>1525.47</v>
          </cell>
          <cell r="I226">
            <v>1525.47</v>
          </cell>
          <cell r="J226">
            <v>745.8</v>
          </cell>
          <cell r="K226">
            <v>22.66</v>
          </cell>
          <cell r="L226">
            <v>0</v>
          </cell>
          <cell r="M226">
            <v>723.14</v>
          </cell>
          <cell r="N226">
            <v>0</v>
          </cell>
          <cell r="O226">
            <v>0</v>
          </cell>
          <cell r="P226">
            <v>745.8</v>
          </cell>
        </row>
        <row r="227">
          <cell r="C227" t="str">
            <v>S431025</v>
          </cell>
          <cell r="D227" t="str">
            <v>老账</v>
          </cell>
          <cell r="E227">
            <v>60</v>
          </cell>
        </row>
        <row r="227">
          <cell r="G227" t="str">
            <v>是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2000</v>
          </cell>
        </row>
        <row r="228">
          <cell r="C228" t="str">
            <v>S413088</v>
          </cell>
          <cell r="D228" t="str">
            <v>老账</v>
          </cell>
          <cell r="E228">
            <v>0</v>
          </cell>
        </row>
        <row r="228">
          <cell r="G228" t="str">
            <v>否</v>
          </cell>
          <cell r="H228">
            <v>6350</v>
          </cell>
          <cell r="I228">
            <v>6350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C229" t="str">
            <v>S413126</v>
          </cell>
          <cell r="D229" t="str">
            <v>老账</v>
          </cell>
          <cell r="E229">
            <v>0</v>
          </cell>
        </row>
        <row r="229">
          <cell r="G229" t="str">
            <v>是</v>
          </cell>
          <cell r="H229">
            <v>6048.4</v>
          </cell>
          <cell r="I229">
            <v>6048.4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C230" t="str">
            <v>S431014</v>
          </cell>
          <cell r="D230" t="str">
            <v>老账</v>
          </cell>
          <cell r="E230">
            <v>0</v>
          </cell>
        </row>
        <row r="230">
          <cell r="G230" t="str">
            <v>否</v>
          </cell>
          <cell r="H230">
            <v>5600</v>
          </cell>
          <cell r="I230">
            <v>5600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C231" t="str">
            <v>S413094</v>
          </cell>
          <cell r="D231" t="str">
            <v>老账</v>
          </cell>
          <cell r="E231">
            <v>0</v>
          </cell>
        </row>
        <row r="231">
          <cell r="G231" t="str">
            <v>否</v>
          </cell>
          <cell r="H231">
            <v>5579.03</v>
          </cell>
          <cell r="I231">
            <v>5579.03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C232" t="str">
            <v>S513160</v>
          </cell>
          <cell r="D232" t="str">
            <v>一单一议（委外加工）</v>
          </cell>
          <cell r="E232">
            <v>0</v>
          </cell>
        </row>
        <row r="232">
          <cell r="G232" t="str">
            <v>是</v>
          </cell>
          <cell r="H232">
            <v>3952.36</v>
          </cell>
          <cell r="I232">
            <v>3952.36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6205.85</v>
          </cell>
        </row>
        <row r="233">
          <cell r="C233" t="str">
            <v>S537004</v>
          </cell>
          <cell r="D233" t="str">
            <v>销售（三方库）</v>
          </cell>
          <cell r="E233">
            <v>90</v>
          </cell>
        </row>
        <row r="233">
          <cell r="G233" t="str">
            <v>否</v>
          </cell>
          <cell r="H233">
            <v>5134</v>
          </cell>
          <cell r="I233">
            <v>5134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C234" t="str">
            <v>S512004</v>
          </cell>
          <cell r="D234" t="str">
            <v>固定资产-老账</v>
          </cell>
          <cell r="E234">
            <v>30</v>
          </cell>
        </row>
        <row r="234">
          <cell r="G234" t="str">
            <v>是</v>
          </cell>
          <cell r="H234">
            <v>233149.1</v>
          </cell>
          <cell r="I234">
            <v>233149.1</v>
          </cell>
          <cell r="J234">
            <v>16040</v>
          </cell>
          <cell r="K234">
            <v>740</v>
          </cell>
          <cell r="L234">
            <v>0</v>
          </cell>
          <cell r="M234">
            <v>0</v>
          </cell>
          <cell r="N234">
            <v>15300</v>
          </cell>
          <cell r="O234">
            <v>0</v>
          </cell>
          <cell r="P234">
            <v>16040</v>
          </cell>
        </row>
        <row r="235">
          <cell r="C235" t="str">
            <v>S412024</v>
          </cell>
          <cell r="D235" t="str">
            <v>除漆药剂</v>
          </cell>
          <cell r="E235">
            <v>30</v>
          </cell>
          <cell r="F235">
            <v>30</v>
          </cell>
          <cell r="G235" t="str">
            <v>是</v>
          </cell>
          <cell r="H235">
            <v>12714</v>
          </cell>
          <cell r="I235">
            <v>12714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C236" t="str">
            <v>S521013</v>
          </cell>
          <cell r="D236" t="str">
            <v>零采</v>
          </cell>
          <cell r="E236">
            <v>0</v>
          </cell>
        </row>
        <row r="236">
          <cell r="G236" t="str">
            <v>否</v>
          </cell>
          <cell r="H236">
            <v>5000</v>
          </cell>
          <cell r="I236">
            <v>5000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C237" t="str">
            <v>S513185</v>
          </cell>
          <cell r="D237" t="str">
            <v>管理</v>
          </cell>
          <cell r="E237">
            <v>0</v>
          </cell>
        </row>
        <row r="237">
          <cell r="G237" t="str">
            <v>是</v>
          </cell>
          <cell r="H237">
            <v>5000</v>
          </cell>
          <cell r="I237">
            <v>5000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C238" t="str">
            <v>S413036</v>
          </cell>
          <cell r="D238" t="str">
            <v>正常供货</v>
          </cell>
          <cell r="E238">
            <v>30</v>
          </cell>
          <cell r="F238">
            <v>30</v>
          </cell>
          <cell r="G238" t="str">
            <v>是</v>
          </cell>
          <cell r="H238">
            <v>50465.94</v>
          </cell>
          <cell r="I238">
            <v>50465.94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C239" t="str">
            <v>S411014</v>
          </cell>
          <cell r="D239" t="str">
            <v>固定资产（检具）</v>
          </cell>
          <cell r="E239">
            <v>0</v>
          </cell>
        </row>
        <row r="239">
          <cell r="G239" t="str">
            <v>否</v>
          </cell>
          <cell r="H239">
            <v>4500</v>
          </cell>
          <cell r="I239">
            <v>4500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C240" t="str">
            <v>S434010</v>
          </cell>
          <cell r="D240" t="str">
            <v>老账</v>
          </cell>
          <cell r="E240">
            <v>0</v>
          </cell>
        </row>
        <row r="240">
          <cell r="G240" t="str">
            <v>是</v>
          </cell>
          <cell r="H240">
            <v>4352</v>
          </cell>
          <cell r="I240">
            <v>4352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C241" t="str">
            <v>S413159</v>
          </cell>
          <cell r="D241" t="str">
            <v>老账</v>
          </cell>
          <cell r="E241">
            <v>0</v>
          </cell>
        </row>
        <row r="241">
          <cell r="G241" t="str">
            <v>否</v>
          </cell>
          <cell r="H241">
            <v>4067.26</v>
          </cell>
          <cell r="I241">
            <v>4067.26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C242" t="str">
            <v>S413096</v>
          </cell>
          <cell r="D242" t="str">
            <v>老账</v>
          </cell>
          <cell r="E242">
            <v>0</v>
          </cell>
        </row>
        <row r="242">
          <cell r="G242" t="str">
            <v>否</v>
          </cell>
          <cell r="H242">
            <v>4053.14</v>
          </cell>
          <cell r="I242">
            <v>4053.14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</row>
        <row r="243">
          <cell r="C243" t="str">
            <v>S411040</v>
          </cell>
          <cell r="D243" t="str">
            <v>老账</v>
          </cell>
          <cell r="E243">
            <v>0</v>
          </cell>
        </row>
        <row r="243">
          <cell r="G243" t="str">
            <v>否</v>
          </cell>
          <cell r="H243">
            <v>3826</v>
          </cell>
          <cell r="I243">
            <v>3826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</row>
        <row r="244">
          <cell r="C244" t="str">
            <v>S434008</v>
          </cell>
          <cell r="D244" t="str">
            <v>老账</v>
          </cell>
          <cell r="E244">
            <v>0</v>
          </cell>
        </row>
        <row r="244">
          <cell r="G244" t="str">
            <v>否</v>
          </cell>
          <cell r="H244">
            <v>3646.55</v>
          </cell>
          <cell r="I244">
            <v>3646.55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</row>
        <row r="245">
          <cell r="C245" t="str">
            <v>S413008</v>
          </cell>
          <cell r="D245" t="str">
            <v>老账</v>
          </cell>
          <cell r="E245">
            <v>0</v>
          </cell>
        </row>
        <row r="245">
          <cell r="G245" t="str">
            <v>否</v>
          </cell>
          <cell r="H245">
            <v>3606.64</v>
          </cell>
          <cell r="I245">
            <v>3606.64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C246" t="str">
            <v>S431011</v>
          </cell>
          <cell r="D246" t="str">
            <v>老账</v>
          </cell>
          <cell r="E246">
            <v>0</v>
          </cell>
        </row>
        <row r="246">
          <cell r="G246" t="str">
            <v>否</v>
          </cell>
          <cell r="H246">
            <v>3374.75</v>
          </cell>
          <cell r="I246">
            <v>3374.75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</row>
        <row r="247">
          <cell r="C247" t="str">
            <v>S513024</v>
          </cell>
          <cell r="D247" t="str">
            <v>老账</v>
          </cell>
          <cell r="E247">
            <v>0</v>
          </cell>
        </row>
        <row r="247">
          <cell r="G247" t="str">
            <v>否</v>
          </cell>
          <cell r="H247">
            <v>3200</v>
          </cell>
          <cell r="I247">
            <v>3200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C248" t="str">
            <v>S513028</v>
          </cell>
          <cell r="D248" t="str">
            <v>老账</v>
          </cell>
          <cell r="E248">
            <v>0</v>
          </cell>
        </row>
        <row r="248">
          <cell r="G248" t="str">
            <v>否</v>
          </cell>
          <cell r="H248">
            <v>3000</v>
          </cell>
          <cell r="I248">
            <v>3000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C249" t="str">
            <v>S443002</v>
          </cell>
          <cell r="D249" t="str">
            <v>老账</v>
          </cell>
          <cell r="E249">
            <v>0</v>
          </cell>
        </row>
        <row r="249">
          <cell r="G249" t="str">
            <v>否</v>
          </cell>
          <cell r="H249">
            <v>2727.36</v>
          </cell>
          <cell r="I249">
            <v>2727.36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C250" t="str">
            <v>S513026</v>
          </cell>
          <cell r="D250" t="str">
            <v>老账</v>
          </cell>
          <cell r="E250">
            <v>0</v>
          </cell>
        </row>
        <row r="250">
          <cell r="G250" t="str">
            <v>否</v>
          </cell>
          <cell r="H250">
            <v>2450</v>
          </cell>
          <cell r="I250">
            <v>2450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C251" t="str">
            <v>S411023</v>
          </cell>
          <cell r="D251" t="str">
            <v>老账</v>
          </cell>
          <cell r="E251">
            <v>0</v>
          </cell>
        </row>
        <row r="251">
          <cell r="G251" t="str">
            <v>否</v>
          </cell>
          <cell r="H251">
            <v>2369.86</v>
          </cell>
          <cell r="I251">
            <v>2369.86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C252" t="str">
            <v>S513019</v>
          </cell>
          <cell r="D252" t="str">
            <v>固定资产-老账</v>
          </cell>
          <cell r="E252" t="str">
            <v>预付</v>
          </cell>
        </row>
        <row r="252">
          <cell r="G252" t="str">
            <v>是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C253" t="str">
            <v>S431006</v>
          </cell>
          <cell r="D253" t="str">
            <v>固定资产</v>
          </cell>
          <cell r="E253">
            <v>0</v>
          </cell>
        </row>
        <row r="253">
          <cell r="G253" t="str">
            <v>否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1360</v>
          </cell>
        </row>
        <row r="254">
          <cell r="C254" t="str">
            <v>S531004</v>
          </cell>
          <cell r="D254" t="str">
            <v>固定资产</v>
          </cell>
          <cell r="E254">
            <v>0</v>
          </cell>
        </row>
        <row r="254">
          <cell r="G254" t="str">
            <v>否</v>
          </cell>
          <cell r="H254">
            <v>2000</v>
          </cell>
          <cell r="I254">
            <v>2000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</row>
        <row r="255">
          <cell r="C255" t="str">
            <v>S531002</v>
          </cell>
          <cell r="D255" t="str">
            <v>固定资产</v>
          </cell>
          <cell r="E255">
            <v>0</v>
          </cell>
        </row>
        <row r="255">
          <cell r="G255" t="str">
            <v>否</v>
          </cell>
          <cell r="H255">
            <v>1980</v>
          </cell>
          <cell r="I255">
            <v>1980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C256" t="str">
            <v>S511005</v>
          </cell>
          <cell r="D256" t="str">
            <v>固定资产</v>
          </cell>
          <cell r="E256">
            <v>0</v>
          </cell>
        </row>
        <row r="256">
          <cell r="G256" t="str">
            <v>否</v>
          </cell>
          <cell r="H256">
            <v>1950</v>
          </cell>
          <cell r="I256">
            <v>1950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C257" t="str">
            <v>S513145</v>
          </cell>
          <cell r="D257" t="str">
            <v>零采</v>
          </cell>
          <cell r="E257">
            <v>0</v>
          </cell>
        </row>
        <row r="257">
          <cell r="G257" t="str">
            <v>否</v>
          </cell>
          <cell r="H257">
            <v>1700</v>
          </cell>
          <cell r="I257">
            <v>1700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C258" t="str">
            <v>S444006</v>
          </cell>
          <cell r="D258" t="str">
            <v>老账</v>
          </cell>
          <cell r="E258">
            <v>0</v>
          </cell>
        </row>
        <row r="258">
          <cell r="G258" t="str">
            <v>否</v>
          </cell>
          <cell r="H258">
            <v>1615.32</v>
          </cell>
          <cell r="I258">
            <v>1615.32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</row>
        <row r="259">
          <cell r="C259" t="str">
            <v>S511008</v>
          </cell>
          <cell r="D259" t="str">
            <v>老账</v>
          </cell>
          <cell r="E259">
            <v>0</v>
          </cell>
        </row>
        <row r="259">
          <cell r="G259" t="str">
            <v>否</v>
          </cell>
          <cell r="H259">
            <v>1497.75</v>
          </cell>
          <cell r="I259">
            <v>1497.75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C260" t="str">
            <v>S413074</v>
          </cell>
          <cell r="D260" t="str">
            <v>老账</v>
          </cell>
          <cell r="E260">
            <v>0</v>
          </cell>
        </row>
        <row r="260">
          <cell r="G260" t="str">
            <v>否</v>
          </cell>
          <cell r="H260">
            <v>1386.48</v>
          </cell>
          <cell r="I260">
            <v>1386.48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C261" t="str">
            <v>S433018</v>
          </cell>
          <cell r="D261" t="str">
            <v>老账</v>
          </cell>
          <cell r="E261">
            <v>0</v>
          </cell>
        </row>
        <row r="261">
          <cell r="G261" t="str">
            <v>否</v>
          </cell>
          <cell r="H261">
            <v>1000</v>
          </cell>
          <cell r="I261">
            <v>1000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</row>
        <row r="262">
          <cell r="C262" t="str">
            <v>S433016</v>
          </cell>
          <cell r="D262" t="str">
            <v>老账</v>
          </cell>
          <cell r="E262">
            <v>0</v>
          </cell>
        </row>
        <row r="262">
          <cell r="G262" t="str">
            <v>否</v>
          </cell>
          <cell r="H262">
            <v>900</v>
          </cell>
          <cell r="I262">
            <v>900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C263" t="str">
            <v>S413103</v>
          </cell>
          <cell r="D263" t="str">
            <v>零采</v>
          </cell>
          <cell r="E263">
            <v>0</v>
          </cell>
        </row>
        <row r="263">
          <cell r="G263" t="str">
            <v>否</v>
          </cell>
          <cell r="H263">
            <v>900</v>
          </cell>
          <cell r="I263">
            <v>900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</row>
        <row r="264">
          <cell r="C264" t="str">
            <v>S537001</v>
          </cell>
          <cell r="D264" t="str">
            <v>老账</v>
          </cell>
          <cell r="E264">
            <v>0</v>
          </cell>
        </row>
        <row r="264">
          <cell r="G264" t="str">
            <v>否</v>
          </cell>
          <cell r="H264">
            <v>720</v>
          </cell>
          <cell r="I264">
            <v>720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C265" t="str">
            <v>S431008</v>
          </cell>
          <cell r="D265" t="str">
            <v>正常供货</v>
          </cell>
          <cell r="E265">
            <v>60</v>
          </cell>
          <cell r="F265">
            <v>60</v>
          </cell>
          <cell r="G265" t="str">
            <v>是</v>
          </cell>
          <cell r="H265">
            <v>1037294.72</v>
          </cell>
          <cell r="I265">
            <v>519454.46</v>
          </cell>
          <cell r="J265">
            <v>519454.46</v>
          </cell>
          <cell r="K265">
            <v>206512.33</v>
          </cell>
          <cell r="L265">
            <v>19552.62</v>
          </cell>
          <cell r="M265">
            <v>275835.26</v>
          </cell>
          <cell r="N265">
            <v>17554.25</v>
          </cell>
          <cell r="O265">
            <v>0</v>
          </cell>
          <cell r="P265">
            <v>1225772.7</v>
          </cell>
        </row>
        <row r="266">
          <cell r="C266" t="str">
            <v>S544003</v>
          </cell>
          <cell r="D266" t="str">
            <v>老账</v>
          </cell>
          <cell r="E266">
            <v>0</v>
          </cell>
        </row>
        <row r="266">
          <cell r="G266" t="str">
            <v>否</v>
          </cell>
          <cell r="H266">
            <v>400</v>
          </cell>
          <cell r="I266">
            <v>400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C267" t="str">
            <v>S431015</v>
          </cell>
          <cell r="D267" t="str">
            <v>老账</v>
          </cell>
          <cell r="E267">
            <v>0</v>
          </cell>
        </row>
        <row r="267">
          <cell r="G267" t="str">
            <v>否</v>
          </cell>
          <cell r="H267">
            <v>360</v>
          </cell>
          <cell r="I267">
            <v>360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C268" t="str">
            <v>S437027</v>
          </cell>
          <cell r="D268" t="str">
            <v>老账</v>
          </cell>
          <cell r="E268">
            <v>0</v>
          </cell>
        </row>
        <row r="268">
          <cell r="G268" t="str">
            <v>否</v>
          </cell>
          <cell r="H268">
            <v>314.6</v>
          </cell>
          <cell r="I268">
            <v>314.6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C269" t="str">
            <v>S532004</v>
          </cell>
          <cell r="D269" t="str">
            <v>老账</v>
          </cell>
          <cell r="E269">
            <v>0</v>
          </cell>
        </row>
        <row r="269">
          <cell r="G269" t="str">
            <v>否</v>
          </cell>
          <cell r="H269">
            <v>312</v>
          </cell>
          <cell r="I269">
            <v>312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C270" t="str">
            <v>S433013</v>
          </cell>
          <cell r="D270" t="str">
            <v>老账</v>
          </cell>
          <cell r="E270">
            <v>0</v>
          </cell>
        </row>
        <row r="270">
          <cell r="G270" t="str">
            <v>否</v>
          </cell>
          <cell r="H270">
            <v>214</v>
          </cell>
          <cell r="I270">
            <v>214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</row>
        <row r="271">
          <cell r="C271" t="str">
            <v>S413017</v>
          </cell>
          <cell r="D271" t="str">
            <v>老账</v>
          </cell>
          <cell r="E271">
            <v>0</v>
          </cell>
        </row>
        <row r="271">
          <cell r="G271" t="str">
            <v>否</v>
          </cell>
          <cell r="H271">
            <v>202.36</v>
          </cell>
          <cell r="I271">
            <v>202.36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C272" t="str">
            <v>S413117</v>
          </cell>
          <cell r="D272" t="str">
            <v>老账</v>
          </cell>
          <cell r="E272">
            <v>0</v>
          </cell>
        </row>
        <row r="272">
          <cell r="G272" t="str">
            <v>否</v>
          </cell>
          <cell r="H272">
            <v>65.09</v>
          </cell>
          <cell r="I272">
            <v>65.09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</row>
        <row r="273">
          <cell r="C273" t="str">
            <v>S411012</v>
          </cell>
          <cell r="D273" t="str">
            <v>老账</v>
          </cell>
          <cell r="E273">
            <v>90</v>
          </cell>
        </row>
        <row r="273">
          <cell r="G273" t="str">
            <v>是</v>
          </cell>
          <cell r="H273">
            <v>12628.11</v>
          </cell>
          <cell r="I273">
            <v>12628.11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C274" t="str">
            <v>S411005</v>
          </cell>
          <cell r="D274" t="str">
            <v>正常供货</v>
          </cell>
          <cell r="E274">
            <v>30</v>
          </cell>
          <cell r="F274">
            <v>30</v>
          </cell>
          <cell r="G274" t="str">
            <v>是</v>
          </cell>
          <cell r="H274">
            <v>5102.09</v>
          </cell>
          <cell r="I274">
            <v>10204.18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27211.14</v>
          </cell>
        </row>
        <row r="275">
          <cell r="C275" t="str">
            <v>S444005</v>
          </cell>
          <cell r="D275" t="str">
            <v>老账</v>
          </cell>
          <cell r="E275">
            <v>60</v>
          </cell>
        </row>
        <row r="275">
          <cell r="G275" t="str">
            <v>是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30052.35</v>
          </cell>
        </row>
        <row r="276">
          <cell r="C276" t="str">
            <v>S431002</v>
          </cell>
          <cell r="D276" t="str">
            <v>正常供货</v>
          </cell>
          <cell r="E276">
            <v>30</v>
          </cell>
          <cell r="F276">
            <v>30</v>
          </cell>
          <cell r="G276" t="str">
            <v>是</v>
          </cell>
          <cell r="H276">
            <v>508529.62</v>
          </cell>
          <cell r="I276">
            <v>656167.8</v>
          </cell>
          <cell r="J276">
            <v>360891.44</v>
          </cell>
          <cell r="K276">
            <v>40499.2</v>
          </cell>
          <cell r="L276">
            <v>232981.09</v>
          </cell>
          <cell r="M276">
            <v>87411.15</v>
          </cell>
          <cell r="N276">
            <v>0</v>
          </cell>
          <cell r="O276">
            <v>0</v>
          </cell>
          <cell r="P276">
            <v>651056.52</v>
          </cell>
        </row>
        <row r="277">
          <cell r="C277" t="str">
            <v>S413012</v>
          </cell>
        </row>
        <row r="277">
          <cell r="E277">
            <v>0</v>
          </cell>
          <cell r="F277">
            <v>30</v>
          </cell>
          <cell r="G277" t="str">
            <v>是</v>
          </cell>
          <cell r="H277">
            <v>49844</v>
          </cell>
          <cell r="I277">
            <v>49844</v>
          </cell>
          <cell r="J277">
            <v>49844</v>
          </cell>
          <cell r="K277">
            <v>49844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167518</v>
          </cell>
        </row>
        <row r="278">
          <cell r="C278" t="str">
            <v>S513008</v>
          </cell>
          <cell r="D278" t="str">
            <v>零采</v>
          </cell>
          <cell r="E278">
            <v>0</v>
          </cell>
        </row>
        <row r="278">
          <cell r="G278" t="str">
            <v>是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42521</v>
          </cell>
        </row>
        <row r="279">
          <cell r="C279" t="str">
            <v>S434006</v>
          </cell>
          <cell r="D279" t="str">
            <v>正常供货</v>
          </cell>
          <cell r="E279">
            <v>30</v>
          </cell>
          <cell r="F279">
            <v>30</v>
          </cell>
          <cell r="G279" t="str">
            <v>是</v>
          </cell>
          <cell r="H279">
            <v>19775.33</v>
          </cell>
          <cell r="I279">
            <v>19775.33</v>
          </cell>
          <cell r="J279">
            <v>19775.33</v>
          </cell>
          <cell r="K279">
            <v>19774.05</v>
          </cell>
          <cell r="L279">
            <v>1.28</v>
          </cell>
          <cell r="M279">
            <v>0</v>
          </cell>
          <cell r="N279">
            <v>0</v>
          </cell>
          <cell r="O279">
            <v>0</v>
          </cell>
          <cell r="P279">
            <v>26723.25</v>
          </cell>
        </row>
        <row r="280">
          <cell r="C280" t="str">
            <v>S433002</v>
          </cell>
          <cell r="D280" t="str">
            <v>固定资产</v>
          </cell>
          <cell r="E280">
            <v>0</v>
          </cell>
        </row>
        <row r="280">
          <cell r="G280" t="str">
            <v>是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</row>
        <row r="281">
          <cell r="C281" t="str">
            <v>S432008</v>
          </cell>
          <cell r="D281" t="str">
            <v>正常供货</v>
          </cell>
          <cell r="E281">
            <v>60</v>
          </cell>
          <cell r="F281">
            <v>60</v>
          </cell>
          <cell r="G281" t="str">
            <v>是</v>
          </cell>
          <cell r="H281">
            <v>640573.37</v>
          </cell>
          <cell r="I281">
            <v>488798.55</v>
          </cell>
          <cell r="J281">
            <v>488798.55</v>
          </cell>
          <cell r="K281">
            <v>186822.11</v>
          </cell>
          <cell r="L281">
            <v>89196.21</v>
          </cell>
          <cell r="M281">
            <v>0</v>
          </cell>
          <cell r="N281">
            <v>212780.23</v>
          </cell>
          <cell r="O281">
            <v>0</v>
          </cell>
          <cell r="P281">
            <v>766770.21</v>
          </cell>
        </row>
        <row r="282">
          <cell r="C282" t="str">
            <v>S513021</v>
          </cell>
          <cell r="D282" t="str">
            <v>管理</v>
          </cell>
          <cell r="E282">
            <v>0</v>
          </cell>
        </row>
        <row r="282">
          <cell r="G282" t="str">
            <v>是</v>
          </cell>
          <cell r="H282">
            <v>109731.75</v>
          </cell>
          <cell r="I282">
            <v>109731.75</v>
          </cell>
          <cell r="J282">
            <v>109731.75</v>
          </cell>
          <cell r="K282">
            <v>109731.75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619359.26</v>
          </cell>
        </row>
        <row r="283">
          <cell r="C283" t="str">
            <v>S413020</v>
          </cell>
          <cell r="D283" t="str">
            <v>正常供货</v>
          </cell>
          <cell r="E283">
            <v>60</v>
          </cell>
          <cell r="F283">
            <v>60</v>
          </cell>
          <cell r="G283" t="str">
            <v>是</v>
          </cell>
          <cell r="H283">
            <v>313466.93</v>
          </cell>
          <cell r="I283">
            <v>313466.93</v>
          </cell>
          <cell r="J283">
            <v>297772.24</v>
          </cell>
          <cell r="K283">
            <v>71329.5</v>
          </cell>
          <cell r="L283">
            <v>65853.66</v>
          </cell>
          <cell r="M283">
            <v>106189.08</v>
          </cell>
          <cell r="N283">
            <v>1600</v>
          </cell>
          <cell r="O283">
            <v>52800</v>
          </cell>
          <cell r="P283">
            <v>244926.15</v>
          </cell>
        </row>
        <row r="284">
          <cell r="C284" t="str">
            <v>S433006</v>
          </cell>
          <cell r="D284" t="str">
            <v>老账</v>
          </cell>
          <cell r="E284">
            <v>90</v>
          </cell>
          <cell r="F284">
            <v>30</v>
          </cell>
          <cell r="G284" t="str">
            <v>是</v>
          </cell>
          <cell r="H284">
            <v>6500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20540</v>
          </cell>
        </row>
        <row r="285">
          <cell r="C285" t="str">
            <v>S411018</v>
          </cell>
          <cell r="D285" t="str">
            <v>正常供货</v>
          </cell>
          <cell r="E285">
            <v>60</v>
          </cell>
          <cell r="F285">
            <v>90</v>
          </cell>
          <cell r="G285" t="str">
            <v>是</v>
          </cell>
          <cell r="H285">
            <v>41604.09</v>
          </cell>
          <cell r="I285">
            <v>25445.09</v>
          </cell>
          <cell r="J285">
            <v>25445.09</v>
          </cell>
          <cell r="K285">
            <v>6725.08</v>
          </cell>
          <cell r="L285">
            <v>6379.87</v>
          </cell>
          <cell r="M285">
            <v>9842.3</v>
          </cell>
          <cell r="N285">
            <v>2497.84</v>
          </cell>
          <cell r="O285">
            <v>0</v>
          </cell>
          <cell r="P285">
            <v>46304.35</v>
          </cell>
        </row>
        <row r="286">
          <cell r="C286" t="str">
            <v>S512007</v>
          </cell>
        </row>
        <row r="286">
          <cell r="E286">
            <v>0</v>
          </cell>
        </row>
        <row r="286">
          <cell r="G286" t="str">
            <v>是</v>
          </cell>
          <cell r="H286">
            <v>90184.4</v>
          </cell>
          <cell r="I286">
            <v>90184.4</v>
          </cell>
          <cell r="J286">
            <v>90184.4</v>
          </cell>
          <cell r="K286">
            <v>90184.4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768827.77</v>
          </cell>
        </row>
        <row r="287">
          <cell r="C287" t="str">
            <v>S421004</v>
          </cell>
        </row>
        <row r="287">
          <cell r="E287">
            <v>0</v>
          </cell>
        </row>
        <row r="287">
          <cell r="G287" t="str">
            <v>是</v>
          </cell>
          <cell r="H287">
            <v>22500</v>
          </cell>
          <cell r="I287">
            <v>22500</v>
          </cell>
          <cell r="J287">
            <v>22500</v>
          </cell>
          <cell r="K287">
            <v>0</v>
          </cell>
          <cell r="L287">
            <v>22500</v>
          </cell>
          <cell r="M287">
            <v>0</v>
          </cell>
          <cell r="N287">
            <v>0</v>
          </cell>
          <cell r="O287">
            <v>0</v>
          </cell>
          <cell r="P287">
            <v>45000</v>
          </cell>
        </row>
        <row r="288">
          <cell r="C288" t="str">
            <v>S413142</v>
          </cell>
        </row>
        <row r="288">
          <cell r="E288">
            <v>0</v>
          </cell>
        </row>
        <row r="288">
          <cell r="G288" t="str">
            <v>是</v>
          </cell>
          <cell r="H288">
            <v>3522.39</v>
          </cell>
          <cell r="I288">
            <v>3522.39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C289" t="str">
            <v>S444002</v>
          </cell>
          <cell r="D289" t="str">
            <v>正常供货</v>
          </cell>
          <cell r="E289">
            <v>30</v>
          </cell>
          <cell r="F289">
            <v>30</v>
          </cell>
          <cell r="G289" t="str">
            <v>是</v>
          </cell>
          <cell r="H289">
            <v>10158.9</v>
          </cell>
          <cell r="I289">
            <v>10158.9</v>
          </cell>
          <cell r="J289">
            <v>10158.9</v>
          </cell>
          <cell r="K289">
            <v>10158.9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27149.9</v>
          </cell>
        </row>
        <row r="290">
          <cell r="C290" t="str">
            <v>S413130</v>
          </cell>
          <cell r="D290" t="str">
            <v>正常供货</v>
          </cell>
          <cell r="E290">
            <v>60</v>
          </cell>
          <cell r="F290">
            <v>60</v>
          </cell>
          <cell r="G290" t="str">
            <v>是</v>
          </cell>
          <cell r="H290">
            <v>817151.57</v>
          </cell>
          <cell r="I290">
            <v>572618.47</v>
          </cell>
          <cell r="J290">
            <v>479715.3</v>
          </cell>
          <cell r="K290">
            <v>0</v>
          </cell>
          <cell r="L290">
            <v>138308.9</v>
          </cell>
          <cell r="M290">
            <v>122606.4</v>
          </cell>
          <cell r="N290">
            <v>133400</v>
          </cell>
          <cell r="O290">
            <v>85400</v>
          </cell>
          <cell r="P290">
            <v>638866.01</v>
          </cell>
        </row>
        <row r="291">
          <cell r="C291" t="str">
            <v>S511015</v>
          </cell>
          <cell r="D291" t="str">
            <v>销售（三方库已清户）</v>
          </cell>
          <cell r="E291">
            <v>0</v>
          </cell>
        </row>
        <row r="291">
          <cell r="G291" t="str">
            <v>是</v>
          </cell>
          <cell r="H291">
            <v>36044.98</v>
          </cell>
          <cell r="I291">
            <v>36044.98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C292" t="str">
            <v>S433019</v>
          </cell>
          <cell r="D292" t="str">
            <v>正常供货</v>
          </cell>
          <cell r="E292">
            <v>30</v>
          </cell>
          <cell r="F292">
            <v>30</v>
          </cell>
          <cell r="G292" t="str">
            <v>是</v>
          </cell>
          <cell r="H292">
            <v>293822.61</v>
          </cell>
          <cell r="I292">
            <v>293822.61</v>
          </cell>
          <cell r="J292">
            <v>236800.96</v>
          </cell>
          <cell r="K292">
            <v>74000.31</v>
          </cell>
          <cell r="L292">
            <v>0</v>
          </cell>
          <cell r="M292">
            <v>37000.16</v>
          </cell>
          <cell r="N292">
            <v>114700.49</v>
          </cell>
          <cell r="O292">
            <v>11100</v>
          </cell>
          <cell r="P292">
            <v>236801.02</v>
          </cell>
        </row>
        <row r="293">
          <cell r="C293" t="str">
            <v>S411036</v>
          </cell>
          <cell r="D293" t="str">
            <v>正常供货</v>
          </cell>
          <cell r="E293">
            <v>90</v>
          </cell>
          <cell r="F293">
            <v>90</v>
          </cell>
          <cell r="G293" t="str">
            <v>是</v>
          </cell>
          <cell r="H293">
            <v>2182385.83</v>
          </cell>
          <cell r="I293">
            <v>1617123.16</v>
          </cell>
          <cell r="J293">
            <v>1617123.16</v>
          </cell>
          <cell r="K293">
            <v>748410.25</v>
          </cell>
          <cell r="L293">
            <v>412346.72</v>
          </cell>
          <cell r="M293">
            <v>294100</v>
          </cell>
          <cell r="N293">
            <v>61100</v>
          </cell>
          <cell r="O293">
            <v>101166.19</v>
          </cell>
          <cell r="P293">
            <v>2020072.31</v>
          </cell>
        </row>
        <row r="294">
          <cell r="C294" t="str">
            <v>S413152</v>
          </cell>
          <cell r="D294" t="str">
            <v>老账</v>
          </cell>
          <cell r="E294">
            <v>30</v>
          </cell>
        </row>
        <row r="294">
          <cell r="G294" t="str">
            <v>是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C295" t="str">
            <v>S513050</v>
          </cell>
          <cell r="D295" t="str">
            <v>管理</v>
          </cell>
          <cell r="E295">
            <v>0</v>
          </cell>
        </row>
        <row r="295">
          <cell r="G295" t="str">
            <v>是</v>
          </cell>
          <cell r="H295">
            <v>19239</v>
          </cell>
          <cell r="I295">
            <v>19239</v>
          </cell>
          <cell r="J295">
            <v>19239</v>
          </cell>
          <cell r="K295">
            <v>19239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61479</v>
          </cell>
        </row>
        <row r="296">
          <cell r="C296" t="str">
            <v>S413110</v>
          </cell>
          <cell r="D296" t="str">
            <v>大宗物料</v>
          </cell>
          <cell r="E296">
            <v>0</v>
          </cell>
          <cell r="F296">
            <v>30</v>
          </cell>
          <cell r="G296" t="str">
            <v>是</v>
          </cell>
          <cell r="H296">
            <v>25462.92</v>
          </cell>
          <cell r="I296">
            <v>25462.92</v>
          </cell>
          <cell r="J296">
            <v>4506</v>
          </cell>
          <cell r="K296">
            <v>0</v>
          </cell>
          <cell r="L296">
            <v>915</v>
          </cell>
          <cell r="M296">
            <v>3591</v>
          </cell>
          <cell r="N296">
            <v>0</v>
          </cell>
          <cell r="O296">
            <v>0</v>
          </cell>
          <cell r="P296">
            <v>11236</v>
          </cell>
        </row>
        <row r="297">
          <cell r="C297" t="str">
            <v>S513004</v>
          </cell>
          <cell r="D297" t="str">
            <v>大宗物料</v>
          </cell>
          <cell r="E297">
            <v>0</v>
          </cell>
          <cell r="F297">
            <v>30</v>
          </cell>
          <cell r="G297" t="str">
            <v>是</v>
          </cell>
          <cell r="H297">
            <v>38545</v>
          </cell>
          <cell r="I297">
            <v>38545</v>
          </cell>
          <cell r="J297">
            <v>38545</v>
          </cell>
          <cell r="K297">
            <v>0</v>
          </cell>
          <cell r="L297">
            <v>38545</v>
          </cell>
          <cell r="M297">
            <v>0</v>
          </cell>
          <cell r="N297">
            <v>0</v>
          </cell>
          <cell r="O297">
            <v>0</v>
          </cell>
          <cell r="P297">
            <v>101840</v>
          </cell>
        </row>
        <row r="298">
          <cell r="C298" t="str">
            <v>S432032</v>
          </cell>
          <cell r="D298" t="str">
            <v>正常供货</v>
          </cell>
          <cell r="E298">
            <v>60</v>
          </cell>
          <cell r="F298">
            <v>60</v>
          </cell>
          <cell r="G298" t="str">
            <v>是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7910</v>
          </cell>
        </row>
        <row r="299">
          <cell r="C299" t="str">
            <v>S437046</v>
          </cell>
          <cell r="D299" t="str">
            <v>大宗物料</v>
          </cell>
          <cell r="E299">
            <v>0</v>
          </cell>
          <cell r="F299">
            <v>30</v>
          </cell>
          <cell r="G299" t="str">
            <v>是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272483.45</v>
          </cell>
        </row>
        <row r="300">
          <cell r="C300" t="str">
            <v>S437034</v>
          </cell>
          <cell r="D300" t="str">
            <v>正常供货</v>
          </cell>
          <cell r="E300">
            <v>60</v>
          </cell>
          <cell r="F300">
            <v>60</v>
          </cell>
          <cell r="G300" t="str">
            <v>是</v>
          </cell>
          <cell r="H300">
            <v>116230.66</v>
          </cell>
          <cell r="I300">
            <v>116230.66</v>
          </cell>
          <cell r="J300">
            <v>67833.43</v>
          </cell>
          <cell r="K300">
            <v>0</v>
          </cell>
          <cell r="L300">
            <v>31333.43</v>
          </cell>
          <cell r="M300">
            <v>0</v>
          </cell>
          <cell r="N300">
            <v>23200</v>
          </cell>
          <cell r="O300">
            <v>13300</v>
          </cell>
          <cell r="P300">
            <v>54569.85</v>
          </cell>
        </row>
        <row r="301">
          <cell r="C301" t="str">
            <v>S561002</v>
          </cell>
          <cell r="D301" t="str">
            <v>老账</v>
          </cell>
          <cell r="E301">
            <v>0</v>
          </cell>
        </row>
        <row r="301">
          <cell r="G301" t="str">
            <v>是</v>
          </cell>
          <cell r="H301">
            <v>8100</v>
          </cell>
          <cell r="I301">
            <v>8100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C302" t="str">
            <v>S431020</v>
          </cell>
          <cell r="D302" t="str">
            <v>老账</v>
          </cell>
          <cell r="E302">
            <v>90</v>
          </cell>
        </row>
        <row r="302">
          <cell r="G302" t="str">
            <v>是</v>
          </cell>
          <cell r="H302">
            <v>4520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4520</v>
          </cell>
        </row>
        <row r="303">
          <cell r="C303" t="str">
            <v>S412026</v>
          </cell>
          <cell r="D303" t="str">
            <v>老账</v>
          </cell>
          <cell r="E303">
            <v>30</v>
          </cell>
        </row>
        <row r="303">
          <cell r="G303" t="str">
            <v>是</v>
          </cell>
          <cell r="H303">
            <v>101765.55</v>
          </cell>
          <cell r="I303">
            <v>101765.55</v>
          </cell>
          <cell r="J303">
            <v>101765.55</v>
          </cell>
          <cell r="K303">
            <v>45372.12</v>
          </cell>
          <cell r="L303">
            <v>0</v>
          </cell>
          <cell r="M303">
            <v>26147.02</v>
          </cell>
          <cell r="N303">
            <v>24606.34</v>
          </cell>
          <cell r="O303">
            <v>5640.07</v>
          </cell>
          <cell r="P303">
            <v>115283.59</v>
          </cell>
        </row>
        <row r="304">
          <cell r="C304" t="str">
            <v>S432005</v>
          </cell>
          <cell r="D304" t="str">
            <v>正常供货</v>
          </cell>
          <cell r="E304">
            <v>60</v>
          </cell>
          <cell r="F304">
            <v>60</v>
          </cell>
          <cell r="G304" t="str">
            <v>是</v>
          </cell>
          <cell r="H304">
            <v>2145933.38</v>
          </cell>
          <cell r="I304">
            <v>666465.06</v>
          </cell>
          <cell r="J304">
            <v>666465.06</v>
          </cell>
          <cell r="K304">
            <v>0</v>
          </cell>
          <cell r="L304">
            <v>314711.78</v>
          </cell>
          <cell r="M304">
            <v>0</v>
          </cell>
          <cell r="N304">
            <v>351753.28</v>
          </cell>
          <cell r="O304">
            <v>0</v>
          </cell>
          <cell r="P304">
            <v>2328606.82</v>
          </cell>
        </row>
        <row r="305">
          <cell r="C305" t="str">
            <v>S511012</v>
          </cell>
          <cell r="D305" t="str">
            <v>管理</v>
          </cell>
          <cell r="E305">
            <v>0</v>
          </cell>
        </row>
        <row r="305">
          <cell r="G305" t="str">
            <v>是</v>
          </cell>
          <cell r="H305">
            <v>678.92</v>
          </cell>
          <cell r="I305">
            <v>678.92</v>
          </cell>
          <cell r="J305">
            <v>678.92</v>
          </cell>
          <cell r="K305">
            <v>678.92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4118</v>
          </cell>
        </row>
        <row r="306">
          <cell r="C306" t="str">
            <v>S513054</v>
          </cell>
          <cell r="D306" t="str">
            <v>管理</v>
          </cell>
          <cell r="E306">
            <v>0</v>
          </cell>
        </row>
        <row r="306">
          <cell r="G306" t="str">
            <v>是</v>
          </cell>
          <cell r="H306">
            <v>25000</v>
          </cell>
          <cell r="I306">
            <v>25000</v>
          </cell>
          <cell r="J306">
            <v>25000</v>
          </cell>
          <cell r="K306">
            <v>25000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75000</v>
          </cell>
        </row>
        <row r="307">
          <cell r="C307" t="str">
            <v>S513081</v>
          </cell>
          <cell r="D307" t="str">
            <v>销售（运输）</v>
          </cell>
          <cell r="E307">
            <v>60</v>
          </cell>
          <cell r="F307">
            <v>60</v>
          </cell>
          <cell r="G307" t="str">
            <v>是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8727</v>
          </cell>
        </row>
        <row r="308">
          <cell r="C308" t="str">
            <v>S513108</v>
          </cell>
        </row>
        <row r="308">
          <cell r="E308">
            <v>0</v>
          </cell>
        </row>
        <row r="308">
          <cell r="G308" t="str">
            <v>是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217165</v>
          </cell>
        </row>
        <row r="309">
          <cell r="C309" t="str">
            <v>S413145</v>
          </cell>
          <cell r="D309" t="str">
            <v>正常供货</v>
          </cell>
          <cell r="E309">
            <v>60</v>
          </cell>
          <cell r="F309">
            <v>60</v>
          </cell>
          <cell r="G309" t="str">
            <v>是</v>
          </cell>
          <cell r="H309">
            <v>155223.45</v>
          </cell>
          <cell r="I309">
            <v>144280.11</v>
          </cell>
          <cell r="J309">
            <v>126085.67</v>
          </cell>
          <cell r="K309">
            <v>15318.49</v>
          </cell>
          <cell r="L309">
            <v>29919.32</v>
          </cell>
          <cell r="M309">
            <v>43147.86</v>
          </cell>
          <cell r="N309">
            <v>17400</v>
          </cell>
          <cell r="O309">
            <v>20300</v>
          </cell>
          <cell r="P309">
            <v>116685.24</v>
          </cell>
        </row>
        <row r="310">
          <cell r="C310" t="str">
            <v>S431028</v>
          </cell>
        </row>
        <row r="310">
          <cell r="E310">
            <v>0</v>
          </cell>
        </row>
        <row r="310">
          <cell r="G310" t="str">
            <v>是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457980</v>
          </cell>
        </row>
        <row r="311">
          <cell r="C311" t="str">
            <v>S511025</v>
          </cell>
          <cell r="D311" t="str">
            <v>老账</v>
          </cell>
          <cell r="E311">
            <v>0</v>
          </cell>
        </row>
        <row r="311">
          <cell r="G311" t="str">
            <v>是</v>
          </cell>
          <cell r="H311">
            <v>20300</v>
          </cell>
          <cell r="I311">
            <v>20300</v>
          </cell>
          <cell r="J311">
            <v>20300</v>
          </cell>
          <cell r="K311">
            <v>0</v>
          </cell>
          <cell r="L311">
            <v>0</v>
          </cell>
          <cell r="M311">
            <v>0</v>
          </cell>
          <cell r="N311">
            <v>20300</v>
          </cell>
          <cell r="O311">
            <v>0</v>
          </cell>
          <cell r="P311">
            <v>20300</v>
          </cell>
        </row>
        <row r="312">
          <cell r="C312" t="str">
            <v>S532006</v>
          </cell>
          <cell r="D312" t="str">
            <v>老账</v>
          </cell>
          <cell r="E312">
            <v>0</v>
          </cell>
        </row>
        <row r="312">
          <cell r="G312" t="str">
            <v>是</v>
          </cell>
          <cell r="H312">
            <v>13980</v>
          </cell>
          <cell r="I312">
            <v>13980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C313" t="str">
            <v>S512014</v>
          </cell>
          <cell r="D313" t="str">
            <v>固定资产</v>
          </cell>
          <cell r="E313">
            <v>0</v>
          </cell>
        </row>
        <row r="313">
          <cell r="G313" t="str">
            <v>是</v>
          </cell>
          <cell r="H313">
            <v>3758.97</v>
          </cell>
          <cell r="I313">
            <v>3758.97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C314" t="str">
            <v>S432039</v>
          </cell>
          <cell r="D314" t="str">
            <v>正常供货</v>
          </cell>
          <cell r="E314">
            <v>0</v>
          </cell>
        </row>
        <row r="314">
          <cell r="G314" t="str">
            <v>是</v>
          </cell>
          <cell r="H314">
            <v>0.1</v>
          </cell>
          <cell r="I314">
            <v>0.1</v>
          </cell>
          <cell r="J314">
            <v>0.1</v>
          </cell>
          <cell r="K314">
            <v>0.1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6358.1</v>
          </cell>
        </row>
        <row r="315">
          <cell r="C315" t="str">
            <v>S513151</v>
          </cell>
        </row>
        <row r="315">
          <cell r="E315">
            <v>0</v>
          </cell>
        </row>
        <row r="315">
          <cell r="G315" t="str">
            <v>是</v>
          </cell>
          <cell r="H315">
            <v>140700</v>
          </cell>
          <cell r="I315">
            <v>140700</v>
          </cell>
          <cell r="J315">
            <v>140700</v>
          </cell>
          <cell r="K315">
            <v>0</v>
          </cell>
          <cell r="L315">
            <v>140700</v>
          </cell>
          <cell r="M315">
            <v>0</v>
          </cell>
          <cell r="N315">
            <v>0</v>
          </cell>
          <cell r="O315">
            <v>0</v>
          </cell>
          <cell r="P315">
            <v>345089.08</v>
          </cell>
        </row>
        <row r="316">
          <cell r="C316" t="str">
            <v>S513003</v>
          </cell>
          <cell r="D316" t="str">
            <v>零采</v>
          </cell>
          <cell r="E316">
            <v>0</v>
          </cell>
        </row>
        <row r="316">
          <cell r="G316" t="str">
            <v>是</v>
          </cell>
          <cell r="H316">
            <v>18873</v>
          </cell>
          <cell r="I316">
            <v>18873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C317" t="str">
            <v>S413178</v>
          </cell>
          <cell r="D317" t="str">
            <v>正常供货</v>
          </cell>
          <cell r="E317">
            <v>90</v>
          </cell>
        </row>
        <row r="317">
          <cell r="G317" t="str">
            <v>是</v>
          </cell>
          <cell r="H317">
            <v>768339.52</v>
          </cell>
          <cell r="I317">
            <v>768339.52</v>
          </cell>
          <cell r="J317">
            <v>284083.57</v>
          </cell>
          <cell r="K317">
            <v>0</v>
          </cell>
          <cell r="L317">
            <v>0</v>
          </cell>
          <cell r="M317">
            <v>0</v>
          </cell>
          <cell r="N317">
            <v>75000</v>
          </cell>
          <cell r="O317">
            <v>209083.57</v>
          </cell>
          <cell r="P317">
            <v>0</v>
          </cell>
        </row>
        <row r="318">
          <cell r="C318" t="str">
            <v>S431029</v>
          </cell>
          <cell r="D318" t="str">
            <v>正常供货</v>
          </cell>
          <cell r="E318">
            <v>0</v>
          </cell>
          <cell r="F318">
            <v>90</v>
          </cell>
          <cell r="G318" t="str">
            <v>是</v>
          </cell>
          <cell r="H318">
            <v>137946.3</v>
          </cell>
          <cell r="I318">
            <v>137946.3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C319" t="str">
            <v>S432001</v>
          </cell>
          <cell r="D319" t="str">
            <v>正常供货</v>
          </cell>
          <cell r="E319">
            <v>60</v>
          </cell>
          <cell r="F319">
            <v>60</v>
          </cell>
          <cell r="G319" t="str">
            <v>是</v>
          </cell>
          <cell r="H319">
            <v>1112503.79</v>
          </cell>
          <cell r="I319">
            <v>885896.56</v>
          </cell>
          <cell r="J319">
            <v>885896.56</v>
          </cell>
          <cell r="K319">
            <v>311568.13</v>
          </cell>
          <cell r="L319">
            <v>257452.98</v>
          </cell>
          <cell r="M319">
            <v>210057.34</v>
          </cell>
          <cell r="N319">
            <v>106818.11</v>
          </cell>
          <cell r="O319">
            <v>0</v>
          </cell>
          <cell r="P319">
            <v>1113337.06</v>
          </cell>
        </row>
        <row r="320">
          <cell r="C320" t="str">
            <v>S513174</v>
          </cell>
        </row>
        <row r="320">
          <cell r="E320">
            <v>0</v>
          </cell>
        </row>
        <row r="320">
          <cell r="G320" t="str">
            <v>是</v>
          </cell>
          <cell r="H320">
            <v>26870</v>
          </cell>
          <cell r="I320">
            <v>26870</v>
          </cell>
          <cell r="J320">
            <v>26870</v>
          </cell>
          <cell r="K320">
            <v>0</v>
          </cell>
          <cell r="L320">
            <v>0</v>
          </cell>
          <cell r="M320">
            <v>0</v>
          </cell>
          <cell r="N320">
            <v>26870</v>
          </cell>
          <cell r="O320">
            <v>0</v>
          </cell>
          <cell r="P320">
            <v>26870</v>
          </cell>
        </row>
        <row r="321">
          <cell r="C321" t="str">
            <v>S413076</v>
          </cell>
          <cell r="D321" t="str">
            <v>正常供货</v>
          </cell>
          <cell r="E321">
            <v>60</v>
          </cell>
          <cell r="F321">
            <v>60</v>
          </cell>
          <cell r="G321" t="str">
            <v>是</v>
          </cell>
          <cell r="H321">
            <v>50935.51</v>
          </cell>
          <cell r="I321">
            <v>169.6</v>
          </cell>
          <cell r="J321">
            <v>169.6</v>
          </cell>
          <cell r="K321">
            <v>0</v>
          </cell>
          <cell r="L321">
            <v>0</v>
          </cell>
          <cell r="M321">
            <v>169.6</v>
          </cell>
          <cell r="N321">
            <v>0</v>
          </cell>
          <cell r="O321">
            <v>0</v>
          </cell>
          <cell r="P321">
            <v>131467.76</v>
          </cell>
        </row>
        <row r="322">
          <cell r="C322" t="str">
            <v>S413182</v>
          </cell>
          <cell r="D322" t="str">
            <v>正常供货</v>
          </cell>
          <cell r="E322">
            <v>0</v>
          </cell>
          <cell r="F322">
            <v>90</v>
          </cell>
          <cell r="G322" t="str">
            <v>是</v>
          </cell>
          <cell r="H322">
            <v>417633.41</v>
          </cell>
          <cell r="I322">
            <v>417633.41</v>
          </cell>
          <cell r="J322">
            <v>43220.23</v>
          </cell>
          <cell r="K322">
            <v>3522.21</v>
          </cell>
          <cell r="L322">
            <v>13566.77</v>
          </cell>
          <cell r="M322">
            <v>6630.91</v>
          </cell>
          <cell r="N322">
            <v>10052.76</v>
          </cell>
          <cell r="O322">
            <v>9447.58</v>
          </cell>
          <cell r="P322">
            <v>53523</v>
          </cell>
        </row>
        <row r="323">
          <cell r="C323" t="str">
            <v>S421001</v>
          </cell>
          <cell r="D323" t="str">
            <v>正常供货</v>
          </cell>
          <cell r="E323">
            <v>90</v>
          </cell>
          <cell r="F323">
            <v>90</v>
          </cell>
          <cell r="G323" t="str">
            <v>是</v>
          </cell>
          <cell r="H323">
            <v>60107.89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60107.89</v>
          </cell>
        </row>
        <row r="324">
          <cell r="C324" t="str">
            <v>S411041</v>
          </cell>
          <cell r="D324" t="str">
            <v>正常供货</v>
          </cell>
          <cell r="E324">
            <v>90</v>
          </cell>
          <cell r="F324">
            <v>90</v>
          </cell>
          <cell r="G324" t="str">
            <v>是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C325" t="str">
            <v>S413156</v>
          </cell>
          <cell r="D325" t="str">
            <v>正常供货</v>
          </cell>
          <cell r="E325">
            <v>30</v>
          </cell>
          <cell r="F325">
            <v>30</v>
          </cell>
          <cell r="G325" t="str">
            <v>是</v>
          </cell>
          <cell r="H325">
            <v>70239.08</v>
          </cell>
          <cell r="I325">
            <v>70239.08</v>
          </cell>
          <cell r="J325">
            <v>69627.78</v>
          </cell>
          <cell r="K325">
            <v>0</v>
          </cell>
          <cell r="L325">
            <v>0</v>
          </cell>
          <cell r="M325">
            <v>69627.78</v>
          </cell>
          <cell r="N325">
            <v>0</v>
          </cell>
          <cell r="O325">
            <v>0</v>
          </cell>
          <cell r="P325">
            <v>69627.78</v>
          </cell>
        </row>
        <row r="326">
          <cell r="C326" t="str">
            <v>S413175</v>
          </cell>
          <cell r="D326" t="str">
            <v>正常供货</v>
          </cell>
          <cell r="E326">
            <v>90</v>
          </cell>
          <cell r="F326">
            <v>90</v>
          </cell>
          <cell r="G326" t="str">
            <v>是</v>
          </cell>
          <cell r="H326">
            <v>546559.03</v>
          </cell>
          <cell r="I326">
            <v>280736.58</v>
          </cell>
          <cell r="J326">
            <v>245290.58</v>
          </cell>
          <cell r="K326">
            <v>216290.58</v>
          </cell>
          <cell r="L326">
            <v>0</v>
          </cell>
          <cell r="M326">
            <v>0</v>
          </cell>
          <cell r="N326">
            <v>29000</v>
          </cell>
          <cell r="O326">
            <v>0</v>
          </cell>
          <cell r="P326">
            <v>482113.03</v>
          </cell>
        </row>
        <row r="327">
          <cell r="C327" t="str">
            <v>S411046</v>
          </cell>
          <cell r="D327" t="str">
            <v>正常供货</v>
          </cell>
          <cell r="E327">
            <v>60</v>
          </cell>
          <cell r="F327">
            <v>60</v>
          </cell>
          <cell r="G327" t="str">
            <v>是</v>
          </cell>
          <cell r="H327">
            <v>530023.49</v>
          </cell>
          <cell r="I327">
            <v>231488.22</v>
          </cell>
          <cell r="J327">
            <v>231488.22</v>
          </cell>
          <cell r="K327">
            <v>38804.37</v>
          </cell>
          <cell r="L327">
            <v>192683.85</v>
          </cell>
          <cell r="M327">
            <v>0</v>
          </cell>
          <cell r="N327">
            <v>0</v>
          </cell>
          <cell r="O327">
            <v>0</v>
          </cell>
          <cell r="P327">
            <v>1268001.08</v>
          </cell>
        </row>
        <row r="328">
          <cell r="C328" t="str">
            <v>S412041</v>
          </cell>
          <cell r="D328" t="str">
            <v>正常供货（李尔）</v>
          </cell>
          <cell r="E328">
            <v>30</v>
          </cell>
          <cell r="F328">
            <v>30</v>
          </cell>
          <cell r="G328" t="str">
            <v>是</v>
          </cell>
          <cell r="H328">
            <v>53417.6</v>
          </cell>
          <cell r="I328">
            <v>53417.6</v>
          </cell>
          <cell r="J328">
            <v>23552.8</v>
          </cell>
          <cell r="K328">
            <v>0</v>
          </cell>
          <cell r="L328">
            <v>0</v>
          </cell>
          <cell r="M328">
            <v>0</v>
          </cell>
          <cell r="N328">
            <v>16452.8</v>
          </cell>
          <cell r="O328">
            <v>7100</v>
          </cell>
          <cell r="P328">
            <v>23504</v>
          </cell>
        </row>
        <row r="329">
          <cell r="C329" t="str">
            <v>S412042</v>
          </cell>
        </row>
        <row r="329">
          <cell r="E329">
            <v>30</v>
          </cell>
        </row>
        <row r="329">
          <cell r="G329" t="str">
            <v>是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62647.2</v>
          </cell>
        </row>
        <row r="330">
          <cell r="C330" t="str">
            <v>S413183</v>
          </cell>
          <cell r="D330" t="str">
            <v>正常供货（李尔）</v>
          </cell>
          <cell r="E330">
            <v>90</v>
          </cell>
          <cell r="F330">
            <v>90</v>
          </cell>
          <cell r="G330" t="str">
            <v>是</v>
          </cell>
          <cell r="H330">
            <v>1100174.44</v>
          </cell>
          <cell r="I330">
            <v>1100174.44</v>
          </cell>
          <cell r="J330">
            <v>949708.72</v>
          </cell>
          <cell r="K330">
            <v>0</v>
          </cell>
          <cell r="L330">
            <v>191406.93</v>
          </cell>
          <cell r="M330">
            <v>156400</v>
          </cell>
          <cell r="N330">
            <v>232200</v>
          </cell>
          <cell r="O330">
            <v>369701.79</v>
          </cell>
          <cell r="P330">
            <v>347762.62</v>
          </cell>
        </row>
        <row r="331">
          <cell r="C331" t="str">
            <v>S413185</v>
          </cell>
          <cell r="D331" t="str">
            <v>正常供货（李尔）</v>
          </cell>
          <cell r="E331">
            <v>60</v>
          </cell>
          <cell r="F331">
            <v>60</v>
          </cell>
          <cell r="G331" t="str">
            <v>是</v>
          </cell>
          <cell r="H331">
            <v>256449.09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706529.33</v>
          </cell>
        </row>
        <row r="332">
          <cell r="C332" t="str">
            <v>S413197</v>
          </cell>
          <cell r="D332" t="str">
            <v>零采</v>
          </cell>
          <cell r="E332">
            <v>30</v>
          </cell>
          <cell r="F332">
            <v>30</v>
          </cell>
          <cell r="G332" t="str">
            <v>是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</row>
        <row r="333">
          <cell r="C333" t="str">
            <v>S437053</v>
          </cell>
          <cell r="D333" t="str">
            <v>大宗物料</v>
          </cell>
          <cell r="E333">
            <v>30</v>
          </cell>
          <cell r="F333">
            <v>30</v>
          </cell>
          <cell r="G333" t="str">
            <v>是</v>
          </cell>
          <cell r="H333">
            <v>347000</v>
          </cell>
          <cell r="I333">
            <v>557900</v>
          </cell>
          <cell r="J333">
            <v>136100</v>
          </cell>
          <cell r="K333">
            <v>74600</v>
          </cell>
          <cell r="L333">
            <v>61500</v>
          </cell>
          <cell r="M333">
            <v>0</v>
          </cell>
          <cell r="N333">
            <v>0</v>
          </cell>
          <cell r="O333">
            <v>0</v>
          </cell>
          <cell r="P333">
            <v>934400</v>
          </cell>
        </row>
        <row r="334">
          <cell r="C334" t="str">
            <v>S444015</v>
          </cell>
          <cell r="D334" t="str">
            <v>正常供货</v>
          </cell>
          <cell r="E334">
            <v>90</v>
          </cell>
          <cell r="F334">
            <v>90</v>
          </cell>
          <cell r="G334" t="str">
            <v>是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3277.34</v>
          </cell>
        </row>
        <row r="335">
          <cell r="C335" t="str">
            <v>S511013</v>
          </cell>
        </row>
        <row r="335">
          <cell r="E335">
            <v>60</v>
          </cell>
        </row>
        <row r="335">
          <cell r="G335" t="str">
            <v>是</v>
          </cell>
          <cell r="H335">
            <v>6000</v>
          </cell>
          <cell r="I335">
            <v>6000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</row>
        <row r="336">
          <cell r="C336" t="str">
            <v>S512028</v>
          </cell>
          <cell r="D336" t="str">
            <v>零采</v>
          </cell>
          <cell r="E336" t="str">
            <v>预付</v>
          </cell>
        </row>
        <row r="336">
          <cell r="G336" t="str">
            <v>是</v>
          </cell>
          <cell r="H336">
            <v>1750</v>
          </cell>
          <cell r="I336">
            <v>1750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C337" t="str">
            <v>S513164</v>
          </cell>
          <cell r="D337" t="str">
            <v>管理</v>
          </cell>
          <cell r="E337">
            <v>0</v>
          </cell>
        </row>
        <row r="337">
          <cell r="G337" t="str">
            <v>是</v>
          </cell>
          <cell r="H337">
            <v>1663.7</v>
          </cell>
          <cell r="I337">
            <v>1663.7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C338" t="str">
            <v>S513168</v>
          </cell>
          <cell r="D338" t="str">
            <v>管理</v>
          </cell>
          <cell r="E338">
            <v>0</v>
          </cell>
        </row>
        <row r="338">
          <cell r="G338" t="str">
            <v>是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</row>
        <row r="339">
          <cell r="C339" t="str">
            <v>S513200</v>
          </cell>
        </row>
        <row r="339">
          <cell r="E339">
            <v>0</v>
          </cell>
        </row>
        <row r="339">
          <cell r="G339" t="str">
            <v>是</v>
          </cell>
          <cell r="H339">
            <v>74619.3</v>
          </cell>
          <cell r="I339">
            <v>74619.3</v>
          </cell>
          <cell r="J339">
            <v>74619.3</v>
          </cell>
          <cell r="K339">
            <v>74619.3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519042.22</v>
          </cell>
        </row>
        <row r="340">
          <cell r="C340" t="str">
            <v>S411049</v>
          </cell>
          <cell r="D340" t="str">
            <v>大宗物料</v>
          </cell>
          <cell r="E340">
            <v>30</v>
          </cell>
          <cell r="F340">
            <v>30</v>
          </cell>
          <cell r="G340" t="str">
            <v>是</v>
          </cell>
          <cell r="H340">
            <v>36233.1</v>
          </cell>
          <cell r="I340">
            <v>36233.1</v>
          </cell>
          <cell r="J340">
            <v>36233.1</v>
          </cell>
          <cell r="K340">
            <v>36233.1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36233.1</v>
          </cell>
        </row>
        <row r="341">
          <cell r="C341" t="str">
            <v>S412044</v>
          </cell>
          <cell r="D341" t="str">
            <v>正常供货</v>
          </cell>
          <cell r="E341">
            <v>90</v>
          </cell>
          <cell r="F341">
            <v>90</v>
          </cell>
          <cell r="G341" t="str">
            <v>是</v>
          </cell>
          <cell r="H341">
            <v>116823.94</v>
          </cell>
          <cell r="I341">
            <v>41912.28</v>
          </cell>
          <cell r="J341">
            <v>41912.28</v>
          </cell>
          <cell r="K341">
            <v>0</v>
          </cell>
          <cell r="L341">
            <v>0</v>
          </cell>
          <cell r="M341">
            <v>19900</v>
          </cell>
          <cell r="N341">
            <v>22012.28</v>
          </cell>
          <cell r="O341">
            <v>0</v>
          </cell>
          <cell r="P341">
            <v>94860.68</v>
          </cell>
        </row>
        <row r="342">
          <cell r="C342" t="str">
            <v>S413139</v>
          </cell>
          <cell r="D342" t="str">
            <v>正常供货</v>
          </cell>
          <cell r="E342">
            <v>90</v>
          </cell>
          <cell r="F342">
            <v>90</v>
          </cell>
          <cell r="G342" t="str">
            <v>是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1584</v>
          </cell>
        </row>
        <row r="343">
          <cell r="C343" t="str">
            <v>S431034</v>
          </cell>
          <cell r="D343" t="str">
            <v>正常供货（李尔）</v>
          </cell>
          <cell r="E343">
            <v>60</v>
          </cell>
          <cell r="F343">
            <v>60</v>
          </cell>
          <cell r="G343" t="str">
            <v>是</v>
          </cell>
          <cell r="H343">
            <v>210316.28</v>
          </cell>
          <cell r="I343">
            <v>92255.8</v>
          </cell>
          <cell r="J343">
            <v>92255.8</v>
          </cell>
          <cell r="K343">
            <v>0</v>
          </cell>
          <cell r="L343">
            <v>33075.55</v>
          </cell>
          <cell r="M343">
            <v>59180.25</v>
          </cell>
          <cell r="N343">
            <v>0</v>
          </cell>
          <cell r="O343">
            <v>0</v>
          </cell>
          <cell r="P343">
            <v>216549.48</v>
          </cell>
        </row>
        <row r="344">
          <cell r="C344" t="str">
            <v>S432002</v>
          </cell>
          <cell r="D344" t="str">
            <v>正常供货</v>
          </cell>
          <cell r="E344">
            <v>90</v>
          </cell>
          <cell r="F344">
            <v>90</v>
          </cell>
          <cell r="G344" t="str">
            <v>是</v>
          </cell>
          <cell r="H344">
            <v>1920991.34</v>
          </cell>
          <cell r="I344">
            <v>590525.91</v>
          </cell>
          <cell r="J344">
            <v>590525.91</v>
          </cell>
          <cell r="K344">
            <v>133331.68</v>
          </cell>
          <cell r="L344">
            <v>263482.89</v>
          </cell>
          <cell r="M344">
            <v>193711.34</v>
          </cell>
          <cell r="N344">
            <v>0</v>
          </cell>
          <cell r="O344">
            <v>0</v>
          </cell>
          <cell r="P344">
            <v>1922436.32</v>
          </cell>
        </row>
        <row r="345">
          <cell r="C345" t="str">
            <v>S437051</v>
          </cell>
          <cell r="D345" t="str">
            <v>正常供货</v>
          </cell>
          <cell r="E345">
            <v>30</v>
          </cell>
          <cell r="F345">
            <v>30</v>
          </cell>
          <cell r="G345" t="str">
            <v>是</v>
          </cell>
          <cell r="H345">
            <v>60044.04</v>
          </cell>
          <cell r="I345">
            <v>120088.08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342422.07</v>
          </cell>
        </row>
        <row r="346">
          <cell r="C346" t="str">
            <v>S511037</v>
          </cell>
          <cell r="D346" t="str">
            <v>销售（三方库）</v>
          </cell>
          <cell r="E346">
            <v>0</v>
          </cell>
        </row>
        <row r="346">
          <cell r="G346" t="str">
            <v>是</v>
          </cell>
          <cell r="H346">
            <v>457325.06</v>
          </cell>
          <cell r="I346">
            <v>457325.06</v>
          </cell>
          <cell r="J346">
            <v>236875.51</v>
          </cell>
          <cell r="K346">
            <v>2398.73</v>
          </cell>
          <cell r="L346">
            <v>53552.79</v>
          </cell>
          <cell r="M346">
            <v>47524.57</v>
          </cell>
          <cell r="N346">
            <v>77666.92</v>
          </cell>
          <cell r="O346">
            <v>55732.5</v>
          </cell>
          <cell r="P346">
            <v>326304.01</v>
          </cell>
        </row>
        <row r="347">
          <cell r="C347" t="str">
            <v>S512020</v>
          </cell>
          <cell r="D347" t="str">
            <v>老账</v>
          </cell>
          <cell r="E347">
            <v>0</v>
          </cell>
        </row>
        <row r="347">
          <cell r="G347" t="str">
            <v>是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</row>
        <row r="348">
          <cell r="C348" t="str">
            <v>S412045</v>
          </cell>
          <cell r="D348" t="str">
            <v>正常供货</v>
          </cell>
          <cell r="E348">
            <v>45</v>
          </cell>
          <cell r="F348">
            <v>45</v>
          </cell>
          <cell r="G348" t="str">
            <v>是</v>
          </cell>
          <cell r="H348">
            <v>388589.27</v>
          </cell>
          <cell r="I348">
            <v>315069.77</v>
          </cell>
          <cell r="J348">
            <v>301172.45</v>
          </cell>
          <cell r="K348">
            <v>107295.76</v>
          </cell>
          <cell r="L348">
            <v>3400.73</v>
          </cell>
          <cell r="M348">
            <v>118075.96</v>
          </cell>
          <cell r="N348">
            <v>600</v>
          </cell>
          <cell r="O348">
            <v>71800</v>
          </cell>
          <cell r="P348">
            <v>302926.44</v>
          </cell>
        </row>
        <row r="349">
          <cell r="C349" t="str">
            <v>S413011</v>
          </cell>
        </row>
        <row r="349">
          <cell r="E349">
            <v>0</v>
          </cell>
        </row>
        <row r="349">
          <cell r="G349" t="str">
            <v>是</v>
          </cell>
          <cell r="H349">
            <v>2996.5</v>
          </cell>
          <cell r="I349">
            <v>2996.5</v>
          </cell>
          <cell r="J349">
            <v>2996.5</v>
          </cell>
          <cell r="K349">
            <v>2671.5</v>
          </cell>
          <cell r="L349">
            <v>325</v>
          </cell>
          <cell r="M349">
            <v>0</v>
          </cell>
          <cell r="N349">
            <v>0</v>
          </cell>
          <cell r="O349">
            <v>0</v>
          </cell>
          <cell r="P349">
            <v>5596.5</v>
          </cell>
        </row>
        <row r="350">
          <cell r="C350" t="str">
            <v>S413122</v>
          </cell>
          <cell r="D350" t="str">
            <v>正常供货</v>
          </cell>
          <cell r="E350">
            <v>90</v>
          </cell>
          <cell r="F350">
            <v>90</v>
          </cell>
          <cell r="G350" t="str">
            <v>是</v>
          </cell>
          <cell r="H350">
            <v>15365.48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30562.77</v>
          </cell>
        </row>
        <row r="351">
          <cell r="C351" t="str">
            <v>S413196</v>
          </cell>
          <cell r="D351" t="str">
            <v>李尔转移物料</v>
          </cell>
          <cell r="E351">
            <v>30</v>
          </cell>
          <cell r="F351">
            <v>30</v>
          </cell>
          <cell r="G351" t="str">
            <v>是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</row>
        <row r="352">
          <cell r="C352" t="str">
            <v>S433028</v>
          </cell>
          <cell r="D352" t="str">
            <v>老账</v>
          </cell>
          <cell r="E352">
            <v>90</v>
          </cell>
        </row>
        <row r="352">
          <cell r="G352" t="str">
            <v>是</v>
          </cell>
          <cell r="H352">
            <v>155826.08</v>
          </cell>
          <cell r="I352">
            <v>66697.33</v>
          </cell>
          <cell r="J352">
            <v>66697.33</v>
          </cell>
          <cell r="K352">
            <v>35939.65</v>
          </cell>
          <cell r="L352">
            <v>27513.24</v>
          </cell>
          <cell r="M352">
            <v>3244.44</v>
          </cell>
          <cell r="N352">
            <v>0</v>
          </cell>
          <cell r="O352">
            <v>0</v>
          </cell>
          <cell r="P352">
            <v>204109.64</v>
          </cell>
        </row>
        <row r="353">
          <cell r="C353" t="str">
            <v>S511036</v>
          </cell>
          <cell r="D353" t="str">
            <v>销售（三方库）</v>
          </cell>
          <cell r="E353">
            <v>0</v>
          </cell>
        </row>
        <row r="353">
          <cell r="G353" t="str">
            <v>是</v>
          </cell>
          <cell r="H353">
            <v>1355166.4</v>
          </cell>
          <cell r="I353">
            <v>1355166.4</v>
          </cell>
          <cell r="J353">
            <v>1355166.4</v>
          </cell>
          <cell r="K353">
            <v>179776</v>
          </cell>
          <cell r="L353">
            <v>338859.2</v>
          </cell>
          <cell r="M353">
            <v>173806.4</v>
          </cell>
          <cell r="N353">
            <v>326896</v>
          </cell>
          <cell r="O353">
            <v>335828.8</v>
          </cell>
          <cell r="P353">
            <v>1707124</v>
          </cell>
        </row>
        <row r="354">
          <cell r="C354" t="str">
            <v>S411047</v>
          </cell>
          <cell r="D354" t="str">
            <v>正常供货</v>
          </cell>
          <cell r="E354">
            <v>60</v>
          </cell>
        </row>
        <row r="354">
          <cell r="G354" t="str">
            <v>是</v>
          </cell>
          <cell r="H354">
            <v>92807.9</v>
          </cell>
          <cell r="I354">
            <v>92807.9</v>
          </cell>
          <cell r="J354">
            <v>80780.6</v>
          </cell>
          <cell r="K354">
            <v>25255.5</v>
          </cell>
          <cell r="L354">
            <v>21888.1</v>
          </cell>
          <cell r="M354">
            <v>16837</v>
          </cell>
          <cell r="N354">
            <v>16800</v>
          </cell>
          <cell r="O354">
            <v>0</v>
          </cell>
          <cell r="P354">
            <v>80817.6</v>
          </cell>
        </row>
        <row r="355">
          <cell r="C355" t="str">
            <v>S411048</v>
          </cell>
          <cell r="D355" t="str">
            <v>正常供货</v>
          </cell>
          <cell r="E355">
            <v>60</v>
          </cell>
        </row>
        <row r="355">
          <cell r="G355" t="str">
            <v>是</v>
          </cell>
          <cell r="H355">
            <v>773233.98</v>
          </cell>
          <cell r="I355">
            <v>530331.44</v>
          </cell>
          <cell r="J355">
            <v>530331.44</v>
          </cell>
          <cell r="K355">
            <v>243474.32</v>
          </cell>
          <cell r="L355">
            <v>0</v>
          </cell>
          <cell r="M355">
            <v>140346</v>
          </cell>
          <cell r="N355">
            <v>146511.12</v>
          </cell>
          <cell r="O355">
            <v>0</v>
          </cell>
          <cell r="P355">
            <v>813850.86</v>
          </cell>
        </row>
        <row r="356">
          <cell r="C356" t="str">
            <v>S431012</v>
          </cell>
          <cell r="D356" t="str">
            <v>正常供货</v>
          </cell>
          <cell r="E356">
            <v>90</v>
          </cell>
        </row>
        <row r="356">
          <cell r="G356" t="str">
            <v>是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C357" t="str">
            <v>S431033</v>
          </cell>
          <cell r="D357" t="str">
            <v>正常供货</v>
          </cell>
          <cell r="E357">
            <v>90</v>
          </cell>
        </row>
        <row r="357">
          <cell r="G357" t="str">
            <v>是</v>
          </cell>
          <cell r="H357">
            <v>11660.35</v>
          </cell>
          <cell r="I357">
            <v>11660.35</v>
          </cell>
          <cell r="J357">
            <v>10034.07</v>
          </cell>
          <cell r="K357">
            <v>2142.48</v>
          </cell>
          <cell r="L357">
            <v>4822.61</v>
          </cell>
          <cell r="M357">
            <v>0</v>
          </cell>
          <cell r="N357">
            <v>2000</v>
          </cell>
          <cell r="O357">
            <v>1068.98</v>
          </cell>
          <cell r="P357">
            <v>6965.09</v>
          </cell>
        </row>
        <row r="358">
          <cell r="C358" t="str">
            <v>S431198</v>
          </cell>
          <cell r="D358" t="str">
            <v>正常供货</v>
          </cell>
          <cell r="E358">
            <v>90</v>
          </cell>
        </row>
        <row r="358">
          <cell r="G358" t="str">
            <v>是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C359" t="str">
            <v>s513206</v>
          </cell>
        </row>
        <row r="359">
          <cell r="E359">
            <v>0</v>
          </cell>
        </row>
        <row r="359">
          <cell r="G359" t="str">
            <v>是</v>
          </cell>
          <cell r="H359">
            <v>7730</v>
          </cell>
          <cell r="I359">
            <v>7730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</row>
        <row r="360">
          <cell r="C360" t="str">
            <v>S513214</v>
          </cell>
        </row>
        <row r="360">
          <cell r="E360">
            <v>0</v>
          </cell>
        </row>
        <row r="360">
          <cell r="G360" t="str">
            <v>是</v>
          </cell>
          <cell r="H360">
            <v>732.5</v>
          </cell>
          <cell r="I360">
            <v>732.5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C361" t="str">
            <v>S413201</v>
          </cell>
          <cell r="D361" t="str">
            <v>正常供货</v>
          </cell>
          <cell r="E361">
            <v>90</v>
          </cell>
        </row>
        <row r="361">
          <cell r="G361" t="str">
            <v>是</v>
          </cell>
          <cell r="H361">
            <v>137575.27</v>
          </cell>
          <cell r="I361">
            <v>7950.71</v>
          </cell>
          <cell r="J361">
            <v>7950.71</v>
          </cell>
          <cell r="K361">
            <v>7950.71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306621.88</v>
          </cell>
        </row>
        <row r="362">
          <cell r="C362" t="str">
            <v>S431036</v>
          </cell>
          <cell r="D362" t="str">
            <v>正常供货</v>
          </cell>
          <cell r="E362">
            <v>0</v>
          </cell>
        </row>
        <row r="362">
          <cell r="G362" t="str">
            <v>是</v>
          </cell>
          <cell r="H362">
            <v>146713.78</v>
          </cell>
          <cell r="I362">
            <v>146713.78</v>
          </cell>
          <cell r="J362">
            <v>146713.78</v>
          </cell>
          <cell r="K362">
            <v>0</v>
          </cell>
          <cell r="L362">
            <v>68555.75</v>
          </cell>
          <cell r="M362">
            <v>58920.91</v>
          </cell>
          <cell r="N362">
            <v>19237.12</v>
          </cell>
          <cell r="O362">
            <v>0</v>
          </cell>
          <cell r="P362">
            <v>184030</v>
          </cell>
        </row>
        <row r="363">
          <cell r="C363" t="str">
            <v>S433030</v>
          </cell>
          <cell r="D363" t="str">
            <v>正常供货</v>
          </cell>
          <cell r="E363">
            <v>0</v>
          </cell>
        </row>
        <row r="363">
          <cell r="G363" t="str">
            <v>是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9000</v>
          </cell>
        </row>
        <row r="364">
          <cell r="C364" t="str">
            <v>S437057</v>
          </cell>
          <cell r="D364" t="str">
            <v>正常供货</v>
          </cell>
          <cell r="E364">
            <v>0</v>
          </cell>
        </row>
        <row r="364">
          <cell r="G364" t="str">
            <v>是</v>
          </cell>
          <cell r="H364">
            <v>264595</v>
          </cell>
          <cell r="I364">
            <v>264595</v>
          </cell>
          <cell r="J364">
            <v>264595</v>
          </cell>
          <cell r="K364">
            <v>149095</v>
          </cell>
          <cell r="L364">
            <v>115500</v>
          </cell>
          <cell r="M364">
            <v>0</v>
          </cell>
          <cell r="N364">
            <v>0</v>
          </cell>
          <cell r="O364">
            <v>0</v>
          </cell>
          <cell r="P364">
            <v>571595</v>
          </cell>
        </row>
        <row r="365">
          <cell r="C365" t="str">
            <v>S513037</v>
          </cell>
        </row>
        <row r="365">
          <cell r="E365">
            <v>60</v>
          </cell>
        </row>
        <row r="365">
          <cell r="G365" t="str">
            <v>是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</row>
        <row r="366">
          <cell r="C366" t="str">
            <v>S513215</v>
          </cell>
        </row>
        <row r="366">
          <cell r="E366">
            <v>0</v>
          </cell>
        </row>
        <row r="366">
          <cell r="G366" t="str">
            <v>是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11400</v>
          </cell>
        </row>
        <row r="367">
          <cell r="C367" t="str">
            <v>S561008</v>
          </cell>
        </row>
        <row r="367">
          <cell r="E367">
            <v>0</v>
          </cell>
        </row>
        <row r="367">
          <cell r="G367" t="str">
            <v>是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43245.5</v>
          </cell>
        </row>
        <row r="368">
          <cell r="C368" t="str">
            <v>S413133</v>
          </cell>
          <cell r="D368" t="str">
            <v>正常供货</v>
          </cell>
          <cell r="E368">
            <v>60</v>
          </cell>
        </row>
        <row r="368">
          <cell r="G368" t="str">
            <v>是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36160</v>
          </cell>
        </row>
        <row r="369">
          <cell r="C369" t="str">
            <v>S413083</v>
          </cell>
          <cell r="D369" t="str">
            <v>正常供货</v>
          </cell>
          <cell r="E369">
            <v>60</v>
          </cell>
        </row>
        <row r="369">
          <cell r="G369" t="str">
            <v>是</v>
          </cell>
          <cell r="H369">
            <v>102386.99</v>
          </cell>
          <cell r="I369">
            <v>88908.5</v>
          </cell>
          <cell r="J369">
            <v>88908.5</v>
          </cell>
          <cell r="K369">
            <v>2810.48</v>
          </cell>
          <cell r="L369">
            <v>6320.64</v>
          </cell>
          <cell r="M369">
            <v>79777.38</v>
          </cell>
          <cell r="N369">
            <v>0</v>
          </cell>
          <cell r="O369">
            <v>0</v>
          </cell>
          <cell r="P369">
            <v>36717.46</v>
          </cell>
        </row>
        <row r="370">
          <cell r="C370" t="str">
            <v>S437039</v>
          </cell>
          <cell r="D370" t="str">
            <v>正常供货</v>
          </cell>
          <cell r="E370">
            <v>0</v>
          </cell>
        </row>
        <row r="370">
          <cell r="G370" t="str">
            <v>是</v>
          </cell>
          <cell r="H370">
            <v>16034.72</v>
          </cell>
          <cell r="I370">
            <v>16034.72</v>
          </cell>
          <cell r="J370">
            <v>16034.72</v>
          </cell>
          <cell r="K370">
            <v>16034.72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47678.1</v>
          </cell>
        </row>
        <row r="371">
          <cell r="C371" t="str">
            <v>S442002</v>
          </cell>
          <cell r="D371" t="str">
            <v>正常供货</v>
          </cell>
          <cell r="E371">
            <v>90</v>
          </cell>
        </row>
        <row r="371">
          <cell r="G371" t="str">
            <v>是</v>
          </cell>
          <cell r="H371">
            <v>44782.03</v>
          </cell>
          <cell r="I371">
            <v>15982.39</v>
          </cell>
          <cell r="J371">
            <v>15982.39</v>
          </cell>
          <cell r="K371">
            <v>12326.04</v>
          </cell>
          <cell r="L371">
            <v>3656.35</v>
          </cell>
          <cell r="M371">
            <v>0</v>
          </cell>
          <cell r="N371">
            <v>0</v>
          </cell>
          <cell r="O371">
            <v>0</v>
          </cell>
          <cell r="P371">
            <v>84782.03</v>
          </cell>
        </row>
        <row r="372">
          <cell r="C372" t="str">
            <v>S412018</v>
          </cell>
          <cell r="D372" t="str">
            <v>正常供货</v>
          </cell>
          <cell r="E372">
            <v>30</v>
          </cell>
        </row>
        <row r="372">
          <cell r="G372" t="str">
            <v>是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199156.4</v>
          </cell>
        </row>
        <row r="373">
          <cell r="C373" t="str">
            <v>S413024</v>
          </cell>
          <cell r="D373" t="str">
            <v>正常供货</v>
          </cell>
          <cell r="E373">
            <v>0</v>
          </cell>
        </row>
        <row r="373">
          <cell r="G373" t="str">
            <v>是</v>
          </cell>
          <cell r="H373">
            <v>2900.49</v>
          </cell>
          <cell r="I373">
            <v>2900.49</v>
          </cell>
          <cell r="J373">
            <v>2900.49</v>
          </cell>
          <cell r="K373">
            <v>2900.49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2900.49</v>
          </cell>
        </row>
        <row r="374">
          <cell r="C374" t="str">
            <v>S413042</v>
          </cell>
          <cell r="D374" t="str">
            <v>正常供货</v>
          </cell>
          <cell r="E374">
            <v>0</v>
          </cell>
        </row>
        <row r="374">
          <cell r="G374" t="str">
            <v>是</v>
          </cell>
          <cell r="H374">
            <v>374973.64</v>
          </cell>
          <cell r="I374">
            <v>374973.64</v>
          </cell>
          <cell r="J374">
            <v>374973.64</v>
          </cell>
          <cell r="K374">
            <v>374973.64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2884693.54</v>
          </cell>
        </row>
        <row r="375">
          <cell r="C375" t="str">
            <v>S432016</v>
          </cell>
          <cell r="D375" t="str">
            <v>正常供货</v>
          </cell>
          <cell r="E375">
            <v>30</v>
          </cell>
        </row>
        <row r="375">
          <cell r="G375" t="str">
            <v>是</v>
          </cell>
          <cell r="H375">
            <v>249980.01</v>
          </cell>
          <cell r="I375">
            <v>499959.97</v>
          </cell>
          <cell r="J375">
            <v>0.05</v>
          </cell>
          <cell r="K375">
            <v>0.05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3592617.59</v>
          </cell>
        </row>
        <row r="376">
          <cell r="C376" t="str">
            <v>S444014</v>
          </cell>
          <cell r="D376" t="str">
            <v>正常供货</v>
          </cell>
          <cell r="E376">
            <v>90</v>
          </cell>
        </row>
        <row r="376">
          <cell r="G376" t="str">
            <v>是</v>
          </cell>
          <cell r="H376">
            <v>151605.35</v>
          </cell>
          <cell r="I376">
            <v>151605.35</v>
          </cell>
          <cell r="J376">
            <v>151605.35</v>
          </cell>
          <cell r="K376">
            <v>0</v>
          </cell>
          <cell r="L376">
            <v>0</v>
          </cell>
          <cell r="M376">
            <v>151605.35</v>
          </cell>
          <cell r="N376">
            <v>0</v>
          </cell>
          <cell r="O376">
            <v>0</v>
          </cell>
          <cell r="P376">
            <v>206749.7</v>
          </cell>
        </row>
        <row r="377">
          <cell r="C377" t="str">
            <v>S444016</v>
          </cell>
          <cell r="D377" t="str">
            <v>正常供货</v>
          </cell>
          <cell r="E377">
            <v>90</v>
          </cell>
        </row>
        <row r="377">
          <cell r="G377" t="str">
            <v>是</v>
          </cell>
          <cell r="H377">
            <v>338661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718544.4</v>
          </cell>
        </row>
        <row r="378">
          <cell r="C378" t="str">
            <v>S412038</v>
          </cell>
          <cell r="D378" t="str">
            <v>正常供货</v>
          </cell>
          <cell r="E378">
            <v>0</v>
          </cell>
        </row>
        <row r="378">
          <cell r="G378" t="str">
            <v>是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76246.9</v>
          </cell>
        </row>
        <row r="379">
          <cell r="C379" t="str">
            <v>S413203</v>
          </cell>
          <cell r="D379" t="str">
            <v>正常供货</v>
          </cell>
          <cell r="E379">
            <v>90</v>
          </cell>
        </row>
        <row r="379">
          <cell r="G379" t="str">
            <v>是</v>
          </cell>
          <cell r="H379">
            <v>47880</v>
          </cell>
          <cell r="I379">
            <v>7280</v>
          </cell>
          <cell r="J379">
            <v>7280</v>
          </cell>
          <cell r="K379">
            <v>0</v>
          </cell>
          <cell r="L379">
            <v>0</v>
          </cell>
          <cell r="M379">
            <v>0</v>
          </cell>
          <cell r="N379">
            <v>7280</v>
          </cell>
          <cell r="O379">
            <v>0</v>
          </cell>
          <cell r="P379">
            <v>40600</v>
          </cell>
        </row>
        <row r="380">
          <cell r="C380" t="str">
            <v>S411044</v>
          </cell>
          <cell r="D380" t="str">
            <v>正常供货</v>
          </cell>
          <cell r="E380">
            <v>30</v>
          </cell>
        </row>
        <row r="380">
          <cell r="G380" t="str">
            <v>是</v>
          </cell>
          <cell r="H380">
            <v>25460</v>
          </cell>
          <cell r="I380">
            <v>25460</v>
          </cell>
          <cell r="J380">
            <v>5360</v>
          </cell>
          <cell r="K380">
            <v>0</v>
          </cell>
          <cell r="L380">
            <v>0</v>
          </cell>
          <cell r="M380">
            <v>0</v>
          </cell>
          <cell r="N380">
            <v>5360</v>
          </cell>
          <cell r="O380">
            <v>0</v>
          </cell>
          <cell r="P380">
            <v>5360</v>
          </cell>
        </row>
        <row r="381">
          <cell r="C381" t="str">
            <v>S412047</v>
          </cell>
          <cell r="D381" t="str">
            <v>正常供货</v>
          </cell>
          <cell r="E381">
            <v>30</v>
          </cell>
        </row>
        <row r="381">
          <cell r="G381" t="str">
            <v>是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425945.57</v>
          </cell>
        </row>
        <row r="382">
          <cell r="C382" t="str">
            <v>S413184</v>
          </cell>
          <cell r="D382" t="str">
            <v>正常供货</v>
          </cell>
          <cell r="E382">
            <v>90</v>
          </cell>
        </row>
        <row r="382">
          <cell r="G382" t="str">
            <v>是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22200</v>
          </cell>
        </row>
        <row r="383">
          <cell r="C383" t="str">
            <v>S413202</v>
          </cell>
          <cell r="D383" t="str">
            <v>正常供货</v>
          </cell>
          <cell r="E383">
            <v>90</v>
          </cell>
        </row>
        <row r="383">
          <cell r="G383" t="str">
            <v>是</v>
          </cell>
          <cell r="H383">
            <v>49282.46</v>
          </cell>
          <cell r="I383">
            <v>49282.46</v>
          </cell>
          <cell r="J383">
            <v>49282.46</v>
          </cell>
          <cell r="K383">
            <v>0</v>
          </cell>
          <cell r="L383">
            <v>49282.46</v>
          </cell>
          <cell r="M383">
            <v>0</v>
          </cell>
          <cell r="N383">
            <v>0</v>
          </cell>
          <cell r="O383">
            <v>0</v>
          </cell>
          <cell r="P383">
            <v>119282.46</v>
          </cell>
        </row>
        <row r="384">
          <cell r="C384" t="str">
            <v>S413204</v>
          </cell>
          <cell r="D384" t="str">
            <v>正常供货</v>
          </cell>
          <cell r="E384">
            <v>90</v>
          </cell>
        </row>
        <row r="384">
          <cell r="G384" t="str">
            <v>是</v>
          </cell>
          <cell r="H384">
            <v>117408.04</v>
          </cell>
          <cell r="I384">
            <v>26942.55</v>
          </cell>
          <cell r="J384">
            <v>26942.55</v>
          </cell>
          <cell r="K384">
            <v>0</v>
          </cell>
          <cell r="L384">
            <v>26942.55</v>
          </cell>
          <cell r="M384">
            <v>0</v>
          </cell>
          <cell r="N384">
            <v>0</v>
          </cell>
          <cell r="O384">
            <v>0</v>
          </cell>
          <cell r="P384">
            <v>183986.44</v>
          </cell>
        </row>
        <row r="385">
          <cell r="C385" t="str">
            <v>S434011</v>
          </cell>
        </row>
        <row r="385">
          <cell r="E385">
            <v>0</v>
          </cell>
        </row>
        <row r="385">
          <cell r="G385" t="str">
            <v>是</v>
          </cell>
          <cell r="H385">
            <v>6225.04</v>
          </cell>
          <cell r="I385">
            <v>6225.04</v>
          </cell>
          <cell r="J385">
            <v>6225.04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6225.04</v>
          </cell>
          <cell r="P385">
            <v>6225.04</v>
          </cell>
        </row>
        <row r="386">
          <cell r="C386" t="str">
            <v>S437055</v>
          </cell>
          <cell r="D386" t="str">
            <v>正常供货</v>
          </cell>
          <cell r="E386">
            <v>60</v>
          </cell>
        </row>
        <row r="386">
          <cell r="G386" t="str">
            <v>是</v>
          </cell>
          <cell r="H386">
            <v>404042.04</v>
          </cell>
          <cell r="I386">
            <v>295670.52</v>
          </cell>
          <cell r="J386">
            <v>295670.52</v>
          </cell>
          <cell r="K386">
            <v>76152.96</v>
          </cell>
          <cell r="L386">
            <v>93306.36</v>
          </cell>
          <cell r="M386">
            <v>126211.2</v>
          </cell>
          <cell r="N386">
            <v>0</v>
          </cell>
          <cell r="O386">
            <v>0</v>
          </cell>
          <cell r="P386">
            <v>434042.04</v>
          </cell>
        </row>
        <row r="387">
          <cell r="C387" t="str">
            <v>S437056</v>
          </cell>
          <cell r="D387" t="str">
            <v>正常供货</v>
          </cell>
          <cell r="E387" t="str">
            <v>预付</v>
          </cell>
        </row>
        <row r="387">
          <cell r="G387" t="str">
            <v>是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11200</v>
          </cell>
        </row>
        <row r="388">
          <cell r="C388" t="str">
            <v>S513222</v>
          </cell>
          <cell r="D388" t="str">
            <v>正常供货</v>
          </cell>
          <cell r="E388">
            <v>30</v>
          </cell>
        </row>
        <row r="388">
          <cell r="G388" t="str">
            <v>是</v>
          </cell>
          <cell r="H388">
            <v>172012.91</v>
          </cell>
          <cell r="I388">
            <v>280910.44</v>
          </cell>
          <cell r="J388">
            <v>63115.38</v>
          </cell>
          <cell r="K388">
            <v>0</v>
          </cell>
          <cell r="L388">
            <v>0</v>
          </cell>
          <cell r="M388">
            <v>0</v>
          </cell>
          <cell r="N388">
            <v>63115.38</v>
          </cell>
          <cell r="O388">
            <v>0</v>
          </cell>
          <cell r="P388">
            <v>310910.45</v>
          </cell>
        </row>
        <row r="389">
          <cell r="C389" t="str">
            <v>S537036</v>
          </cell>
        </row>
        <row r="389">
          <cell r="E389">
            <v>0</v>
          </cell>
        </row>
        <row r="389">
          <cell r="G389" t="str">
            <v>是</v>
          </cell>
          <cell r="H389">
            <v>181817.67</v>
          </cell>
          <cell r="I389">
            <v>181817.67</v>
          </cell>
          <cell r="J389">
            <v>181817.67</v>
          </cell>
          <cell r="K389">
            <v>29881.29</v>
          </cell>
          <cell r="L389">
            <v>44879.87</v>
          </cell>
          <cell r="M389">
            <v>27785.67</v>
          </cell>
          <cell r="N389">
            <v>27473.08</v>
          </cell>
          <cell r="O389">
            <v>51797.76</v>
          </cell>
          <cell r="P389">
            <v>208659.82</v>
          </cell>
        </row>
        <row r="390">
          <cell r="C390" t="str">
            <v>S411009</v>
          </cell>
          <cell r="D390" t="str">
            <v>正常供货</v>
          </cell>
          <cell r="E390">
            <v>0</v>
          </cell>
        </row>
        <row r="390">
          <cell r="G390" t="str">
            <v>是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72625</v>
          </cell>
        </row>
        <row r="391">
          <cell r="C391" t="str">
            <v>S411042</v>
          </cell>
          <cell r="D391" t="str">
            <v>正常供货</v>
          </cell>
          <cell r="E391">
            <v>90</v>
          </cell>
        </row>
        <row r="391">
          <cell r="G391" t="str">
            <v>是</v>
          </cell>
          <cell r="H391">
            <v>7670</v>
          </cell>
          <cell r="I391">
            <v>6500</v>
          </cell>
          <cell r="J391">
            <v>6500</v>
          </cell>
          <cell r="K391">
            <v>6500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7670</v>
          </cell>
        </row>
        <row r="392">
          <cell r="C392" t="str">
            <v>S411050</v>
          </cell>
          <cell r="D392" t="str">
            <v>正常供货</v>
          </cell>
          <cell r="E392">
            <v>90</v>
          </cell>
        </row>
        <row r="392">
          <cell r="G392" t="str">
            <v>是</v>
          </cell>
          <cell r="H392">
            <v>31091.95</v>
          </cell>
          <cell r="I392">
            <v>11361.25</v>
          </cell>
          <cell r="J392">
            <v>11361.25</v>
          </cell>
          <cell r="K392">
            <v>11361.25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31091.95</v>
          </cell>
        </row>
        <row r="393">
          <cell r="C393" t="str">
            <v>S412002</v>
          </cell>
          <cell r="D393" t="str">
            <v>正常供货</v>
          </cell>
          <cell r="E393">
            <v>0</v>
          </cell>
        </row>
        <row r="393">
          <cell r="G393" t="str">
            <v>是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</row>
        <row r="394">
          <cell r="C394" t="str">
            <v>S412006</v>
          </cell>
          <cell r="D394" t="str">
            <v>正常供货</v>
          </cell>
          <cell r="E394">
            <v>0</v>
          </cell>
        </row>
        <row r="394">
          <cell r="G394" t="str">
            <v>是</v>
          </cell>
          <cell r="H394">
            <v>4731.88</v>
          </cell>
          <cell r="I394">
            <v>4731.88</v>
          </cell>
          <cell r="J394">
            <v>4731.88</v>
          </cell>
          <cell r="K394">
            <v>0</v>
          </cell>
          <cell r="L394">
            <v>0</v>
          </cell>
          <cell r="M394">
            <v>0</v>
          </cell>
          <cell r="N394">
            <v>4731.88</v>
          </cell>
          <cell r="O394">
            <v>0</v>
          </cell>
          <cell r="P394">
            <v>65139.71</v>
          </cell>
        </row>
        <row r="395">
          <cell r="C395" t="str">
            <v>S412039</v>
          </cell>
          <cell r="D395" t="str">
            <v>正常供货</v>
          </cell>
          <cell r="E395">
            <v>60</v>
          </cell>
        </row>
        <row r="395">
          <cell r="G395" t="str">
            <v>是</v>
          </cell>
          <cell r="H395">
            <v>444209.18</v>
          </cell>
          <cell r="I395">
            <v>282963.01</v>
          </cell>
          <cell r="J395">
            <v>282963.01</v>
          </cell>
          <cell r="K395">
            <v>95087.99</v>
          </cell>
          <cell r="L395">
            <v>142337.73</v>
          </cell>
          <cell r="M395">
            <v>19437.3</v>
          </cell>
          <cell r="N395">
            <v>0</v>
          </cell>
          <cell r="O395">
            <v>26099.99</v>
          </cell>
          <cell r="P395">
            <v>418109.19</v>
          </cell>
        </row>
        <row r="396">
          <cell r="C396" t="str">
            <v>S412049</v>
          </cell>
          <cell r="D396" t="str">
            <v>正常供货</v>
          </cell>
          <cell r="E396" t="str">
            <v>现付</v>
          </cell>
        </row>
        <row r="396">
          <cell r="G396" t="str">
            <v>是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49773.34</v>
          </cell>
        </row>
        <row r="397">
          <cell r="C397" t="str">
            <v>S413038</v>
          </cell>
          <cell r="D397" t="str">
            <v>正常供货</v>
          </cell>
          <cell r="E397">
            <v>60</v>
          </cell>
        </row>
        <row r="397">
          <cell r="G397" t="str">
            <v>是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C398" t="str">
            <v>S413048</v>
          </cell>
          <cell r="D398" t="str">
            <v>正常供货</v>
          </cell>
          <cell r="E398" t="str">
            <v>预付</v>
          </cell>
        </row>
        <row r="398">
          <cell r="G398" t="str">
            <v>是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C399" t="str">
            <v>S413075</v>
          </cell>
          <cell r="D399" t="str">
            <v>正常供货</v>
          </cell>
          <cell r="E399">
            <v>30</v>
          </cell>
        </row>
        <row r="399">
          <cell r="G399" t="str">
            <v>是</v>
          </cell>
          <cell r="H399">
            <v>46757.19</v>
          </cell>
          <cell r="I399">
            <v>46757.19</v>
          </cell>
          <cell r="J399">
            <v>46757.19</v>
          </cell>
          <cell r="K399">
            <v>46757.19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124052.32</v>
          </cell>
        </row>
        <row r="400">
          <cell r="C400" t="str">
            <v>S413121</v>
          </cell>
          <cell r="D400" t="str">
            <v>正常供货</v>
          </cell>
          <cell r="E400">
            <v>0</v>
          </cell>
        </row>
        <row r="400">
          <cell r="G400" t="str">
            <v>是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96045</v>
          </cell>
        </row>
        <row r="401">
          <cell r="C401" t="str">
            <v>S413135</v>
          </cell>
          <cell r="D401" t="str">
            <v>正常供货</v>
          </cell>
          <cell r="E401">
            <v>0</v>
          </cell>
        </row>
        <row r="401">
          <cell r="G401" t="str">
            <v>是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C402" t="str">
            <v>S413157</v>
          </cell>
          <cell r="D402" t="str">
            <v>正常供货</v>
          </cell>
          <cell r="E402">
            <v>0</v>
          </cell>
        </row>
        <row r="402">
          <cell r="G402" t="str">
            <v>是</v>
          </cell>
          <cell r="H402">
            <v>12530.25</v>
          </cell>
          <cell r="I402">
            <v>12530.25</v>
          </cell>
          <cell r="J402">
            <v>12530.25</v>
          </cell>
          <cell r="K402">
            <v>6410.25</v>
          </cell>
          <cell r="L402">
            <v>0</v>
          </cell>
          <cell r="M402">
            <v>0</v>
          </cell>
          <cell r="N402">
            <v>6120</v>
          </cell>
          <cell r="O402">
            <v>0</v>
          </cell>
          <cell r="P402">
            <v>43560</v>
          </cell>
        </row>
        <row r="403">
          <cell r="C403" t="str">
            <v>S413165</v>
          </cell>
          <cell r="D403" t="str">
            <v>正常供货</v>
          </cell>
          <cell r="E403">
            <v>0</v>
          </cell>
        </row>
        <row r="403">
          <cell r="G403" t="str">
            <v>是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114895.5</v>
          </cell>
        </row>
        <row r="404">
          <cell r="C404" t="str">
            <v>S413172</v>
          </cell>
          <cell r="D404" t="str">
            <v>正常供货</v>
          </cell>
          <cell r="E404" t="str">
            <v>现付</v>
          </cell>
        </row>
        <row r="404">
          <cell r="G404" t="str">
            <v>是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6750</v>
          </cell>
        </row>
        <row r="405">
          <cell r="C405" t="str">
            <v>S413174</v>
          </cell>
          <cell r="D405" t="str">
            <v>正常供货</v>
          </cell>
          <cell r="E405">
            <v>90</v>
          </cell>
        </row>
        <row r="405">
          <cell r="G405" t="str">
            <v>是</v>
          </cell>
          <cell r="H405">
            <v>4641.96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28313.85</v>
          </cell>
        </row>
        <row r="406">
          <cell r="C406" t="str">
            <v>S413179</v>
          </cell>
          <cell r="D406" t="str">
            <v>正常供货</v>
          </cell>
          <cell r="E406" t="str">
            <v>现付</v>
          </cell>
        </row>
        <row r="406">
          <cell r="G406" t="str">
            <v>是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113000</v>
          </cell>
        </row>
        <row r="407">
          <cell r="C407" t="str">
            <v>S413213</v>
          </cell>
          <cell r="D407" t="str">
            <v>正常供货</v>
          </cell>
          <cell r="E407">
            <v>0</v>
          </cell>
        </row>
        <row r="407">
          <cell r="G407" t="str">
            <v>是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33950.85</v>
          </cell>
        </row>
        <row r="408">
          <cell r="C408" t="str">
            <v>S431035</v>
          </cell>
          <cell r="D408" t="str">
            <v>正常供货</v>
          </cell>
          <cell r="E408">
            <v>90</v>
          </cell>
        </row>
        <row r="408">
          <cell r="G408" t="str">
            <v>是</v>
          </cell>
          <cell r="H408">
            <v>363836.44</v>
          </cell>
          <cell r="I408">
            <v>127694.24</v>
          </cell>
          <cell r="J408">
            <v>127694.24</v>
          </cell>
          <cell r="K408">
            <v>127694.24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397406.24</v>
          </cell>
        </row>
        <row r="409">
          <cell r="C409" t="str">
            <v>S432028</v>
          </cell>
          <cell r="D409" t="str">
            <v>正常供货</v>
          </cell>
          <cell r="E409">
            <v>60</v>
          </cell>
        </row>
        <row r="409">
          <cell r="G409" t="str">
            <v>是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8672.98</v>
          </cell>
        </row>
        <row r="410">
          <cell r="C410" t="str">
            <v>S432042</v>
          </cell>
          <cell r="D410" t="str">
            <v>正常供货</v>
          </cell>
          <cell r="E410">
            <v>60</v>
          </cell>
        </row>
        <row r="410">
          <cell r="G410" t="str">
            <v>是</v>
          </cell>
          <cell r="H410">
            <v>108193.31</v>
          </cell>
          <cell r="I410">
            <v>39443.19</v>
          </cell>
          <cell r="J410">
            <v>39443.19</v>
          </cell>
          <cell r="K410">
            <v>21679.12</v>
          </cell>
          <cell r="L410">
            <v>17764.07</v>
          </cell>
          <cell r="M410">
            <v>0</v>
          </cell>
          <cell r="N410">
            <v>0</v>
          </cell>
          <cell r="O410">
            <v>0</v>
          </cell>
          <cell r="P410">
            <v>108193.31</v>
          </cell>
        </row>
        <row r="411">
          <cell r="C411" t="str">
            <v>S432045</v>
          </cell>
          <cell r="D411" t="str">
            <v>正常供货</v>
          </cell>
          <cell r="E411" t="str">
            <v>预付</v>
          </cell>
        </row>
        <row r="411">
          <cell r="G411" t="str">
            <v>是</v>
          </cell>
          <cell r="H411">
            <v>173792</v>
          </cell>
          <cell r="I411">
            <v>173792</v>
          </cell>
          <cell r="J411">
            <v>173792</v>
          </cell>
          <cell r="K411">
            <v>50672</v>
          </cell>
          <cell r="L411">
            <v>72096</v>
          </cell>
          <cell r="M411">
            <v>0</v>
          </cell>
          <cell r="N411">
            <v>51024</v>
          </cell>
          <cell r="O411">
            <v>0</v>
          </cell>
          <cell r="P411">
            <v>209192</v>
          </cell>
        </row>
        <row r="412">
          <cell r="C412" t="str">
            <v>S433031</v>
          </cell>
          <cell r="D412" t="str">
            <v>正常供货</v>
          </cell>
          <cell r="E412">
            <v>60</v>
          </cell>
        </row>
        <row r="412">
          <cell r="G412" t="str">
            <v>是</v>
          </cell>
          <cell r="H412">
            <v>57740.83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83833.78</v>
          </cell>
        </row>
        <row r="413">
          <cell r="C413" t="str">
            <v>S437035</v>
          </cell>
          <cell r="D413" t="str">
            <v>正常供货</v>
          </cell>
          <cell r="E413">
            <v>0</v>
          </cell>
        </row>
        <row r="413">
          <cell r="G413" t="str">
            <v>是</v>
          </cell>
          <cell r="H413">
            <v>0.46</v>
          </cell>
          <cell r="I413">
            <v>0.46</v>
          </cell>
          <cell r="J413">
            <v>0.46</v>
          </cell>
          <cell r="K413">
            <v>0</v>
          </cell>
          <cell r="L413">
            <v>0</v>
          </cell>
          <cell r="M413">
            <v>0</v>
          </cell>
          <cell r="N413">
            <v>0.46</v>
          </cell>
          <cell r="O413">
            <v>0</v>
          </cell>
          <cell r="P413">
            <v>34000</v>
          </cell>
        </row>
        <row r="414">
          <cell r="C414" t="str">
            <v>S437045</v>
          </cell>
          <cell r="D414" t="str">
            <v>正常供货</v>
          </cell>
          <cell r="E414" t="str">
            <v>预付</v>
          </cell>
        </row>
        <row r="414">
          <cell r="G414" t="str">
            <v>是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28160</v>
          </cell>
        </row>
        <row r="415">
          <cell r="C415" t="str">
            <v>S437061</v>
          </cell>
          <cell r="D415" t="str">
            <v>正常供货</v>
          </cell>
          <cell r="E415" t="str">
            <v>预付</v>
          </cell>
        </row>
        <row r="415">
          <cell r="G415" t="str">
            <v>是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57500</v>
          </cell>
        </row>
        <row r="416">
          <cell r="C416" t="str">
            <v>S442005</v>
          </cell>
          <cell r="D416" t="str">
            <v>正常供货</v>
          </cell>
          <cell r="E416" t="str">
            <v>预付</v>
          </cell>
        </row>
        <row r="416">
          <cell r="G416" t="str">
            <v>是</v>
          </cell>
          <cell r="H416">
            <v>34977.6</v>
          </cell>
          <cell r="I416">
            <v>34977.6</v>
          </cell>
          <cell r="J416">
            <v>34977.6</v>
          </cell>
          <cell r="K416">
            <v>0</v>
          </cell>
          <cell r="L416">
            <v>34977.6</v>
          </cell>
          <cell r="M416">
            <v>0</v>
          </cell>
          <cell r="N416">
            <v>0</v>
          </cell>
          <cell r="O416">
            <v>0</v>
          </cell>
          <cell r="P416">
            <v>67108.8</v>
          </cell>
        </row>
        <row r="417">
          <cell r="C417" t="str">
            <v>S444009</v>
          </cell>
          <cell r="D417" t="str">
            <v>正常供货</v>
          </cell>
          <cell r="E417">
            <v>60</v>
          </cell>
        </row>
        <row r="417">
          <cell r="G417" t="str">
            <v>是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C418" t="str">
            <v>S444013</v>
          </cell>
          <cell r="D418" t="str">
            <v>正常供货</v>
          </cell>
          <cell r="E418" t="str">
            <v>预付</v>
          </cell>
        </row>
        <row r="418">
          <cell r="G418" t="str">
            <v>是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68000</v>
          </cell>
        </row>
        <row r="419">
          <cell r="C419" t="str">
            <v>S450001</v>
          </cell>
          <cell r="D419" t="str">
            <v>正常供货</v>
          </cell>
          <cell r="E419">
            <v>60</v>
          </cell>
        </row>
        <row r="419">
          <cell r="G419" t="str">
            <v>是</v>
          </cell>
          <cell r="H419">
            <v>12258.81</v>
          </cell>
          <cell r="I419">
            <v>12258.81</v>
          </cell>
          <cell r="J419">
            <v>12258.81</v>
          </cell>
          <cell r="K419">
            <v>0</v>
          </cell>
          <cell r="L419">
            <v>12258.81</v>
          </cell>
          <cell r="M419">
            <v>0</v>
          </cell>
          <cell r="N419">
            <v>0</v>
          </cell>
          <cell r="O419">
            <v>0</v>
          </cell>
          <cell r="P419">
            <v>12258.81</v>
          </cell>
        </row>
        <row r="420">
          <cell r="C420" t="str">
            <v>S461001</v>
          </cell>
          <cell r="D420" t="str">
            <v>正常供货</v>
          </cell>
          <cell r="E420">
            <v>0</v>
          </cell>
        </row>
        <row r="420">
          <cell r="G420" t="str">
            <v>是</v>
          </cell>
          <cell r="H420">
            <v>0.1</v>
          </cell>
          <cell r="I420">
            <v>0.1</v>
          </cell>
          <cell r="J420">
            <v>0.1</v>
          </cell>
          <cell r="K420">
            <v>0.1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23585.1</v>
          </cell>
        </row>
        <row r="421">
          <cell r="C421" t="str">
            <v>S512030</v>
          </cell>
          <cell r="D421" t="str">
            <v>正常供货</v>
          </cell>
          <cell r="E421">
            <v>0</v>
          </cell>
        </row>
        <row r="421">
          <cell r="G421" t="str">
            <v>是</v>
          </cell>
          <cell r="H421">
            <v>876359.4</v>
          </cell>
          <cell r="I421">
            <v>876359.4</v>
          </cell>
          <cell r="J421">
            <v>876359.4</v>
          </cell>
          <cell r="K421">
            <v>845916.94</v>
          </cell>
          <cell r="L421">
            <v>30442.46</v>
          </cell>
          <cell r="M421">
            <v>0</v>
          </cell>
          <cell r="N421">
            <v>0</v>
          </cell>
          <cell r="O421">
            <v>0</v>
          </cell>
          <cell r="P421">
            <v>2014159.4</v>
          </cell>
        </row>
        <row r="422">
          <cell r="C422" t="str">
            <v>S412037</v>
          </cell>
          <cell r="D422" t="str">
            <v>正常供货</v>
          </cell>
        </row>
        <row r="422">
          <cell r="G422" t="str">
            <v>是</v>
          </cell>
          <cell r="H422">
            <v>101684.23</v>
          </cell>
          <cell r="I422">
            <v>165159.44</v>
          </cell>
          <cell r="J422">
            <v>38209.02</v>
          </cell>
          <cell r="K422">
            <v>38209.02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165297.65</v>
          </cell>
        </row>
        <row r="423">
          <cell r="C423" t="str">
            <v>S412051</v>
          </cell>
          <cell r="D423" t="str">
            <v>正常供货</v>
          </cell>
        </row>
        <row r="423">
          <cell r="G423" t="str">
            <v>是</v>
          </cell>
          <cell r="H423">
            <v>32544</v>
          </cell>
          <cell r="I423">
            <v>11480.8</v>
          </cell>
          <cell r="J423">
            <v>11480.8</v>
          </cell>
          <cell r="K423">
            <v>11480.8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32544</v>
          </cell>
        </row>
        <row r="424">
          <cell r="C424" t="str">
            <v>S413069</v>
          </cell>
          <cell r="D424" t="str">
            <v>正常供货</v>
          </cell>
        </row>
        <row r="424">
          <cell r="G424" t="str">
            <v>是</v>
          </cell>
          <cell r="H424">
            <v>-21480</v>
          </cell>
          <cell r="I424">
            <v>-21480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C425" t="str">
            <v>S413186</v>
          </cell>
          <cell r="D425" t="str">
            <v>正常供货</v>
          </cell>
        </row>
        <row r="425">
          <cell r="G425" t="str">
            <v>是</v>
          </cell>
          <cell r="H425">
            <v>20523.37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71052.46</v>
          </cell>
        </row>
        <row r="426">
          <cell r="C426" t="str">
            <v>S413212</v>
          </cell>
          <cell r="D426" t="str">
            <v>正常供货</v>
          </cell>
        </row>
        <row r="426">
          <cell r="G426" t="str">
            <v>是</v>
          </cell>
          <cell r="H426">
            <v>59971.36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59971.36</v>
          </cell>
        </row>
        <row r="427">
          <cell r="C427" t="str">
            <v>S413215</v>
          </cell>
          <cell r="D427" t="str">
            <v>正常供货</v>
          </cell>
        </row>
        <row r="427">
          <cell r="G427" t="str">
            <v>是</v>
          </cell>
          <cell r="H427">
            <v>45572.9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45572.9</v>
          </cell>
        </row>
        <row r="428">
          <cell r="C428" t="str">
            <v>S432046</v>
          </cell>
          <cell r="D428" t="str">
            <v>正常供货</v>
          </cell>
        </row>
        <row r="428">
          <cell r="G428" t="str">
            <v>是</v>
          </cell>
          <cell r="H428">
            <v>155940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155940</v>
          </cell>
        </row>
        <row r="429">
          <cell r="C429" t="str">
            <v>S432049</v>
          </cell>
          <cell r="D429" t="str">
            <v>正常供货</v>
          </cell>
        </row>
        <row r="429">
          <cell r="G429" t="str">
            <v>是</v>
          </cell>
          <cell r="H429">
            <v>33528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33528</v>
          </cell>
        </row>
        <row r="430">
          <cell r="C430" t="str">
            <v>S433029</v>
          </cell>
          <cell r="D430" t="str">
            <v>正常供货</v>
          </cell>
        </row>
        <row r="430">
          <cell r="G430" t="str">
            <v>是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85280</v>
          </cell>
        </row>
        <row r="431">
          <cell r="C431" t="str">
            <v>S437060</v>
          </cell>
          <cell r="D431" t="str">
            <v>正常供货</v>
          </cell>
        </row>
        <row r="431">
          <cell r="G431" t="str">
            <v>是</v>
          </cell>
          <cell r="H431">
            <v>1255560.93</v>
          </cell>
          <cell r="I431">
            <v>1040933.79</v>
          </cell>
          <cell r="J431">
            <v>1040933.79</v>
          </cell>
          <cell r="K431">
            <v>1040933.79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1455560.93</v>
          </cell>
        </row>
        <row r="432">
          <cell r="C432" t="str">
            <v>S537017</v>
          </cell>
          <cell r="D432" t="str">
            <v>正常供货</v>
          </cell>
        </row>
        <row r="432">
          <cell r="G432" t="str">
            <v>是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C433" t="str">
            <v>S421018</v>
          </cell>
          <cell r="D433" t="str">
            <v>正常供货</v>
          </cell>
        </row>
        <row r="433">
          <cell r="G433" t="str">
            <v>是</v>
          </cell>
          <cell r="H433">
            <v>25230.64</v>
          </cell>
          <cell r="I433">
            <v>25230.64</v>
          </cell>
        </row>
        <row r="433">
          <cell r="K433">
            <v>25230.64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25230.64</v>
          </cell>
        </row>
        <row r="434">
          <cell r="C434" t="str">
            <v>S432044</v>
          </cell>
          <cell r="D434" t="str">
            <v>正常供货</v>
          </cell>
        </row>
        <row r="434">
          <cell r="G434" t="str">
            <v>是</v>
          </cell>
          <cell r="H434">
            <v>11610.75</v>
          </cell>
          <cell r="I434">
            <v>0</v>
          </cell>
        </row>
        <row r="434"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34832.25</v>
          </cell>
        </row>
        <row r="435">
          <cell r="C435" t="str">
            <v>S432051</v>
          </cell>
          <cell r="D435" t="str">
            <v>正常供货</v>
          </cell>
        </row>
        <row r="435">
          <cell r="G435" t="str">
            <v>是</v>
          </cell>
          <cell r="H435">
            <v>0</v>
          </cell>
          <cell r="I435">
            <v>0</v>
          </cell>
        </row>
        <row r="435"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C436" t="str">
            <v>S432052</v>
          </cell>
          <cell r="D436" t="str">
            <v>正常供货</v>
          </cell>
        </row>
        <row r="436">
          <cell r="G436" t="str">
            <v>是</v>
          </cell>
          <cell r="H436">
            <v>0</v>
          </cell>
          <cell r="I436">
            <v>0</v>
          </cell>
        </row>
        <row r="436"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</row>
        <row r="437">
          <cell r="C437" t="str">
            <v>S444023</v>
          </cell>
          <cell r="D437" t="str">
            <v>正常供货</v>
          </cell>
        </row>
        <row r="437">
          <cell r="G437" t="str">
            <v>是</v>
          </cell>
          <cell r="H437">
            <v>0</v>
          </cell>
          <cell r="I437">
            <v>0</v>
          </cell>
        </row>
        <row r="437"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</row>
        <row r="438">
          <cell r="C438" t="str">
            <v>S444024</v>
          </cell>
          <cell r="D438" t="str">
            <v>正常供货</v>
          </cell>
        </row>
        <row r="438">
          <cell r="G438" t="str">
            <v>是</v>
          </cell>
          <cell r="H438">
            <v>0</v>
          </cell>
          <cell r="I438">
            <v>0</v>
          </cell>
        </row>
        <row r="438"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C439" t="str">
            <v>S512012</v>
          </cell>
          <cell r="D439" t="str">
            <v>正常供货</v>
          </cell>
        </row>
        <row r="439">
          <cell r="G439" t="str">
            <v>是</v>
          </cell>
          <cell r="H439">
            <v>9000</v>
          </cell>
          <cell r="I439">
            <v>9000</v>
          </cell>
        </row>
        <row r="439">
          <cell r="K439">
            <v>0</v>
          </cell>
          <cell r="L439">
            <v>0</v>
          </cell>
          <cell r="M439">
            <v>0</v>
          </cell>
          <cell r="N439">
            <v>9000</v>
          </cell>
          <cell r="O439">
            <v>0</v>
          </cell>
          <cell r="P439">
            <v>22500</v>
          </cell>
        </row>
        <row r="440">
          <cell r="C440" t="str">
            <v>S513063</v>
          </cell>
          <cell r="D440" t="str">
            <v>正常供货</v>
          </cell>
        </row>
        <row r="440">
          <cell r="G440" t="str">
            <v>是</v>
          </cell>
          <cell r="H440">
            <v>0</v>
          </cell>
          <cell r="I440">
            <v>0</v>
          </cell>
        </row>
        <row r="440"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C441" t="str">
            <v>S513238</v>
          </cell>
          <cell r="D441" t="str">
            <v>正常供货</v>
          </cell>
        </row>
        <row r="441">
          <cell r="G441" t="str">
            <v>是</v>
          </cell>
          <cell r="H441">
            <v>0</v>
          </cell>
          <cell r="I441">
            <v>0</v>
          </cell>
        </row>
        <row r="441"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C442" t="str">
            <v>S513241</v>
          </cell>
          <cell r="D442" t="str">
            <v>正常供货</v>
          </cell>
        </row>
        <row r="442">
          <cell r="G442" t="str">
            <v>是</v>
          </cell>
          <cell r="H442">
            <v>0</v>
          </cell>
          <cell r="I442">
            <v>0</v>
          </cell>
        </row>
        <row r="442"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</row>
        <row r="443">
          <cell r="C443" t="str">
            <v>S544013</v>
          </cell>
          <cell r="D443" t="str">
            <v>正常供货</v>
          </cell>
        </row>
        <row r="443">
          <cell r="G443" t="str">
            <v>是</v>
          </cell>
          <cell r="H443">
            <v>0</v>
          </cell>
          <cell r="I443">
            <v>0</v>
          </cell>
        </row>
        <row r="443"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10500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付款计划"/>
      <sheetName val="Sheet2"/>
    </sheetNames>
    <sheetDataSet>
      <sheetData sheetId="0">
        <row r="2">
          <cell r="AV2">
            <v>15274340.94</v>
          </cell>
          <cell r="AW2">
            <v>13358388.36</v>
          </cell>
          <cell r="AX2">
            <v>348</v>
          </cell>
          <cell r="AY2">
            <v>2066615.53</v>
          </cell>
          <cell r="AZ2">
            <v>1825002.32</v>
          </cell>
          <cell r="BA2">
            <v>1260378.67</v>
          </cell>
          <cell r="BB2">
            <v>1179760.5</v>
          </cell>
          <cell r="BC2">
            <v>424938.49</v>
          </cell>
          <cell r="BD2">
            <v>8287297.25</v>
          </cell>
          <cell r="BE2">
            <v>1915952.58</v>
          </cell>
          <cell r="BF2" t="str">
            <v>单位：元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</row>
        <row r="3">
          <cell r="F3" t="str">
            <v>账期</v>
          </cell>
        </row>
        <row r="3">
          <cell r="AO3">
            <v>0</v>
          </cell>
          <cell r="AP3">
            <v>0</v>
          </cell>
        </row>
        <row r="3">
          <cell r="AV3" t="str">
            <v>24.03底应付账款合计</v>
          </cell>
          <cell r="AW3" t="str">
            <v>当天到期应付</v>
          </cell>
          <cell r="AX3" t="str">
            <v>2023.8-2024.01实际供货月数</v>
          </cell>
          <cell r="AY3" t="str">
            <v>0-30天</v>
          </cell>
          <cell r="AZ3" t="str">
            <v>30-60天</v>
          </cell>
          <cell r="BA3" t="str">
            <v>60-90天</v>
          </cell>
          <cell r="BB3" t="str">
            <v>90-120天</v>
          </cell>
          <cell r="BC3" t="str">
            <v>120天以上</v>
          </cell>
        </row>
        <row r="3">
          <cell r="BE3" t="str">
            <v>账期内</v>
          </cell>
          <cell r="BF3" t="str">
            <v>备注</v>
          </cell>
        </row>
        <row r="3">
          <cell r="BJ3" t="str">
            <v>规则付款基数</v>
          </cell>
          <cell r="BK3" t="str">
            <v>付款计划</v>
          </cell>
        </row>
        <row r="4">
          <cell r="G4" t="str">
            <v>是否供货</v>
          </cell>
          <cell r="H4" t="str">
            <v>采购确认账期（天）</v>
          </cell>
          <cell r="I4" t="str">
            <v>21.01月份挂账金额</v>
          </cell>
          <cell r="J4" t="str">
            <v>21.02月份挂账金额</v>
          </cell>
          <cell r="K4" t="str">
            <v>21.03月份挂账金额</v>
          </cell>
          <cell r="L4" t="str">
            <v>21.04月份挂账金额</v>
          </cell>
          <cell r="M4" t="str">
            <v>21.05月份挂账金额</v>
          </cell>
          <cell r="N4" t="str">
            <v>21.06月份挂账金额</v>
          </cell>
          <cell r="O4" t="str">
            <v>21.07月份挂账金额</v>
          </cell>
          <cell r="P4" t="str">
            <v>21.08月份挂账金额</v>
          </cell>
          <cell r="Q4" t="str">
            <v>21.09月份挂账金额</v>
          </cell>
          <cell r="R4" t="str">
            <v>21.10月份挂账金额</v>
          </cell>
          <cell r="S4" t="str">
            <v>21.11月份挂账金额</v>
          </cell>
          <cell r="T4" t="str">
            <v>21.12月份挂账金额</v>
          </cell>
          <cell r="U4" t="str">
            <v>22.01月挂账金额</v>
          </cell>
          <cell r="V4" t="str">
            <v>22.02月挂账金额</v>
          </cell>
          <cell r="W4" t="str">
            <v>22.03月挂账金额</v>
          </cell>
          <cell r="X4" t="str">
            <v>22.04月挂账金额</v>
          </cell>
          <cell r="Y4" t="str">
            <v>22.05月挂账金额</v>
          </cell>
          <cell r="Z4" t="str">
            <v>22.06月挂账金额</v>
          </cell>
          <cell r="AA4" t="str">
            <v>22.07月挂账金额</v>
          </cell>
          <cell r="AB4" t="str">
            <v>22.08月挂账金额</v>
          </cell>
          <cell r="AC4" t="str">
            <v>22.09月挂账金额</v>
          </cell>
          <cell r="AD4" t="str">
            <v>22.10月挂账金额</v>
          </cell>
          <cell r="AE4" t="str">
            <v>22.11月挂账金额</v>
          </cell>
          <cell r="AF4" t="str">
            <v>22.12月挂账金额</v>
          </cell>
          <cell r="AG4" t="str">
            <v>23.1月挂账金额</v>
          </cell>
          <cell r="AH4" t="str">
            <v>23.2月挂账金额</v>
          </cell>
          <cell r="AI4" t="str">
            <v>23.3月挂账金额</v>
          </cell>
          <cell r="AJ4" t="str">
            <v>23.4月挂账金额</v>
          </cell>
          <cell r="AK4" t="str">
            <v>23.5月挂账金额</v>
          </cell>
          <cell r="AL4" t="str">
            <v>23.6月挂账金额</v>
          </cell>
          <cell r="AM4" t="str">
            <v>23.7月挂账金额</v>
          </cell>
          <cell r="AN4" t="str">
            <v>23.8月挂账金额</v>
          </cell>
          <cell r="AO4" t="str">
            <v>23.9月挂账金额</v>
          </cell>
          <cell r="AP4" t="str">
            <v>23.10月挂账金额</v>
          </cell>
          <cell r="AQ4" t="str">
            <v>23.11月挂账金额</v>
          </cell>
          <cell r="AR4" t="str">
            <v>23.12月挂账金额</v>
          </cell>
          <cell r="AS4" t="str">
            <v>24.01月挂账金额</v>
          </cell>
          <cell r="AT4" t="str">
            <v>24.02月挂账金额</v>
          </cell>
          <cell r="AU4" t="str">
            <v>24.03月挂账金额</v>
          </cell>
        </row>
        <row r="4">
          <cell r="BD4" t="str">
            <v>挂账180天以内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5">
          <cell r="Z5">
            <v>0</v>
          </cell>
          <cell r="AA5">
            <v>952127.85</v>
          </cell>
          <cell r="AB5">
            <v>767937.17</v>
          </cell>
          <cell r="AC5">
            <v>1073440.46</v>
          </cell>
          <cell r="AD5">
            <v>1251199.85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13410860.19</v>
          </cell>
          <cell r="AW5">
            <v>12334885.85</v>
          </cell>
          <cell r="AX5">
            <v>6</v>
          </cell>
          <cell r="AY5">
            <v>319470.3</v>
          </cell>
          <cell r="AZ5">
            <v>681265.06</v>
          </cell>
          <cell r="BA5">
            <v>719884.1</v>
          </cell>
          <cell r="BB5">
            <v>715800</v>
          </cell>
          <cell r="BC5">
            <v>632900</v>
          </cell>
          <cell r="BD5">
            <v>3512393.8</v>
          </cell>
          <cell r="BE5">
            <v>1075974.34</v>
          </cell>
        </row>
        <row r="5">
          <cell r="BG5">
            <v>13410860.19</v>
          </cell>
          <cell r="BH5">
            <v>0</v>
          </cell>
          <cell r="BI5">
            <v>-149999.999999998</v>
          </cell>
        </row>
        <row r="5">
          <cell r="BK5">
            <v>0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6">
          <cell r="AM6">
            <v>815454.82</v>
          </cell>
        </row>
        <row r="6">
          <cell r="AR6">
            <v>11866.04</v>
          </cell>
          <cell r="AS6">
            <v>0</v>
          </cell>
          <cell r="AT6">
            <v>0</v>
          </cell>
          <cell r="AU6">
            <v>0</v>
          </cell>
          <cell r="AV6">
            <v>3933594.28</v>
          </cell>
          <cell r="AW6">
            <v>3933594.28</v>
          </cell>
          <cell r="AX6">
            <v>4</v>
          </cell>
          <cell r="AY6">
            <v>0</v>
          </cell>
          <cell r="AZ6">
            <v>11866.04</v>
          </cell>
          <cell r="BA6">
            <v>0</v>
          </cell>
          <cell r="BB6">
            <v>0</v>
          </cell>
          <cell r="BC6">
            <v>0</v>
          </cell>
          <cell r="BD6">
            <v>11866.04</v>
          </cell>
          <cell r="BE6">
            <v>0</v>
          </cell>
        </row>
        <row r="6">
          <cell r="BG6">
            <v>3933594.28</v>
          </cell>
          <cell r="BH6">
            <v>0</v>
          </cell>
          <cell r="BI6">
            <v>0</v>
          </cell>
        </row>
        <row r="6">
          <cell r="BK6">
            <v>0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7"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290786.26</v>
          </cell>
          <cell r="AE7">
            <v>444291.19</v>
          </cell>
          <cell r="AF7">
            <v>228154.74</v>
          </cell>
          <cell r="AG7">
            <v>113127.61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531988.24</v>
          </cell>
          <cell r="AV7">
            <v>10113417.79</v>
          </cell>
          <cell r="AW7">
            <v>8707779.66</v>
          </cell>
          <cell r="AX7">
            <v>6</v>
          </cell>
          <cell r="AY7">
            <v>469215.24</v>
          </cell>
          <cell r="AZ7">
            <v>558614.41</v>
          </cell>
          <cell r="BA7">
            <v>804082.43</v>
          </cell>
          <cell r="BB7">
            <v>727200</v>
          </cell>
          <cell r="BC7">
            <v>628200</v>
          </cell>
          <cell r="BD7">
            <v>3964750.21</v>
          </cell>
          <cell r="BE7">
            <v>1405638.13</v>
          </cell>
        </row>
        <row r="7">
          <cell r="BG7">
            <v>10113417.79</v>
          </cell>
          <cell r="BH7">
            <v>0</v>
          </cell>
          <cell r="BI7">
            <v>-584006.42</v>
          </cell>
        </row>
        <row r="7">
          <cell r="BK7">
            <v>0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</row>
        <row r="8">
          <cell r="N8">
            <v>0</v>
          </cell>
        </row>
        <row r="8">
          <cell r="T8">
            <v>28988.13</v>
          </cell>
          <cell r="U8">
            <v>683002.380000001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746001.18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</v>
          </cell>
          <cell r="AG8">
            <v>138942.71</v>
          </cell>
          <cell r="AH8">
            <v>298175.46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</v>
          </cell>
          <cell r="AS8">
            <v>0</v>
          </cell>
          <cell r="AT8">
            <v>670101.04</v>
          </cell>
          <cell r="AU8">
            <v>67465.53</v>
          </cell>
          <cell r="AV8">
            <v>7698043.26</v>
          </cell>
          <cell r="AW8">
            <v>6960476.69</v>
          </cell>
          <cell r="AX8">
            <v>6</v>
          </cell>
          <cell r="AY8">
            <v>0</v>
          </cell>
          <cell r="AZ8">
            <v>530244.8</v>
          </cell>
          <cell r="BA8">
            <v>475095.45</v>
          </cell>
          <cell r="BB8">
            <v>529000</v>
          </cell>
          <cell r="BC8">
            <v>304600</v>
          </cell>
          <cell r="BD8">
            <v>2271906.82</v>
          </cell>
          <cell r="BE8">
            <v>737566.57</v>
          </cell>
        </row>
        <row r="8">
          <cell r="BG8">
            <v>7698043.26</v>
          </cell>
          <cell r="BH8">
            <v>0</v>
          </cell>
          <cell r="BI8">
            <v>0</v>
          </cell>
        </row>
        <row r="8">
          <cell r="BK8">
            <v>0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</row>
        <row r="9">
          <cell r="K9">
            <v>0</v>
          </cell>
        </row>
        <row r="9">
          <cell r="M9">
            <v>0</v>
          </cell>
          <cell r="N9">
            <v>0</v>
          </cell>
          <cell r="O9">
            <v>78486.01</v>
          </cell>
          <cell r="P9">
            <v>0</v>
          </cell>
          <cell r="Q9">
            <v>134282.52</v>
          </cell>
          <cell r="R9">
            <v>99346.4800000004</v>
          </cell>
          <cell r="S9">
            <v>490265.909999999</v>
          </cell>
          <cell r="T9">
            <v>239827.04</v>
          </cell>
          <cell r="U9">
            <v>336314.21</v>
          </cell>
          <cell r="V9">
            <v>0</v>
          </cell>
          <cell r="W9">
            <v>34638.9999999991</v>
          </cell>
          <cell r="X9">
            <v>87450.6600000001</v>
          </cell>
          <cell r="Y9">
            <v>158487.82</v>
          </cell>
          <cell r="Z9">
            <v>177837.86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</v>
          </cell>
          <cell r="AI9">
            <v>63145.78</v>
          </cell>
          <cell r="AJ9">
            <v>120093.38</v>
          </cell>
          <cell r="AK9">
            <v>277536.1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106468.85</v>
          </cell>
          <cell r="AV9">
            <v>5193767.43</v>
          </cell>
          <cell r="AW9">
            <v>4833415.16</v>
          </cell>
          <cell r="AX9">
            <v>6</v>
          </cell>
          <cell r="AY9">
            <v>204377.57</v>
          </cell>
          <cell r="AZ9">
            <v>222828.26</v>
          </cell>
          <cell r="BA9">
            <v>286340.74</v>
          </cell>
          <cell r="BB9">
            <v>235300</v>
          </cell>
          <cell r="BC9">
            <v>237200</v>
          </cell>
          <cell r="BD9">
            <v>1309198.84</v>
          </cell>
          <cell r="BE9">
            <v>360352.27</v>
          </cell>
        </row>
        <row r="9">
          <cell r="BG9">
            <v>5193767.43</v>
          </cell>
          <cell r="BH9">
            <v>0</v>
          </cell>
          <cell r="BI9">
            <v>-149999.999999999</v>
          </cell>
        </row>
        <row r="9">
          <cell r="BK9">
            <v>0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61619</v>
          </cell>
          <cell r="AA10">
            <v>153801.180000001</v>
          </cell>
          <cell r="AB10">
            <v>423743.14</v>
          </cell>
          <cell r="AC10">
            <v>236460.09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77917.51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289036.79</v>
          </cell>
          <cell r="AM10">
            <v>331670.09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269502.65</v>
          </cell>
          <cell r="AV10">
            <v>8053950.43</v>
          </cell>
          <cell r="AW10">
            <v>6722093.44</v>
          </cell>
          <cell r="AX10">
            <v>6</v>
          </cell>
          <cell r="AY10">
            <v>441859.54</v>
          </cell>
          <cell r="AZ10">
            <v>565253.42</v>
          </cell>
          <cell r="BA10">
            <v>698000</v>
          </cell>
          <cell r="BB10">
            <v>1006400</v>
          </cell>
          <cell r="BC10">
            <v>313736.89</v>
          </cell>
          <cell r="BD10">
            <v>3036969.95</v>
          </cell>
          <cell r="BE10">
            <v>1331856.99</v>
          </cell>
        </row>
        <row r="10">
          <cell r="BG10">
            <v>8053950.43</v>
          </cell>
          <cell r="BH10">
            <v>0</v>
          </cell>
          <cell r="BI10">
            <v>-90957.02</v>
          </cell>
        </row>
        <row r="10">
          <cell r="BK10">
            <v>0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1"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1">
          <cell r="AH11">
            <v>277319.12</v>
          </cell>
          <cell r="AI11">
            <v>738473.25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549627.2</v>
          </cell>
          <cell r="AV11">
            <v>8307639.35</v>
          </cell>
          <cell r="AW11">
            <v>6729901.77</v>
          </cell>
          <cell r="AX11">
            <v>6</v>
          </cell>
          <cell r="AY11">
            <v>540019.39</v>
          </cell>
          <cell r="AZ11">
            <v>585157.04</v>
          </cell>
          <cell r="BA11">
            <v>640571.73</v>
          </cell>
          <cell r="BB11">
            <v>730800</v>
          </cell>
          <cell r="BC11">
            <v>532700</v>
          </cell>
          <cell r="BD11">
            <v>4074285.74</v>
          </cell>
          <cell r="BE11">
            <v>1577737.58</v>
          </cell>
        </row>
        <row r="11">
          <cell r="BG11">
            <v>8307639.35</v>
          </cell>
          <cell r="BH11">
            <v>0</v>
          </cell>
          <cell r="BI11">
            <v>-50517.5</v>
          </cell>
        </row>
        <row r="11">
          <cell r="BK11">
            <v>0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2"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2">
          <cell r="AI12">
            <v>111453.85</v>
          </cell>
          <cell r="AJ12">
            <v>368798.38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120490.43</v>
          </cell>
          <cell r="AV12">
            <v>3106869.27</v>
          </cell>
          <cell r="AW12">
            <v>2452720.7</v>
          </cell>
          <cell r="AX12">
            <v>6</v>
          </cell>
          <cell r="AY12">
            <v>109502.42</v>
          </cell>
          <cell r="AZ12">
            <v>457956.41</v>
          </cell>
          <cell r="BA12">
            <v>0</v>
          </cell>
          <cell r="BB12">
            <v>373400</v>
          </cell>
          <cell r="BC12">
            <v>233100</v>
          </cell>
          <cell r="BD12">
            <v>1595007.4</v>
          </cell>
          <cell r="BE12">
            <v>654148.57</v>
          </cell>
        </row>
        <row r="12">
          <cell r="BG12">
            <v>3106869.27</v>
          </cell>
          <cell r="BH12">
            <v>0</v>
          </cell>
          <cell r="BI12">
            <v>-97931.45</v>
          </cell>
        </row>
        <row r="12">
          <cell r="BK12">
            <v>0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3"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555048.21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0</v>
          </cell>
          <cell r="AV13">
            <v>2481316.37</v>
          </cell>
          <cell r="AW13">
            <v>2367700.74</v>
          </cell>
          <cell r="AX13">
            <v>6</v>
          </cell>
          <cell r="AY13">
            <v>178367.55</v>
          </cell>
          <cell r="AZ13">
            <v>177111.76</v>
          </cell>
          <cell r="BA13">
            <v>175900</v>
          </cell>
          <cell r="BB13">
            <v>285300</v>
          </cell>
          <cell r="BC13">
            <v>0</v>
          </cell>
          <cell r="BD13">
            <v>644994.94</v>
          </cell>
          <cell r="BE13">
            <v>113615.63</v>
          </cell>
        </row>
        <row r="13">
          <cell r="BG13">
            <v>2481316.37</v>
          </cell>
          <cell r="BH13">
            <v>0</v>
          </cell>
          <cell r="BI13">
            <v>-96872.69</v>
          </cell>
        </row>
        <row r="13">
          <cell r="BK13">
            <v>0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4">
          <cell r="Y14">
            <v>0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4">
          <cell r="AI14">
            <v>34696.2</v>
          </cell>
          <cell r="AJ14">
            <v>252558.92</v>
          </cell>
          <cell r="AK14">
            <v>0</v>
          </cell>
          <cell r="AL14">
            <v>232752.11</v>
          </cell>
          <cell r="AM14">
            <v>239645.11</v>
          </cell>
          <cell r="AN14">
            <v>266159.03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565111.33</v>
          </cell>
          <cell r="AU14">
            <v>218574.31</v>
          </cell>
          <cell r="AV14">
            <v>3947452.36</v>
          </cell>
          <cell r="AW14">
            <v>2596284.13</v>
          </cell>
          <cell r="AX14">
            <v>6</v>
          </cell>
          <cell r="AY14">
            <v>412538.92</v>
          </cell>
          <cell r="AZ14">
            <v>383933.84</v>
          </cell>
          <cell r="BA14">
            <v>402600</v>
          </cell>
          <cell r="BB14">
            <v>371400</v>
          </cell>
          <cell r="BC14">
            <v>266159.03</v>
          </cell>
          <cell r="BD14">
            <v>2550240.99</v>
          </cell>
          <cell r="BE14">
            <v>1351168.23</v>
          </cell>
        </row>
        <row r="14">
          <cell r="BG14">
            <v>3947452.36</v>
          </cell>
          <cell r="BH14">
            <v>0</v>
          </cell>
          <cell r="BI14">
            <v>-350000</v>
          </cell>
        </row>
        <row r="14">
          <cell r="BK14" t="e">
            <v>#N/A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</row>
        <row r="15"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46047.85</v>
          </cell>
          <cell r="AA15">
            <v>0</v>
          </cell>
          <cell r="AB15">
            <v>375896.38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328931.6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</v>
          </cell>
          <cell r="AS15">
            <v>91349.12</v>
          </cell>
          <cell r="AT15">
            <v>0</v>
          </cell>
          <cell r="AU15">
            <v>232522.57</v>
          </cell>
          <cell r="AV15">
            <v>2743413.36</v>
          </cell>
          <cell r="AW15">
            <v>2419541.67</v>
          </cell>
          <cell r="AX15">
            <v>6</v>
          </cell>
          <cell r="AY15">
            <v>143728.7</v>
          </cell>
          <cell r="AZ15">
            <v>132429.65</v>
          </cell>
          <cell r="BA15">
            <v>120900</v>
          </cell>
          <cell r="BB15">
            <v>100400</v>
          </cell>
          <cell r="BC15">
            <v>99896.04</v>
          </cell>
          <cell r="BD15">
            <v>720930.04</v>
          </cell>
          <cell r="BE15">
            <v>323871.69</v>
          </cell>
        </row>
        <row r="15">
          <cell r="BG15">
            <v>2743413.36</v>
          </cell>
          <cell r="BH15">
            <v>0</v>
          </cell>
          <cell r="BI15">
            <v>-36107.1</v>
          </cell>
        </row>
        <row r="15">
          <cell r="BK15">
            <v>0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6">
          <cell r="Y16">
            <v>315843.6</v>
          </cell>
          <cell r="Z16">
            <v>38800</v>
          </cell>
          <cell r="AA16">
            <v>336476.43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72494.99</v>
          </cell>
          <cell r="AV16">
            <v>3149711.6</v>
          </cell>
          <cell r="AW16">
            <v>2877472.29</v>
          </cell>
          <cell r="AX16">
            <v>6</v>
          </cell>
          <cell r="AY16">
            <v>141122.01</v>
          </cell>
          <cell r="AZ16">
            <v>117793.89</v>
          </cell>
          <cell r="BA16">
            <v>110300</v>
          </cell>
          <cell r="BB16">
            <v>94300</v>
          </cell>
          <cell r="BC16">
            <v>108248.25</v>
          </cell>
          <cell r="BD16">
            <v>641455.21</v>
          </cell>
          <cell r="BE16">
            <v>272239.31</v>
          </cell>
        </row>
        <row r="16">
          <cell r="BG16">
            <v>3149711.6</v>
          </cell>
          <cell r="BH16">
            <v>0</v>
          </cell>
          <cell r="BI16">
            <v>-50000.0000000005</v>
          </cell>
        </row>
        <row r="16">
          <cell r="BK16">
            <v>0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7">
          <cell r="AA17">
            <v>163096.02</v>
          </cell>
          <cell r="AB17">
            <v>216760.61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</v>
          </cell>
          <cell r="AH17">
            <v>56202.38</v>
          </cell>
          <cell r="AI17">
            <v>0</v>
          </cell>
          <cell r="AJ17">
            <v>305870.59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48793.57</v>
          </cell>
          <cell r="AV17">
            <v>2816033.18</v>
          </cell>
          <cell r="AW17">
            <v>2643533.09</v>
          </cell>
          <cell r="AX17">
            <v>6</v>
          </cell>
          <cell r="AY17">
            <v>79448.02</v>
          </cell>
          <cell r="AZ17">
            <v>88079.97</v>
          </cell>
          <cell r="BA17">
            <v>102077.17</v>
          </cell>
          <cell r="BB17">
            <v>86300</v>
          </cell>
          <cell r="BC17">
            <v>79700</v>
          </cell>
          <cell r="BD17">
            <v>528405.25</v>
          </cell>
          <cell r="BE17">
            <v>172500.09</v>
          </cell>
        </row>
        <row r="17">
          <cell r="BG17">
            <v>2816033.18</v>
          </cell>
          <cell r="BH17">
            <v>0</v>
          </cell>
          <cell r="BI17">
            <v>-100000.000000001</v>
          </cell>
        </row>
        <row r="17">
          <cell r="BK17">
            <v>0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是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8"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8">
          <cell r="AF18">
            <v>59653.11</v>
          </cell>
          <cell r="AG18">
            <v>57408</v>
          </cell>
          <cell r="AH18">
            <v>60168</v>
          </cell>
          <cell r="AI18">
            <v>120936</v>
          </cell>
          <cell r="AJ18">
            <v>145872</v>
          </cell>
          <cell r="AK18">
            <v>124248</v>
          </cell>
          <cell r="AL18">
            <v>147072</v>
          </cell>
          <cell r="AM18">
            <v>167976</v>
          </cell>
          <cell r="AN18">
            <v>145128</v>
          </cell>
          <cell r="AO18">
            <v>157200</v>
          </cell>
          <cell r="AP18">
            <v>126100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0</v>
          </cell>
          <cell r="AV18">
            <v>1519449.11</v>
          </cell>
          <cell r="AW18">
            <v>1519449.11</v>
          </cell>
          <cell r="AX18">
            <v>6</v>
          </cell>
          <cell r="AY18">
            <v>0</v>
          </cell>
          <cell r="AZ18">
            <v>22336</v>
          </cell>
          <cell r="BA18">
            <v>0</v>
          </cell>
          <cell r="BB18">
            <v>70632</v>
          </cell>
          <cell r="BC18">
            <v>114720</v>
          </cell>
          <cell r="BD18">
            <v>333788</v>
          </cell>
          <cell r="BE18">
            <v>0</v>
          </cell>
        </row>
        <row r="18">
          <cell r="BG18">
            <v>1519449.11</v>
          </cell>
          <cell r="BH18">
            <v>0</v>
          </cell>
          <cell r="BI18">
            <v>0</v>
          </cell>
        </row>
        <row r="18">
          <cell r="BK18">
            <v>0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19">
          <cell r="AD19">
            <v>0</v>
          </cell>
          <cell r="AE19">
            <v>0</v>
          </cell>
          <cell r="AF19">
            <v>0</v>
          </cell>
        </row>
        <row r="19">
          <cell r="AJ19">
            <v>210312.11</v>
          </cell>
          <cell r="AK19">
            <v>268606.38</v>
          </cell>
          <cell r="AL19">
            <v>254025.64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72982.19</v>
          </cell>
          <cell r="AV19">
            <v>2221800.03</v>
          </cell>
          <cell r="AW19">
            <v>2002126.41</v>
          </cell>
          <cell r="AX19">
            <v>6</v>
          </cell>
          <cell r="AY19">
            <v>150354.35</v>
          </cell>
          <cell r="AZ19">
            <v>187121.98</v>
          </cell>
          <cell r="BA19">
            <v>195384.02</v>
          </cell>
          <cell r="BB19">
            <v>198500</v>
          </cell>
          <cell r="BC19">
            <v>160400</v>
          </cell>
          <cell r="BD19">
            <v>951033.97</v>
          </cell>
          <cell r="BE19">
            <v>219673.62</v>
          </cell>
        </row>
        <row r="19">
          <cell r="BG19">
            <v>2221800.03</v>
          </cell>
          <cell r="BH19">
            <v>0</v>
          </cell>
          <cell r="BI19">
            <v>-203779.16</v>
          </cell>
        </row>
        <row r="19">
          <cell r="BK19">
            <v>0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0"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15266.45</v>
          </cell>
          <cell r="AF20">
            <v>277656.68</v>
          </cell>
          <cell r="AG20">
            <v>124786.79</v>
          </cell>
          <cell r="AH20">
            <v>316933.48</v>
          </cell>
          <cell r="AI20">
            <v>601118.25</v>
          </cell>
          <cell r="AJ20">
            <v>576882.69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85620.42</v>
          </cell>
          <cell r="AV20">
            <v>4592943.96</v>
          </cell>
          <cell r="AW20">
            <v>4314418.28</v>
          </cell>
          <cell r="AX20">
            <v>6</v>
          </cell>
          <cell r="AY20">
            <v>148279.62</v>
          </cell>
          <cell r="AZ20">
            <v>417601.74</v>
          </cell>
          <cell r="BA20">
            <v>295916.33</v>
          </cell>
          <cell r="BB20">
            <v>268300</v>
          </cell>
          <cell r="BC20">
            <v>188100</v>
          </cell>
          <cell r="BD20">
            <v>1408623.37</v>
          </cell>
          <cell r="BE20">
            <v>278525.68</v>
          </cell>
        </row>
        <row r="20">
          <cell r="BG20">
            <v>4592943.96</v>
          </cell>
          <cell r="BH20">
            <v>0</v>
          </cell>
          <cell r="BI20">
            <v>-100000.000000001</v>
          </cell>
        </row>
        <row r="20">
          <cell r="BK20">
            <v>0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1"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99875.54</v>
          </cell>
          <cell r="AC21">
            <v>112990.24</v>
          </cell>
          <cell r="AD21">
            <v>233415.27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</v>
          </cell>
          <cell r="AS21">
            <v>63302.48</v>
          </cell>
          <cell r="AT21">
            <v>0</v>
          </cell>
          <cell r="AU21">
            <v>149340.8</v>
          </cell>
          <cell r="AV21">
            <v>2035644.19</v>
          </cell>
          <cell r="AW21">
            <v>1823000.91</v>
          </cell>
          <cell r="AX21">
            <v>6</v>
          </cell>
          <cell r="AY21">
            <v>77294.6</v>
          </cell>
          <cell r="AZ21">
            <v>98161.36</v>
          </cell>
          <cell r="BA21">
            <v>83000</v>
          </cell>
          <cell r="BB21">
            <v>85900</v>
          </cell>
          <cell r="BC21">
            <v>195403.81</v>
          </cell>
          <cell r="BD21">
            <v>471099.24</v>
          </cell>
          <cell r="BE21">
            <v>212643.28</v>
          </cell>
        </row>
        <row r="21">
          <cell r="BG21">
            <v>2035644.19</v>
          </cell>
          <cell r="BH21">
            <v>0</v>
          </cell>
          <cell r="BI21">
            <v>-80000.0000000007</v>
          </cell>
        </row>
        <row r="21">
          <cell r="BK21">
            <v>0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6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2">
          <cell r="BG22">
            <v>0</v>
          </cell>
          <cell r="BH22">
            <v>0</v>
          </cell>
          <cell r="BI22">
            <v>0</v>
          </cell>
        </row>
        <row r="22">
          <cell r="BK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3">
          <cell r="AI23">
            <v>0</v>
          </cell>
        </row>
        <row r="23"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3">
          <cell r="AT23">
            <v>88030.05</v>
          </cell>
          <cell r="AU23">
            <v>996315</v>
          </cell>
          <cell r="AV23">
            <v>1084345.05</v>
          </cell>
          <cell r="AW23">
            <v>1084345.05</v>
          </cell>
          <cell r="AX23">
            <v>4</v>
          </cell>
          <cell r="AY23">
            <v>996315</v>
          </cell>
          <cell r="AZ23">
            <v>88030.05</v>
          </cell>
          <cell r="BA23">
            <v>0</v>
          </cell>
          <cell r="BB23">
            <v>0</v>
          </cell>
          <cell r="BC23">
            <v>0</v>
          </cell>
          <cell r="BD23">
            <v>1084345.05</v>
          </cell>
          <cell r="BE23">
            <v>0</v>
          </cell>
        </row>
        <row r="23">
          <cell r="BG23">
            <v>1084345.05</v>
          </cell>
          <cell r="BH23">
            <v>0</v>
          </cell>
          <cell r="BI23">
            <v>-1500000</v>
          </cell>
        </row>
        <row r="23">
          <cell r="BK23" t="e">
            <v>#N/A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4"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4">
          <cell r="AJ24">
            <v>173806.38</v>
          </cell>
          <cell r="AK24">
            <v>572163.14</v>
          </cell>
          <cell r="AL24">
            <v>183207.62</v>
          </cell>
          <cell r="AM24">
            <v>165765.52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</v>
          </cell>
          <cell r="AS24">
            <v>194760.36</v>
          </cell>
          <cell r="AT24">
            <v>289946.82</v>
          </cell>
          <cell r="AU24">
            <v>272858.84</v>
          </cell>
          <cell r="AV24">
            <v>3312490.44</v>
          </cell>
          <cell r="AW24">
            <v>2554924.42</v>
          </cell>
          <cell r="AX24">
            <v>6</v>
          </cell>
          <cell r="AY24">
            <v>287456.78</v>
          </cell>
          <cell r="AZ24">
            <v>338484.35</v>
          </cell>
          <cell r="BA24">
            <v>345700</v>
          </cell>
          <cell r="BB24">
            <v>248800</v>
          </cell>
          <cell r="BC24">
            <v>239540.63</v>
          </cell>
          <cell r="BD24">
            <v>1729207.15</v>
          </cell>
          <cell r="BE24">
            <v>757566.02</v>
          </cell>
        </row>
        <row r="24">
          <cell r="BG24">
            <v>3312490.44</v>
          </cell>
          <cell r="BH24">
            <v>0</v>
          </cell>
          <cell r="BI24">
            <v>-155024.66</v>
          </cell>
        </row>
        <row r="24">
          <cell r="BK24" t="e">
            <v>#N/A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5">
          <cell r="AB25">
            <v>0</v>
          </cell>
          <cell r="AC25">
            <v>0</v>
          </cell>
          <cell r="AD25">
            <v>216517.2</v>
          </cell>
          <cell r="AE25">
            <v>107572.74</v>
          </cell>
          <cell r="AF25">
            <v>68266.69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104375.09</v>
          </cell>
          <cell r="AV25">
            <v>2425587.26</v>
          </cell>
          <cell r="AW25">
            <v>2147212.59</v>
          </cell>
          <cell r="AX25">
            <v>6</v>
          </cell>
          <cell r="AY25">
            <v>82996.09</v>
          </cell>
          <cell r="AZ25">
            <v>107954.59</v>
          </cell>
          <cell r="BA25">
            <v>169142.49</v>
          </cell>
          <cell r="BB25">
            <v>143900</v>
          </cell>
          <cell r="BC25">
            <v>119400</v>
          </cell>
          <cell r="BD25">
            <v>782367.84</v>
          </cell>
          <cell r="BE25">
            <v>278374.67</v>
          </cell>
        </row>
        <row r="25">
          <cell r="BG25">
            <v>2425587.26</v>
          </cell>
          <cell r="BH25">
            <v>0</v>
          </cell>
          <cell r="BI25">
            <v>-109999.999999998</v>
          </cell>
        </row>
        <row r="25">
          <cell r="BK25">
            <v>0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是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6">
          <cell r="Y26">
            <v>0</v>
          </cell>
          <cell r="Z26">
            <v>0</v>
          </cell>
          <cell r="AA26">
            <v>0</v>
          </cell>
        </row>
        <row r="26"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26887.49</v>
          </cell>
          <cell r="AM26">
            <v>74600.68</v>
          </cell>
          <cell r="AN26">
            <v>155999.75</v>
          </cell>
          <cell r="AO26">
            <v>392000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252144.23</v>
          </cell>
          <cell r="AV26">
            <v>3495023.16</v>
          </cell>
          <cell r="AW26">
            <v>2460794.99</v>
          </cell>
          <cell r="AX26">
            <v>6</v>
          </cell>
          <cell r="AY26">
            <v>0</v>
          </cell>
          <cell r="AZ26">
            <v>783921.1</v>
          </cell>
          <cell r="BA26">
            <v>339685.97</v>
          </cell>
          <cell r="BB26">
            <v>687700</v>
          </cell>
          <cell r="BC26">
            <v>392000</v>
          </cell>
          <cell r="BD26">
            <v>2845535.24</v>
          </cell>
          <cell r="BE26">
            <v>1034228.17</v>
          </cell>
        </row>
        <row r="26">
          <cell r="BG26">
            <v>3495023.16</v>
          </cell>
          <cell r="BH26">
            <v>0</v>
          </cell>
          <cell r="BI26">
            <v>-48969.94</v>
          </cell>
        </row>
        <row r="26">
          <cell r="BK26">
            <v>0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7">
          <cell r="U27">
            <v>0</v>
          </cell>
        </row>
        <row r="27">
          <cell r="AE27">
            <v>28329.4</v>
          </cell>
          <cell r="AF27">
            <v>34952.04</v>
          </cell>
          <cell r="AG27">
            <v>41122.06</v>
          </cell>
          <cell r="AH27">
            <v>58316.48</v>
          </cell>
          <cell r="AI27">
            <v>100608.43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</v>
          </cell>
          <cell r="AS27">
            <v>107378.5</v>
          </cell>
          <cell r="AT27">
            <v>127594.58</v>
          </cell>
          <cell r="AU27">
            <v>207038.5</v>
          </cell>
          <cell r="AV27">
            <v>1331607.73</v>
          </cell>
          <cell r="AW27">
            <v>996974.65</v>
          </cell>
          <cell r="AX27">
            <v>6</v>
          </cell>
          <cell r="AY27">
            <v>107378.5</v>
          </cell>
          <cell r="AZ27">
            <v>72796.35</v>
          </cell>
          <cell r="BA27">
            <v>70593.25</v>
          </cell>
          <cell r="BB27">
            <v>0</v>
          </cell>
          <cell r="BC27">
            <v>82000</v>
          </cell>
          <cell r="BD27">
            <v>585401.18</v>
          </cell>
          <cell r="BE27">
            <v>334633.08</v>
          </cell>
        </row>
        <row r="27">
          <cell r="BG27">
            <v>1331607.73</v>
          </cell>
          <cell r="BH27">
            <v>0</v>
          </cell>
          <cell r="BI27">
            <v>-25822.58</v>
          </cell>
        </row>
        <row r="27">
          <cell r="BK27">
            <v>0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8">
          <cell r="AA28">
            <v>0</v>
          </cell>
          <cell r="AB28">
            <v>0</v>
          </cell>
          <cell r="AC28">
            <v>0</v>
          </cell>
          <cell r="AD28">
            <v>180206.71</v>
          </cell>
          <cell r="AE28">
            <v>0</v>
          </cell>
          <cell r="AF28">
            <v>111717.87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125390.28</v>
          </cell>
          <cell r="AV28">
            <v>2352328.62</v>
          </cell>
          <cell r="AW28">
            <v>1950333.4</v>
          </cell>
          <cell r="AX28">
            <v>6</v>
          </cell>
          <cell r="AY28">
            <v>130455</v>
          </cell>
          <cell r="AZ28">
            <v>126402.14</v>
          </cell>
          <cell r="BA28">
            <v>156563.19</v>
          </cell>
          <cell r="BB28">
            <v>141000</v>
          </cell>
          <cell r="BC28">
            <v>139000</v>
          </cell>
          <cell r="BD28">
            <v>956415.55</v>
          </cell>
          <cell r="BE28">
            <v>401995.22</v>
          </cell>
        </row>
        <row r="28">
          <cell r="BG28">
            <v>2352328.62</v>
          </cell>
          <cell r="BH28">
            <v>0</v>
          </cell>
          <cell r="BI28">
            <v>-99279.69</v>
          </cell>
        </row>
        <row r="28">
          <cell r="BK28">
            <v>0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29"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29"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310786.47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0</v>
          </cell>
          <cell r="AV29">
            <v>1925793.4</v>
          </cell>
          <cell r="AW29">
            <v>1925793.4</v>
          </cell>
          <cell r="AX29">
            <v>6</v>
          </cell>
          <cell r="AY29">
            <v>190575.44</v>
          </cell>
          <cell r="AZ29">
            <v>0</v>
          </cell>
          <cell r="BA29">
            <v>160532.68</v>
          </cell>
          <cell r="BB29">
            <v>0</v>
          </cell>
          <cell r="BC29">
            <v>615500</v>
          </cell>
          <cell r="BD29">
            <v>351108.12</v>
          </cell>
          <cell r="BE29">
            <v>0</v>
          </cell>
        </row>
        <row r="29">
          <cell r="BG29">
            <v>1925793.4</v>
          </cell>
          <cell r="BH29">
            <v>0</v>
          </cell>
          <cell r="BI29">
            <v>0</v>
          </cell>
        </row>
        <row r="29">
          <cell r="BK29">
            <v>0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0"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354656.3</v>
          </cell>
          <cell r="AP30">
            <v>905900</v>
          </cell>
          <cell r="AQ30">
            <v>587448.65</v>
          </cell>
          <cell r="AR30">
            <v>501479.22</v>
          </cell>
          <cell r="AS30">
            <v>326573.95</v>
          </cell>
          <cell r="AT30">
            <v>367231.17</v>
          </cell>
          <cell r="AU30">
            <v>0</v>
          </cell>
          <cell r="AV30">
            <v>3043289.29</v>
          </cell>
          <cell r="AW30">
            <v>2676058.12</v>
          </cell>
          <cell r="AX30">
            <v>6</v>
          </cell>
          <cell r="AY30">
            <v>326573.95</v>
          </cell>
          <cell r="AZ30">
            <v>501479.22</v>
          </cell>
          <cell r="BA30">
            <v>587448.65</v>
          </cell>
          <cell r="BB30">
            <v>905900</v>
          </cell>
          <cell r="BC30">
            <v>354656.3</v>
          </cell>
          <cell r="BD30">
            <v>2688632.99</v>
          </cell>
          <cell r="BE30">
            <v>367231.17</v>
          </cell>
        </row>
        <row r="30">
          <cell r="BG30">
            <v>3043289.29</v>
          </cell>
          <cell r="BH30">
            <v>0</v>
          </cell>
          <cell r="BI30">
            <v>-924343.7</v>
          </cell>
        </row>
        <row r="30">
          <cell r="BK30">
            <v>0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10806.26</v>
          </cell>
          <cell r="T31">
            <v>129909.64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37862.13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21560</v>
          </cell>
          <cell r="AV31">
            <v>1622552.53</v>
          </cell>
          <cell r="AW31">
            <v>1551594.46</v>
          </cell>
          <cell r="AX31">
            <v>6</v>
          </cell>
          <cell r="AY31">
            <v>30501.73</v>
          </cell>
          <cell r="AZ31">
            <v>36676.82</v>
          </cell>
          <cell r="BA31">
            <v>46036.4</v>
          </cell>
          <cell r="BB31">
            <v>37400</v>
          </cell>
          <cell r="BC31">
            <v>36800</v>
          </cell>
          <cell r="BD31">
            <v>221573.02</v>
          </cell>
          <cell r="BE31">
            <v>70958.0700000001</v>
          </cell>
        </row>
        <row r="31">
          <cell r="BG31">
            <v>1622552.53</v>
          </cell>
          <cell r="BH31">
            <v>0</v>
          </cell>
          <cell r="BI31">
            <v>-29999.9999999995</v>
          </cell>
          <cell r="BJ31">
            <v>29543.0693333333</v>
          </cell>
          <cell r="BK31">
            <v>1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2"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80580.55</v>
          </cell>
          <cell r="AL32">
            <v>176743.27</v>
          </cell>
          <cell r="AM32">
            <v>259801.87</v>
          </cell>
          <cell r="AN32">
            <v>355088.03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220273.69</v>
          </cell>
          <cell r="AV32">
            <v>3282839.6</v>
          </cell>
          <cell r="AW32">
            <v>2656251.88</v>
          </cell>
          <cell r="AX32">
            <v>6</v>
          </cell>
          <cell r="AY32">
            <v>308833.87</v>
          </cell>
          <cell r="AZ32">
            <v>345337.35</v>
          </cell>
          <cell r="BA32">
            <v>425266.94</v>
          </cell>
          <cell r="BB32">
            <v>352000</v>
          </cell>
          <cell r="BC32">
            <v>352600</v>
          </cell>
          <cell r="BD32">
            <v>2058025.88</v>
          </cell>
          <cell r="BE32">
            <v>626587.72</v>
          </cell>
        </row>
        <row r="32">
          <cell r="BG32">
            <v>3282839.6</v>
          </cell>
          <cell r="BH32">
            <v>0</v>
          </cell>
          <cell r="BI32">
            <v>-127646.31</v>
          </cell>
        </row>
        <row r="32">
          <cell r="BK32">
            <v>0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  <cell r="AB33">
            <v>0</v>
          </cell>
          <cell r="AC33">
            <v>68146.3</v>
          </cell>
          <cell r="AD33">
            <v>0</v>
          </cell>
          <cell r="AE33">
            <v>0</v>
          </cell>
          <cell r="AF33">
            <v>497060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  <cell r="AV33">
            <v>1682743.68</v>
          </cell>
          <cell r="AW33">
            <v>1682743.68</v>
          </cell>
          <cell r="AX33">
            <v>6</v>
          </cell>
          <cell r="AY33">
            <v>132500</v>
          </cell>
          <cell r="AZ33">
            <v>208897.43</v>
          </cell>
          <cell r="BA33">
            <v>342439.95</v>
          </cell>
          <cell r="BB33">
            <v>185500</v>
          </cell>
          <cell r="BC33">
            <v>0</v>
          </cell>
          <cell r="BD33">
            <v>869337.38</v>
          </cell>
          <cell r="BE33">
            <v>0</v>
          </cell>
        </row>
        <row r="33">
          <cell r="BG33">
            <v>1682743.68</v>
          </cell>
          <cell r="BH33">
            <v>0</v>
          </cell>
          <cell r="BI33">
            <v>0</v>
          </cell>
          <cell r="BJ33">
            <v>115911.650666667</v>
          </cell>
          <cell r="BK33">
            <v>1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4"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44939.03</v>
          </cell>
          <cell r="AE34">
            <v>125535.41</v>
          </cell>
          <cell r="AF34">
            <v>33983.59</v>
          </cell>
          <cell r="AG34">
            <v>60726.86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77137.29</v>
          </cell>
          <cell r="AR34">
            <v>67357.01</v>
          </cell>
          <cell r="AS34">
            <v>0</v>
          </cell>
          <cell r="AT34">
            <v>52526.87</v>
          </cell>
          <cell r="AU34">
            <v>161997.79</v>
          </cell>
          <cell r="AV34">
            <v>1332758.76</v>
          </cell>
          <cell r="AW34">
            <v>1118234.1</v>
          </cell>
          <cell r="AX34">
            <v>6</v>
          </cell>
          <cell r="AY34">
            <v>67357.01</v>
          </cell>
          <cell r="AZ34">
            <v>77137.29</v>
          </cell>
          <cell r="BA34">
            <v>77000</v>
          </cell>
          <cell r="BB34">
            <v>83500</v>
          </cell>
          <cell r="BC34">
            <v>34267.15</v>
          </cell>
          <cell r="BD34">
            <v>436018.96</v>
          </cell>
          <cell r="BE34">
            <v>214524.66</v>
          </cell>
        </row>
        <row r="34">
          <cell r="BG34">
            <v>1332758.76</v>
          </cell>
          <cell r="BH34">
            <v>0</v>
          </cell>
          <cell r="BI34">
            <v>-32678.89</v>
          </cell>
        </row>
        <row r="34">
          <cell r="BK34">
            <v>0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</row>
        <row r="35">
          <cell r="AC35">
            <v>0</v>
          </cell>
          <cell r="AD35">
            <v>0</v>
          </cell>
          <cell r="AE35">
            <v>0</v>
          </cell>
        </row>
        <row r="35"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5">
          <cell r="AR35">
            <v>0</v>
          </cell>
          <cell r="AS35">
            <v>0</v>
          </cell>
          <cell r="AT35">
            <v>292311.38</v>
          </cell>
          <cell r="AU35">
            <v>1031671.12</v>
          </cell>
          <cell r="AV35">
            <v>1323982.5</v>
          </cell>
          <cell r="AW35">
            <v>1323982.5</v>
          </cell>
          <cell r="AX35">
            <v>5</v>
          </cell>
          <cell r="AY35">
            <v>1031671.12</v>
          </cell>
          <cell r="AZ35">
            <v>292311.38</v>
          </cell>
          <cell r="BA35">
            <v>0</v>
          </cell>
          <cell r="BB35">
            <v>0</v>
          </cell>
          <cell r="BC35">
            <v>0</v>
          </cell>
          <cell r="BD35">
            <v>1323982.5</v>
          </cell>
          <cell r="BE35">
            <v>0</v>
          </cell>
        </row>
        <row r="35">
          <cell r="BG35">
            <v>1323982.5</v>
          </cell>
          <cell r="BH35">
            <v>0</v>
          </cell>
          <cell r="BI35">
            <v>-1003600</v>
          </cell>
        </row>
        <row r="35">
          <cell r="BK35" t="e">
            <v>#N/A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是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6">
          <cell r="AJ36">
            <v>0</v>
          </cell>
          <cell r="AK36">
            <v>0</v>
          </cell>
          <cell r="AL36">
            <v>0</v>
          </cell>
          <cell r="AM36">
            <v>33954.89</v>
          </cell>
          <cell r="AN36">
            <v>98611.9</v>
          </cell>
          <cell r="AO36">
            <v>26500</v>
          </cell>
          <cell r="AP36">
            <v>0</v>
          </cell>
          <cell r="AQ36">
            <v>59695.02</v>
          </cell>
          <cell r="AR36">
            <v>0</v>
          </cell>
          <cell r="AS36">
            <v>110862.2</v>
          </cell>
          <cell r="AT36">
            <v>85278.62</v>
          </cell>
          <cell r="AU36">
            <v>0</v>
          </cell>
          <cell r="AV36">
            <v>414902.63</v>
          </cell>
          <cell r="AW36">
            <v>329624.01</v>
          </cell>
          <cell r="AX36">
            <v>6</v>
          </cell>
          <cell r="AY36">
            <v>110862.2</v>
          </cell>
          <cell r="AZ36">
            <v>0</v>
          </cell>
          <cell r="BA36">
            <v>59695.02</v>
          </cell>
          <cell r="BB36">
            <v>0</v>
          </cell>
          <cell r="BC36">
            <v>26500</v>
          </cell>
          <cell r="BD36">
            <v>255835.84</v>
          </cell>
          <cell r="BE36">
            <v>85278.62</v>
          </cell>
        </row>
        <row r="36">
          <cell r="BG36">
            <v>414902.63</v>
          </cell>
          <cell r="BH36">
            <v>0</v>
          </cell>
          <cell r="BI36">
            <v>0</v>
          </cell>
          <cell r="BJ36">
            <v>34111.4453333333</v>
          </cell>
          <cell r="BK36">
            <v>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7">
          <cell r="AD37">
            <v>0</v>
          </cell>
          <cell r="AE37">
            <v>86262.8</v>
          </cell>
          <cell r="AF37">
            <v>0</v>
          </cell>
          <cell r="AG37">
            <v>201989.76</v>
          </cell>
          <cell r="AH37">
            <v>50497.44</v>
          </cell>
          <cell r="AI37">
            <v>0</v>
          </cell>
          <cell r="AJ37">
            <v>0</v>
          </cell>
          <cell r="AK37">
            <v>151492.32</v>
          </cell>
          <cell r="AL37">
            <v>353482.08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0</v>
          </cell>
          <cell r="AV37">
            <v>1500191.12</v>
          </cell>
          <cell r="AW37">
            <v>1500191.12</v>
          </cell>
          <cell r="AX37">
            <v>6</v>
          </cell>
          <cell r="AY37">
            <v>100994.88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100994.88</v>
          </cell>
          <cell r="BE37">
            <v>0</v>
          </cell>
        </row>
        <row r="37">
          <cell r="BG37">
            <v>1500191.12</v>
          </cell>
          <cell r="BH37">
            <v>0</v>
          </cell>
          <cell r="BI37">
            <v>-216721.84</v>
          </cell>
        </row>
        <row r="37">
          <cell r="BK37">
            <v>0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8"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50013.22</v>
          </cell>
          <cell r="AJ38">
            <v>0</v>
          </cell>
          <cell r="AK38">
            <v>290422.6</v>
          </cell>
          <cell r="AL38">
            <v>0</v>
          </cell>
          <cell r="AM38">
            <v>311154.09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144815.85</v>
          </cell>
          <cell r="AV38">
            <v>1691898.43</v>
          </cell>
          <cell r="AW38">
            <v>1547082.58</v>
          </cell>
          <cell r="AX38">
            <v>6</v>
          </cell>
          <cell r="AY38">
            <v>386548.67</v>
          </cell>
          <cell r="AZ38">
            <v>0</v>
          </cell>
          <cell r="BA38">
            <v>186200</v>
          </cell>
          <cell r="BB38">
            <v>178600</v>
          </cell>
          <cell r="BC38">
            <v>144144</v>
          </cell>
          <cell r="BD38">
            <v>717564.52</v>
          </cell>
          <cell r="BE38">
            <v>144815.85</v>
          </cell>
        </row>
        <row r="38">
          <cell r="BG38">
            <v>1691898.43</v>
          </cell>
          <cell r="BH38">
            <v>0</v>
          </cell>
          <cell r="BI38">
            <v>0</v>
          </cell>
        </row>
        <row r="38">
          <cell r="BK38">
            <v>0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是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39">
          <cell r="AI39">
            <v>0</v>
          </cell>
          <cell r="AJ39">
            <v>9816.45</v>
          </cell>
          <cell r="AK39">
            <v>483929.69</v>
          </cell>
          <cell r="AL39">
            <v>129683.32</v>
          </cell>
          <cell r="AM39">
            <v>67113.66</v>
          </cell>
          <cell r="AN39">
            <v>0</v>
          </cell>
          <cell r="AO39">
            <v>327200</v>
          </cell>
          <cell r="AP39">
            <v>388500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285452.6</v>
          </cell>
          <cell r="AV39">
            <v>2743798.82</v>
          </cell>
          <cell r="AW39">
            <v>2035522.75</v>
          </cell>
          <cell r="AX39">
            <v>6</v>
          </cell>
          <cell r="AY39">
            <v>269749.08</v>
          </cell>
          <cell r="AZ39">
            <v>359530.55</v>
          </cell>
          <cell r="BA39">
            <v>388500</v>
          </cell>
          <cell r="BB39">
            <v>327200</v>
          </cell>
          <cell r="BC39">
            <v>0</v>
          </cell>
          <cell r="BD39">
            <v>1726055.7</v>
          </cell>
          <cell r="BE39">
            <v>708276.07</v>
          </cell>
        </row>
        <row r="39">
          <cell r="BG39">
            <v>2743798.82</v>
          </cell>
          <cell r="BH39">
            <v>0</v>
          </cell>
          <cell r="BI39">
            <v>0</v>
          </cell>
        </row>
        <row r="39">
          <cell r="BK39">
            <v>0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0">
          <cell r="N40">
            <v>22051.97</v>
          </cell>
          <cell r="O40">
            <v>0</v>
          </cell>
          <cell r="P40">
            <v>190614.66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0"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896630.84</v>
          </cell>
          <cell r="AW40">
            <v>896630.84</v>
          </cell>
          <cell r="AX40">
            <v>6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0">
          <cell r="BG40">
            <v>896630.84</v>
          </cell>
          <cell r="BH40">
            <v>0</v>
          </cell>
          <cell r="BI40">
            <v>0</v>
          </cell>
        </row>
        <row r="40">
          <cell r="BK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是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1"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132559.78</v>
          </cell>
          <cell r="AM41">
            <v>264810.86</v>
          </cell>
          <cell r="AN41">
            <v>202208.31</v>
          </cell>
          <cell r="AO41">
            <v>233400</v>
          </cell>
          <cell r="AP41">
            <v>137800</v>
          </cell>
          <cell r="AQ41">
            <v>206717.44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171745.31</v>
          </cell>
          <cell r="AV41">
            <v>1930595.64</v>
          </cell>
          <cell r="AW41">
            <v>1551874.44</v>
          </cell>
          <cell r="AX41">
            <v>6</v>
          </cell>
          <cell r="AY41">
            <v>216321.56</v>
          </cell>
          <cell r="AZ41">
            <v>158056.49</v>
          </cell>
          <cell r="BA41">
            <v>206717.44</v>
          </cell>
          <cell r="BB41">
            <v>137800</v>
          </cell>
          <cell r="BC41">
            <v>233400</v>
          </cell>
          <cell r="BD41">
            <v>1097616.69</v>
          </cell>
          <cell r="BE41">
            <v>378721.2</v>
          </cell>
        </row>
        <row r="41">
          <cell r="BG41">
            <v>1930595.64</v>
          </cell>
          <cell r="BH41">
            <v>0</v>
          </cell>
          <cell r="BI41">
            <v>-50000</v>
          </cell>
        </row>
        <row r="41">
          <cell r="BK41">
            <v>0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是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7971.45</v>
          </cell>
          <cell r="AJ42">
            <v>338563.03</v>
          </cell>
          <cell r="AK42">
            <v>136767.29</v>
          </cell>
          <cell r="AL42">
            <v>16256.75</v>
          </cell>
          <cell r="AM42">
            <v>18718.65</v>
          </cell>
          <cell r="AN42">
            <v>26337.4</v>
          </cell>
          <cell r="AO42">
            <v>83000</v>
          </cell>
          <cell r="AP42">
            <v>166600</v>
          </cell>
          <cell r="AQ42">
            <v>199098.38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234670.04</v>
          </cell>
          <cell r="AV42">
            <v>2127843.65</v>
          </cell>
          <cell r="AW42">
            <v>1292257.12</v>
          </cell>
          <cell r="AX42">
            <v>6</v>
          </cell>
          <cell r="AY42">
            <v>128935.26</v>
          </cell>
          <cell r="AZ42">
            <v>170008.91</v>
          </cell>
          <cell r="BA42">
            <v>199098.38</v>
          </cell>
          <cell r="BB42">
            <v>166600</v>
          </cell>
          <cell r="BC42">
            <v>83000</v>
          </cell>
          <cell r="BD42">
            <v>1500229.08</v>
          </cell>
          <cell r="BE42">
            <v>835586.53</v>
          </cell>
        </row>
        <row r="42">
          <cell r="BG42">
            <v>2127843.65</v>
          </cell>
          <cell r="BH42">
            <v>0</v>
          </cell>
          <cell r="BI42">
            <v>-100000</v>
          </cell>
        </row>
        <row r="42">
          <cell r="BK42">
            <v>0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49456.69</v>
          </cell>
          <cell r="X43">
            <v>0</v>
          </cell>
          <cell r="Y43">
            <v>239742.23</v>
          </cell>
          <cell r="Z43">
            <v>0</v>
          </cell>
          <cell r="AA43">
            <v>0</v>
          </cell>
        </row>
        <row r="43"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667338.56</v>
          </cell>
          <cell r="AW43">
            <v>667338.56</v>
          </cell>
          <cell r="AX43">
            <v>6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3">
          <cell r="BG43">
            <v>667338.56</v>
          </cell>
          <cell r="BH43">
            <v>0</v>
          </cell>
          <cell r="BI43">
            <v>0</v>
          </cell>
        </row>
        <row r="43">
          <cell r="BK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4"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604732.59</v>
          </cell>
          <cell r="AW44">
            <v>604732.59</v>
          </cell>
          <cell r="AX44">
            <v>6</v>
          </cell>
          <cell r="AY44">
            <v>0</v>
          </cell>
          <cell r="AZ44">
            <v>0</v>
          </cell>
          <cell r="BA44">
            <v>0</v>
          </cell>
          <cell r="BB44">
            <v>10500</v>
          </cell>
          <cell r="BC44">
            <v>21400</v>
          </cell>
          <cell r="BD44">
            <v>10500</v>
          </cell>
          <cell r="BE44">
            <v>0</v>
          </cell>
        </row>
        <row r="44">
          <cell r="BG44">
            <v>604732.59</v>
          </cell>
          <cell r="BH44">
            <v>0</v>
          </cell>
          <cell r="BI44">
            <v>0</v>
          </cell>
        </row>
        <row r="44">
          <cell r="BK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是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5"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36077.03</v>
          </cell>
          <cell r="AK45">
            <v>62409.14</v>
          </cell>
          <cell r="AL45">
            <v>23358.26</v>
          </cell>
          <cell r="AM45">
            <v>73420.39</v>
          </cell>
          <cell r="AN45">
            <v>105493.74</v>
          </cell>
          <cell r="AO45">
            <v>134900</v>
          </cell>
          <cell r="AP45">
            <v>251000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158299.7</v>
          </cell>
          <cell r="AV45">
            <v>1597469.23</v>
          </cell>
          <cell r="AW45">
            <v>1136896.01</v>
          </cell>
          <cell r="AX45">
            <v>6</v>
          </cell>
          <cell r="AY45">
            <v>255354.44</v>
          </cell>
          <cell r="AZ45">
            <v>194883.01</v>
          </cell>
          <cell r="BA45">
            <v>251000</v>
          </cell>
          <cell r="BB45">
            <v>134900</v>
          </cell>
          <cell r="BC45">
            <v>105493.74</v>
          </cell>
          <cell r="BD45">
            <v>1161810.67</v>
          </cell>
          <cell r="BE45">
            <v>460573.22</v>
          </cell>
        </row>
        <row r="45">
          <cell r="BG45">
            <v>1597469.23</v>
          </cell>
          <cell r="BH45">
            <v>0</v>
          </cell>
          <cell r="BI45">
            <v>-240000</v>
          </cell>
        </row>
        <row r="45">
          <cell r="BK45">
            <v>0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85969.04</v>
          </cell>
          <cell r="AJ46">
            <v>135240.45</v>
          </cell>
          <cell r="AK46">
            <v>45180.06</v>
          </cell>
          <cell r="AL46">
            <v>102833.86</v>
          </cell>
          <cell r="AM46">
            <v>74741.32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887536.27</v>
          </cell>
          <cell r="AW46">
            <v>874850.72</v>
          </cell>
          <cell r="AX46">
            <v>6</v>
          </cell>
          <cell r="AY46">
            <v>28025.03</v>
          </cell>
          <cell r="AZ46">
            <v>86878.44</v>
          </cell>
          <cell r="BA46">
            <v>89492.64</v>
          </cell>
          <cell r="BB46">
            <v>47900</v>
          </cell>
          <cell r="BC46">
            <v>93000</v>
          </cell>
          <cell r="BD46">
            <v>264981.66</v>
          </cell>
          <cell r="BE46">
            <v>12685.55</v>
          </cell>
        </row>
        <row r="46">
          <cell r="BG46">
            <v>887536.27</v>
          </cell>
          <cell r="BH46">
            <v>0</v>
          </cell>
          <cell r="BI46">
            <v>-31550.9</v>
          </cell>
          <cell r="BJ46">
            <v>35330.888</v>
          </cell>
          <cell r="BK46">
            <v>1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7"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7"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7">
          <cell r="BG47">
            <v>0</v>
          </cell>
          <cell r="BH47">
            <v>0</v>
          </cell>
          <cell r="BI47">
            <v>0</v>
          </cell>
        </row>
        <row r="47">
          <cell r="BK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8"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0</v>
          </cell>
          <cell r="AV48">
            <v>177300</v>
          </cell>
          <cell r="AW48">
            <v>177300</v>
          </cell>
          <cell r="AX48">
            <v>6</v>
          </cell>
          <cell r="AY48">
            <v>0</v>
          </cell>
          <cell r="AZ48">
            <v>0</v>
          </cell>
          <cell r="BA48">
            <v>0</v>
          </cell>
          <cell r="BB48">
            <v>140000</v>
          </cell>
          <cell r="BC48">
            <v>0</v>
          </cell>
          <cell r="BD48">
            <v>140000</v>
          </cell>
          <cell r="BE48">
            <v>0</v>
          </cell>
        </row>
        <row r="48">
          <cell r="BG48">
            <v>177300</v>
          </cell>
          <cell r="BH48">
            <v>0</v>
          </cell>
          <cell r="BI48">
            <v>0</v>
          </cell>
        </row>
        <row r="48">
          <cell r="BK48">
            <v>0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是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49">
          <cell r="AH49">
            <v>0</v>
          </cell>
          <cell r="AI49">
            <v>0</v>
          </cell>
          <cell r="AJ49">
            <v>0</v>
          </cell>
        </row>
        <row r="49">
          <cell r="AM49">
            <v>0</v>
          </cell>
          <cell r="AN49">
            <v>292960.92</v>
          </cell>
          <cell r="AO49">
            <v>0</v>
          </cell>
          <cell r="AP49">
            <v>0</v>
          </cell>
          <cell r="AQ49">
            <v>2279773.31</v>
          </cell>
          <cell r="AR49">
            <v>759580.68</v>
          </cell>
          <cell r="AS49">
            <v>0</v>
          </cell>
          <cell r="AT49">
            <v>0</v>
          </cell>
          <cell r="AU49">
            <v>1943731.72</v>
          </cell>
          <cell r="AV49">
            <v>5276046.63</v>
          </cell>
          <cell r="AW49">
            <v>3332314.91</v>
          </cell>
          <cell r="AX49">
            <v>6</v>
          </cell>
          <cell r="AY49">
            <v>759580.68</v>
          </cell>
          <cell r="AZ49">
            <v>2279773.31</v>
          </cell>
          <cell r="BA49">
            <v>0</v>
          </cell>
          <cell r="BB49">
            <v>0</v>
          </cell>
          <cell r="BC49">
            <v>292960.92</v>
          </cell>
          <cell r="BD49">
            <v>4983085.71</v>
          </cell>
          <cell r="BE49">
            <v>1943731.72</v>
          </cell>
        </row>
        <row r="49">
          <cell r="BG49">
            <v>5276046.63</v>
          </cell>
          <cell r="BH49">
            <v>0</v>
          </cell>
          <cell r="BI49">
            <v>-150000</v>
          </cell>
        </row>
        <row r="49">
          <cell r="BK49">
            <v>0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0">
          <cell r="U50">
            <v>21983.25</v>
          </cell>
          <cell r="V50">
            <v>0</v>
          </cell>
          <cell r="W50">
            <v>134111.4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</row>
        <row r="50"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230686.65</v>
          </cell>
          <cell r="AW50">
            <v>230686.65</v>
          </cell>
          <cell r="AX50">
            <v>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0">
          <cell r="BG50">
            <v>230686.65</v>
          </cell>
          <cell r="BH50">
            <v>0</v>
          </cell>
          <cell r="BI50">
            <v>0</v>
          </cell>
        </row>
        <row r="50">
          <cell r="BK50" t="e">
            <v>#N/A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是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1"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4818.02</v>
          </cell>
          <cell r="AO51">
            <v>0</v>
          </cell>
          <cell r="AP51">
            <v>0</v>
          </cell>
          <cell r="AQ51">
            <v>166162.79</v>
          </cell>
          <cell r="AR51">
            <v>461164.86</v>
          </cell>
          <cell r="AS51">
            <v>485505.14</v>
          </cell>
          <cell r="AT51">
            <v>900590.92</v>
          </cell>
          <cell r="AU51">
            <v>291316.14</v>
          </cell>
          <cell r="AV51">
            <v>2309557.87</v>
          </cell>
          <cell r="AW51">
            <v>1117650.81</v>
          </cell>
          <cell r="AX51">
            <v>6</v>
          </cell>
          <cell r="AY51">
            <v>485505.14</v>
          </cell>
          <cell r="AZ51">
            <v>461164.86</v>
          </cell>
          <cell r="BA51">
            <v>166162.79</v>
          </cell>
          <cell r="BB51">
            <v>0</v>
          </cell>
          <cell r="BC51">
            <v>0</v>
          </cell>
          <cell r="BD51">
            <v>2304739.85</v>
          </cell>
          <cell r="BE51">
            <v>1191907.06</v>
          </cell>
        </row>
        <row r="51">
          <cell r="BG51">
            <v>2309557.87</v>
          </cell>
          <cell r="BH51">
            <v>0</v>
          </cell>
          <cell r="BI51">
            <v>-60102.87</v>
          </cell>
        </row>
        <row r="51">
          <cell r="BK51">
            <v>0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2">
          <cell r="S52">
            <v>0</v>
          </cell>
          <cell r="T52">
            <v>67521.08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269669.96</v>
          </cell>
          <cell r="AW52">
            <v>269669.96</v>
          </cell>
          <cell r="AX52">
            <v>6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2">
          <cell r="BG52">
            <v>269669.96</v>
          </cell>
          <cell r="BH52">
            <v>0</v>
          </cell>
          <cell r="BI52">
            <v>0</v>
          </cell>
        </row>
        <row r="52">
          <cell r="BK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</row>
        <row r="53">
          <cell r="I53">
            <v>470027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3"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470027</v>
          </cell>
          <cell r="AW53">
            <v>470027</v>
          </cell>
          <cell r="AX53">
            <v>6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3">
          <cell r="BG53">
            <v>470027</v>
          </cell>
          <cell r="BH53">
            <v>0</v>
          </cell>
          <cell r="BI53">
            <v>-20080</v>
          </cell>
        </row>
        <row r="53">
          <cell r="BK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4">
          <cell r="AC54">
            <v>0</v>
          </cell>
          <cell r="AD54">
            <v>0</v>
          </cell>
          <cell r="AE54">
            <v>0</v>
          </cell>
          <cell r="AF54">
            <v>108156.28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108156.28</v>
          </cell>
          <cell r="AW54">
            <v>108156.28</v>
          </cell>
          <cell r="AX54">
            <v>6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4">
          <cell r="BG54">
            <v>108156.28</v>
          </cell>
          <cell r="BH54">
            <v>0</v>
          </cell>
          <cell r="BI54">
            <v>-50000</v>
          </cell>
        </row>
        <row r="54">
          <cell r="BK54">
            <v>0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5"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5">
          <cell r="AP55">
            <v>541738.65</v>
          </cell>
          <cell r="AQ55">
            <v>1062783.17</v>
          </cell>
          <cell r="AR55">
            <v>958499.08</v>
          </cell>
          <cell r="AS55">
            <v>973535.12</v>
          </cell>
          <cell r="AT55">
            <v>1890526.64</v>
          </cell>
          <cell r="AU55">
            <v>871702.16</v>
          </cell>
          <cell r="AV55">
            <v>6298784.82</v>
          </cell>
          <cell r="AW55">
            <v>3536556.02</v>
          </cell>
          <cell r="AX55">
            <v>6</v>
          </cell>
          <cell r="AY55">
            <v>973535.12</v>
          </cell>
          <cell r="AZ55">
            <v>958499.08</v>
          </cell>
          <cell r="BA55">
            <v>1062783.17</v>
          </cell>
          <cell r="BB55">
            <v>541738.65</v>
          </cell>
          <cell r="BC55">
            <v>0</v>
          </cell>
          <cell r="BD55">
            <v>6298784.82</v>
          </cell>
          <cell r="BE55">
            <v>2762228.8</v>
          </cell>
        </row>
        <row r="55">
          <cell r="BG55">
            <v>6298784.82</v>
          </cell>
          <cell r="BH55">
            <v>0</v>
          </cell>
          <cell r="BI55">
            <v>0</v>
          </cell>
        </row>
        <row r="55">
          <cell r="BK55">
            <v>0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</row>
        <row r="56"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6"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526700</v>
          </cell>
          <cell r="AW56">
            <v>526700</v>
          </cell>
          <cell r="AX56">
            <v>6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6">
          <cell r="BG56">
            <v>526700</v>
          </cell>
          <cell r="BH56">
            <v>0</v>
          </cell>
          <cell r="BI56">
            <v>0</v>
          </cell>
        </row>
        <row r="56">
          <cell r="BK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416900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7"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416900</v>
          </cell>
          <cell r="AW57">
            <v>416900</v>
          </cell>
          <cell r="AX57">
            <v>6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7">
          <cell r="BG57">
            <v>416900</v>
          </cell>
          <cell r="BH57">
            <v>0</v>
          </cell>
          <cell r="BI57">
            <v>0</v>
          </cell>
        </row>
        <row r="57">
          <cell r="BK57" t="e">
            <v>#N/A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0</v>
          </cell>
          <cell r="AV58">
            <v>632354.28</v>
          </cell>
          <cell r="AW58">
            <v>632354.28</v>
          </cell>
          <cell r="AX58">
            <v>6</v>
          </cell>
          <cell r="AY58">
            <v>0</v>
          </cell>
          <cell r="AZ58">
            <v>0</v>
          </cell>
          <cell r="BA58">
            <v>0</v>
          </cell>
          <cell r="BB58">
            <v>67500</v>
          </cell>
          <cell r="BC58">
            <v>35000</v>
          </cell>
          <cell r="BD58">
            <v>102500</v>
          </cell>
          <cell r="BE58">
            <v>0</v>
          </cell>
        </row>
        <row r="58">
          <cell r="BG58">
            <v>632354.28</v>
          </cell>
          <cell r="BH58">
            <v>0</v>
          </cell>
          <cell r="BI58">
            <v>0</v>
          </cell>
        </row>
        <row r="58">
          <cell r="BK58" t="e">
            <v>#N/A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59">
          <cell r="U59">
            <v>3896.61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59">
          <cell r="AC59">
            <v>190028.7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</v>
          </cell>
          <cell r="AJ59">
            <v>0</v>
          </cell>
          <cell r="AK59">
            <v>0</v>
          </cell>
          <cell r="AL59">
            <v>0</v>
          </cell>
          <cell r="AM59">
            <v>133483.42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74609.93</v>
          </cell>
          <cell r="AV59">
            <v>866857.31</v>
          </cell>
          <cell r="AW59">
            <v>792247.38</v>
          </cell>
          <cell r="AX59">
            <v>6</v>
          </cell>
          <cell r="AY59">
            <v>23283.37</v>
          </cell>
          <cell r="AZ59">
            <v>76633.02</v>
          </cell>
          <cell r="BA59">
            <v>52898.42</v>
          </cell>
          <cell r="BB59">
            <v>103500</v>
          </cell>
          <cell r="BC59">
            <v>0</v>
          </cell>
          <cell r="BD59">
            <v>330924.74</v>
          </cell>
          <cell r="BE59">
            <v>74609.9299999999</v>
          </cell>
        </row>
        <row r="59">
          <cell r="BG59">
            <v>866857.31</v>
          </cell>
          <cell r="BH59">
            <v>0</v>
          </cell>
          <cell r="BI59">
            <v>-20394.0000000002</v>
          </cell>
          <cell r="BJ59">
            <v>44123.2986666667</v>
          </cell>
          <cell r="BK59">
            <v>1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0"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60828.4</v>
          </cell>
          <cell r="AD60">
            <v>40385.19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</v>
          </cell>
          <cell r="AK60">
            <v>56994.88</v>
          </cell>
          <cell r="AL60">
            <v>56144.64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</v>
          </cell>
          <cell r="AT60">
            <v>0</v>
          </cell>
          <cell r="AU60">
            <v>42989.99</v>
          </cell>
          <cell r="AV60">
            <v>796700.09</v>
          </cell>
          <cell r="AW60">
            <v>728044.02</v>
          </cell>
          <cell r="AX60">
            <v>6</v>
          </cell>
          <cell r="AY60">
            <v>35027.19</v>
          </cell>
          <cell r="AZ60">
            <v>43591.48</v>
          </cell>
          <cell r="BA60">
            <v>48000</v>
          </cell>
          <cell r="BB60">
            <v>31400</v>
          </cell>
          <cell r="BC60">
            <v>31650.85</v>
          </cell>
          <cell r="BD60">
            <v>195274.74</v>
          </cell>
          <cell r="BE60">
            <v>68656.0699999999</v>
          </cell>
        </row>
        <row r="60">
          <cell r="BG60">
            <v>796700.09</v>
          </cell>
          <cell r="BH60">
            <v>0</v>
          </cell>
          <cell r="BI60">
            <v>-30000.0000000001</v>
          </cell>
          <cell r="BJ60">
            <v>26036.632</v>
          </cell>
          <cell r="BK60">
            <v>1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</row>
        <row r="61"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7050.95</v>
          </cell>
          <cell r="AP61">
            <v>150100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885251.05</v>
          </cell>
          <cell r="AV61">
            <v>1225073.28</v>
          </cell>
          <cell r="AW61">
            <v>339822.23</v>
          </cell>
          <cell r="AX61">
            <v>6</v>
          </cell>
          <cell r="AY61">
            <v>0</v>
          </cell>
          <cell r="AZ61">
            <v>182671.28</v>
          </cell>
          <cell r="BA61">
            <v>0</v>
          </cell>
          <cell r="BB61">
            <v>150100</v>
          </cell>
          <cell r="BC61">
            <v>7050.95</v>
          </cell>
          <cell r="BD61">
            <v>1218022.33</v>
          </cell>
          <cell r="BE61">
            <v>885251.05</v>
          </cell>
        </row>
        <row r="61">
          <cell r="BG61">
            <v>1225073.28</v>
          </cell>
          <cell r="BH61">
            <v>0</v>
          </cell>
          <cell r="BI61">
            <v>0</v>
          </cell>
        </row>
        <row r="61">
          <cell r="BK61">
            <v>0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2"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82705.5</v>
          </cell>
          <cell r="AE62">
            <v>85524.27</v>
          </cell>
          <cell r="AF62">
            <v>0</v>
          </cell>
          <cell r="AG62">
            <v>156100.05</v>
          </cell>
          <cell r="AH62">
            <v>26790.04</v>
          </cell>
          <cell r="AI62">
            <v>60885.41</v>
          </cell>
          <cell r="AJ62">
            <v>165910.83</v>
          </cell>
          <cell r="AK62">
            <v>33628.8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0</v>
          </cell>
          <cell r="AV62">
            <v>1276691.61</v>
          </cell>
          <cell r="AW62">
            <v>815110.53</v>
          </cell>
          <cell r="AX62">
            <v>6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28624.07</v>
          </cell>
          <cell r="BD62">
            <v>461581.08</v>
          </cell>
          <cell r="BE62">
            <v>461581.08</v>
          </cell>
        </row>
        <row r="62">
          <cell r="BG62">
            <v>1276691.61</v>
          </cell>
          <cell r="BH62">
            <v>0</v>
          </cell>
          <cell r="BI62">
            <v>0</v>
          </cell>
        </row>
        <row r="62">
          <cell r="BK62">
            <v>0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3">
          <cell r="AA63">
            <v>0</v>
          </cell>
          <cell r="AB63">
            <v>0</v>
          </cell>
          <cell r="AC63">
            <v>50960</v>
          </cell>
          <cell r="AD63">
            <v>79100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209160</v>
          </cell>
          <cell r="AW63">
            <v>209160</v>
          </cell>
          <cell r="AX63">
            <v>6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3">
          <cell r="BG63">
            <v>209160</v>
          </cell>
          <cell r="BH63">
            <v>0</v>
          </cell>
          <cell r="BI63">
            <v>0</v>
          </cell>
          <cell r="BJ63">
            <v>0</v>
          </cell>
          <cell r="BK63">
            <v>1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</row>
        <row r="64"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413520.5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3905</v>
          </cell>
          <cell r="AV64">
            <v>649964</v>
          </cell>
          <cell r="AW64">
            <v>649964</v>
          </cell>
          <cell r="AX64">
            <v>6</v>
          </cell>
          <cell r="AY64">
            <v>3905</v>
          </cell>
          <cell r="AZ64">
            <v>0</v>
          </cell>
          <cell r="BA64">
            <v>0</v>
          </cell>
          <cell r="BB64">
            <v>4337.5</v>
          </cell>
          <cell r="BC64">
            <v>228201</v>
          </cell>
          <cell r="BD64">
            <v>236443.5</v>
          </cell>
          <cell r="BE64">
            <v>0</v>
          </cell>
        </row>
        <row r="64">
          <cell r="BG64">
            <v>649964</v>
          </cell>
          <cell r="BH64">
            <v>0</v>
          </cell>
          <cell r="BI64">
            <v>-3905</v>
          </cell>
        </row>
        <row r="64">
          <cell r="BK64">
            <v>0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5">
          <cell r="AK65">
            <v>0</v>
          </cell>
          <cell r="AL65">
            <v>0</v>
          </cell>
          <cell r="AM65">
            <v>0</v>
          </cell>
        </row>
        <row r="65">
          <cell r="AO65">
            <v>0</v>
          </cell>
          <cell r="AP65">
            <v>259969.82</v>
          </cell>
          <cell r="AQ65">
            <v>1063440</v>
          </cell>
          <cell r="AR65">
            <v>688800</v>
          </cell>
          <cell r="AS65">
            <v>1019760</v>
          </cell>
          <cell r="AT65">
            <v>678240</v>
          </cell>
          <cell r="AU65">
            <v>962640</v>
          </cell>
          <cell r="AV65">
            <v>4672849.82</v>
          </cell>
          <cell r="AW65">
            <v>3031969.82</v>
          </cell>
          <cell r="AX65">
            <v>6</v>
          </cell>
          <cell r="AY65">
            <v>1019760</v>
          </cell>
          <cell r="AZ65">
            <v>688800</v>
          </cell>
          <cell r="BA65">
            <v>1063440</v>
          </cell>
          <cell r="BB65">
            <v>259969.82</v>
          </cell>
          <cell r="BC65">
            <v>0</v>
          </cell>
          <cell r="BD65">
            <v>4672849.82</v>
          </cell>
          <cell r="BE65">
            <v>1640880</v>
          </cell>
        </row>
        <row r="65">
          <cell r="BG65">
            <v>4672849.82</v>
          </cell>
          <cell r="BH65">
            <v>0</v>
          </cell>
          <cell r="BI65">
            <v>-811030.18</v>
          </cell>
        </row>
        <row r="65">
          <cell r="BK65" t="e">
            <v>#N/A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6"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50634.39</v>
          </cell>
          <cell r="AR66">
            <v>41424.92</v>
          </cell>
          <cell r="AS66">
            <v>46536.05</v>
          </cell>
          <cell r="AT66">
            <v>66484.39</v>
          </cell>
          <cell r="AU66">
            <v>28145.33</v>
          </cell>
          <cell r="AV66">
            <v>233225.08</v>
          </cell>
          <cell r="AW66">
            <v>138595.36</v>
          </cell>
          <cell r="AX66">
            <v>6</v>
          </cell>
          <cell r="AY66">
            <v>46536.05</v>
          </cell>
          <cell r="AZ66">
            <v>41424.92</v>
          </cell>
          <cell r="BA66">
            <v>50634.39</v>
          </cell>
          <cell r="BB66">
            <v>0</v>
          </cell>
          <cell r="BC66">
            <v>0</v>
          </cell>
          <cell r="BD66">
            <v>233225.08</v>
          </cell>
          <cell r="BE66">
            <v>94629.72</v>
          </cell>
        </row>
        <row r="66">
          <cell r="BG66">
            <v>233225.08</v>
          </cell>
          <cell r="BH66">
            <v>0</v>
          </cell>
          <cell r="BI66">
            <v>0</v>
          </cell>
        </row>
        <row r="66">
          <cell r="BK66">
            <v>0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</row>
        <row r="67">
          <cell r="I67">
            <v>242035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</row>
        <row r="67"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314000</v>
          </cell>
          <cell r="AW67">
            <v>314000</v>
          </cell>
          <cell r="AX67">
            <v>6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7">
          <cell r="BG67">
            <v>314000</v>
          </cell>
          <cell r="BH67">
            <v>0</v>
          </cell>
          <cell r="BI67">
            <v>0</v>
          </cell>
        </row>
        <row r="67">
          <cell r="BK67" t="e">
            <v>#N/A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8"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556052.36</v>
          </cell>
          <cell r="AQ68">
            <v>1002988.54</v>
          </cell>
          <cell r="AR68">
            <v>1123215.75</v>
          </cell>
          <cell r="AS68">
            <v>281423.25</v>
          </cell>
          <cell r="AT68">
            <v>991550.26</v>
          </cell>
          <cell r="AU68">
            <v>156597.75</v>
          </cell>
          <cell r="AV68">
            <v>4111827.91</v>
          </cell>
          <cell r="AW68">
            <v>2963679.9</v>
          </cell>
          <cell r="AX68">
            <v>6</v>
          </cell>
          <cell r="AY68">
            <v>281423.25</v>
          </cell>
          <cell r="AZ68">
            <v>1123215.75</v>
          </cell>
          <cell r="BA68">
            <v>1002988.54</v>
          </cell>
          <cell r="BB68">
            <v>556052.36</v>
          </cell>
          <cell r="BC68">
            <v>0</v>
          </cell>
          <cell r="BD68">
            <v>4111827.91</v>
          </cell>
          <cell r="BE68">
            <v>1148148.01</v>
          </cell>
        </row>
        <row r="68">
          <cell r="BG68">
            <v>4111827.91</v>
          </cell>
          <cell r="BH68">
            <v>0</v>
          </cell>
          <cell r="BI68">
            <v>-355747.64</v>
          </cell>
        </row>
        <row r="68">
          <cell r="BK68">
            <v>0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69">
          <cell r="V69">
            <v>0</v>
          </cell>
        </row>
        <row r="69">
          <cell r="X69">
            <v>0</v>
          </cell>
        </row>
        <row r="69">
          <cell r="AJ69">
            <v>0</v>
          </cell>
          <cell r="AK69">
            <v>2201.91</v>
          </cell>
          <cell r="AL69">
            <v>113899.28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</v>
          </cell>
          <cell r="AT69">
            <v>0</v>
          </cell>
          <cell r="AU69">
            <v>0</v>
          </cell>
          <cell r="AV69">
            <v>352121.33</v>
          </cell>
          <cell r="AW69">
            <v>352121.33</v>
          </cell>
          <cell r="AX69">
            <v>6</v>
          </cell>
          <cell r="AY69">
            <v>16414.49</v>
          </cell>
          <cell r="AZ69">
            <v>673.35</v>
          </cell>
          <cell r="BA69">
            <v>0</v>
          </cell>
          <cell r="BB69">
            <v>14400</v>
          </cell>
          <cell r="BC69">
            <v>28900</v>
          </cell>
          <cell r="BD69">
            <v>31487.84</v>
          </cell>
          <cell r="BE69">
            <v>0</v>
          </cell>
        </row>
        <row r="69">
          <cell r="BG69">
            <v>352121.33</v>
          </cell>
          <cell r="BH69">
            <v>0</v>
          </cell>
          <cell r="BI69">
            <v>-49999.9999999999</v>
          </cell>
        </row>
        <row r="69">
          <cell r="BK69">
            <v>0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0">
          <cell r="AE70">
            <v>0</v>
          </cell>
          <cell r="AF70">
            <v>0</v>
          </cell>
        </row>
        <row r="70"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124665.94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28633.12</v>
          </cell>
          <cell r="AT70">
            <v>20920.74</v>
          </cell>
          <cell r="AU70">
            <v>0</v>
          </cell>
          <cell r="AV70">
            <v>367443.14</v>
          </cell>
          <cell r="AW70">
            <v>317889.28</v>
          </cell>
          <cell r="AX70">
            <v>6</v>
          </cell>
          <cell r="AY70">
            <v>31266.25</v>
          </cell>
          <cell r="AZ70">
            <v>24286.2</v>
          </cell>
          <cell r="BA70">
            <v>17600</v>
          </cell>
          <cell r="BB70">
            <v>7500</v>
          </cell>
          <cell r="BC70">
            <v>112570.89</v>
          </cell>
          <cell r="BD70">
            <v>122706.31</v>
          </cell>
          <cell r="BE70">
            <v>49553.86</v>
          </cell>
        </row>
        <row r="70">
          <cell r="BG70">
            <v>367443.14</v>
          </cell>
          <cell r="BH70">
            <v>0</v>
          </cell>
          <cell r="BI70">
            <v>-39999.9999999999</v>
          </cell>
        </row>
        <row r="70">
          <cell r="BK70">
            <v>0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21368</v>
          </cell>
          <cell r="AC71">
            <v>0</v>
          </cell>
          <cell r="AD71">
            <v>0</v>
          </cell>
          <cell r="AE71">
            <v>85337.6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106705.6</v>
          </cell>
          <cell r="AW71">
            <v>106705.6</v>
          </cell>
          <cell r="AX71">
            <v>6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</row>
        <row r="71">
          <cell r="BG71">
            <v>106705.6</v>
          </cell>
          <cell r="BH71">
            <v>0</v>
          </cell>
          <cell r="BI71">
            <v>-50000</v>
          </cell>
          <cell r="BJ71">
            <v>0</v>
          </cell>
          <cell r="BK71">
            <v>1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</row>
        <row r="72"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2"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2">
          <cell r="AU72">
            <v>374973.64</v>
          </cell>
          <cell r="AV72">
            <v>374973.64</v>
          </cell>
          <cell r="AW72">
            <v>374973.64</v>
          </cell>
          <cell r="AX72">
            <v>4</v>
          </cell>
          <cell r="AY72">
            <v>374973.64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374973.64</v>
          </cell>
          <cell r="BE72">
            <v>0</v>
          </cell>
        </row>
        <row r="72">
          <cell r="BG72">
            <v>374973.64</v>
          </cell>
          <cell r="BH72">
            <v>0</v>
          </cell>
          <cell r="BI72">
            <v>-900000</v>
          </cell>
        </row>
        <row r="72">
          <cell r="BK72" t="e">
            <v>#N/A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3">
          <cell r="Y73">
            <v>0</v>
          </cell>
          <cell r="Z73">
            <v>0</v>
          </cell>
          <cell r="AA73">
            <v>270.41</v>
          </cell>
          <cell r="AB73">
            <v>28967.96</v>
          </cell>
          <cell r="AC73">
            <v>23039.96</v>
          </cell>
          <cell r="AD73">
            <v>16896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36863.95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36719.93</v>
          </cell>
          <cell r="AV73">
            <v>664325.39</v>
          </cell>
          <cell r="AW73">
            <v>576605.56</v>
          </cell>
          <cell r="AX73">
            <v>6</v>
          </cell>
          <cell r="AY73">
            <v>28175.95</v>
          </cell>
          <cell r="AZ73">
            <v>42527.94</v>
          </cell>
          <cell r="BA73">
            <v>33839.94</v>
          </cell>
          <cell r="BB73">
            <v>33100</v>
          </cell>
          <cell r="BC73">
            <v>32300</v>
          </cell>
          <cell r="BD73">
            <v>225363.66</v>
          </cell>
          <cell r="BE73">
            <v>87719.8300000001</v>
          </cell>
        </row>
        <row r="73">
          <cell r="BG73">
            <v>664325.39</v>
          </cell>
          <cell r="BH73">
            <v>0</v>
          </cell>
          <cell r="BI73">
            <v>0</v>
          </cell>
        </row>
        <row r="73">
          <cell r="BK73">
            <v>0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4"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40459.99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40459.99</v>
          </cell>
          <cell r="AW74">
            <v>40459.99</v>
          </cell>
          <cell r="AX74">
            <v>6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40459.99</v>
          </cell>
          <cell r="BE74">
            <v>0</v>
          </cell>
        </row>
        <row r="74">
          <cell r="BG74">
            <v>40459.9900000001</v>
          </cell>
          <cell r="BH74">
            <v>0</v>
          </cell>
          <cell r="BI74">
            <v>1.01863406598568e-10</v>
          </cell>
        </row>
        <row r="74">
          <cell r="BK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</row>
        <row r="75">
          <cell r="AI75">
            <v>0</v>
          </cell>
          <cell r="AJ75">
            <v>0</v>
          </cell>
          <cell r="AK75">
            <v>5542.81</v>
          </cell>
          <cell r="AL75">
            <v>94933.56</v>
          </cell>
          <cell r="AM75">
            <v>60131.82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117158.4</v>
          </cell>
          <cell r="AV75">
            <v>900527.13</v>
          </cell>
          <cell r="AW75">
            <v>726344.41</v>
          </cell>
          <cell r="AX75">
            <v>6</v>
          </cell>
          <cell r="AY75">
            <v>129850.56</v>
          </cell>
          <cell r="AZ75">
            <v>109169.3</v>
          </cell>
          <cell r="BA75">
            <v>131100</v>
          </cell>
          <cell r="BB75">
            <v>117000</v>
          </cell>
          <cell r="BC75">
            <v>78616.36</v>
          </cell>
          <cell r="BD75">
            <v>544302.58</v>
          </cell>
          <cell r="BE75">
            <v>174182.72</v>
          </cell>
        </row>
        <row r="75">
          <cell r="BG75">
            <v>900527.13</v>
          </cell>
          <cell r="BH75">
            <v>0</v>
          </cell>
          <cell r="BI75">
            <v>0</v>
          </cell>
        </row>
        <row r="75">
          <cell r="BK75">
            <v>0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6">
          <cell r="AA76">
            <v>0</v>
          </cell>
        </row>
        <row r="76">
          <cell r="AC76">
            <v>0</v>
          </cell>
          <cell r="AD76">
            <v>0</v>
          </cell>
          <cell r="AE76">
            <v>0</v>
          </cell>
        </row>
        <row r="76">
          <cell r="AH76">
            <v>0</v>
          </cell>
          <cell r="AI76">
            <v>282592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282592</v>
          </cell>
          <cell r="AW76">
            <v>282592</v>
          </cell>
          <cell r="AX76">
            <v>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</row>
        <row r="76">
          <cell r="BG76">
            <v>282592</v>
          </cell>
          <cell r="BH76">
            <v>0</v>
          </cell>
          <cell r="BI76">
            <v>0</v>
          </cell>
          <cell r="BJ76">
            <v>0</v>
          </cell>
          <cell r="BK76">
            <v>1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是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7"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700</v>
          </cell>
          <cell r="AO77">
            <v>0</v>
          </cell>
          <cell r="AP77">
            <v>61000</v>
          </cell>
          <cell r="AQ77">
            <v>61020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122720</v>
          </cell>
          <cell r="AW77">
            <v>122720</v>
          </cell>
          <cell r="AX77">
            <v>6</v>
          </cell>
          <cell r="AY77">
            <v>0</v>
          </cell>
          <cell r="AZ77">
            <v>0</v>
          </cell>
          <cell r="BA77">
            <v>61020</v>
          </cell>
          <cell r="BB77">
            <v>61000</v>
          </cell>
          <cell r="BC77">
            <v>0</v>
          </cell>
          <cell r="BD77">
            <v>122020</v>
          </cell>
          <cell r="BE77">
            <v>0</v>
          </cell>
        </row>
        <row r="77">
          <cell r="BG77">
            <v>122720</v>
          </cell>
          <cell r="BH77">
            <v>0</v>
          </cell>
          <cell r="BI77">
            <v>0</v>
          </cell>
          <cell r="BJ77">
            <v>16269.3333333333</v>
          </cell>
          <cell r="BK77">
            <v>1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否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8">
          <cell r="AC78">
            <v>0</v>
          </cell>
          <cell r="AD78">
            <v>0</v>
          </cell>
          <cell r="AE78">
            <v>0</v>
          </cell>
        </row>
        <row r="78">
          <cell r="AQ78">
            <v>104.8</v>
          </cell>
          <cell r="AR78">
            <v>30976.12</v>
          </cell>
          <cell r="AS78">
            <v>20113.29</v>
          </cell>
          <cell r="AT78">
            <v>17459.36</v>
          </cell>
          <cell r="AU78">
            <v>16034.57</v>
          </cell>
          <cell r="AV78">
            <v>84688.14</v>
          </cell>
          <cell r="AW78">
            <v>31080.92</v>
          </cell>
          <cell r="AX78">
            <v>5</v>
          </cell>
          <cell r="AY78">
            <v>30976.12</v>
          </cell>
          <cell r="AZ78">
            <v>104.8</v>
          </cell>
          <cell r="BA78">
            <v>0</v>
          </cell>
          <cell r="BB78">
            <v>0</v>
          </cell>
          <cell r="BC78">
            <v>0</v>
          </cell>
          <cell r="BD78">
            <v>84688.14</v>
          </cell>
          <cell r="BE78">
            <v>53607.22</v>
          </cell>
        </row>
        <row r="78">
          <cell r="BG78">
            <v>84688.1400000001</v>
          </cell>
          <cell r="BH78">
            <v>0</v>
          </cell>
          <cell r="BI78">
            <v>-250000</v>
          </cell>
        </row>
        <row r="78">
          <cell r="BK78">
            <v>0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92403.21</v>
          </cell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  <cell r="AE79">
            <v>9282.96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  <cell r="AV79">
            <v>310778.92</v>
          </cell>
          <cell r="AW79">
            <v>304320.52</v>
          </cell>
          <cell r="AX79">
            <v>6</v>
          </cell>
          <cell r="AY79">
            <v>8752.09</v>
          </cell>
          <cell r="AZ79">
            <v>36477.82</v>
          </cell>
          <cell r="BA79">
            <v>0</v>
          </cell>
          <cell r="BB79">
            <v>55500</v>
          </cell>
          <cell r="BC79">
            <v>0</v>
          </cell>
          <cell r="BD79">
            <v>107188.31</v>
          </cell>
          <cell r="BE79">
            <v>6458.40000000002</v>
          </cell>
        </row>
        <row r="79">
          <cell r="BG79">
            <v>310778.92</v>
          </cell>
          <cell r="BH79">
            <v>0</v>
          </cell>
          <cell r="BI79">
            <v>0</v>
          </cell>
          <cell r="BJ79">
            <v>14291.7746666667</v>
          </cell>
          <cell r="BK79">
            <v>1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0">
          <cell r="Z80">
            <v>0</v>
          </cell>
          <cell r="AA80">
            <v>0</v>
          </cell>
        </row>
        <row r="80">
          <cell r="AC80">
            <v>0</v>
          </cell>
          <cell r="AD80">
            <v>0</v>
          </cell>
        </row>
        <row r="80"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177094.38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</v>
          </cell>
          <cell r="AT80">
            <v>175374.06</v>
          </cell>
          <cell r="AU80">
            <v>0</v>
          </cell>
          <cell r="AV80">
            <v>827766.85</v>
          </cell>
          <cell r="AW80">
            <v>504757.34</v>
          </cell>
          <cell r="AX80">
            <v>6</v>
          </cell>
          <cell r="AY80">
            <v>0</v>
          </cell>
          <cell r="AZ80">
            <v>119714.71</v>
          </cell>
          <cell r="BA80">
            <v>0</v>
          </cell>
          <cell r="BB80">
            <v>0</v>
          </cell>
          <cell r="BC80">
            <v>207948.25</v>
          </cell>
          <cell r="BD80">
            <v>442724.22</v>
          </cell>
          <cell r="BE80">
            <v>323009.51</v>
          </cell>
        </row>
        <row r="80">
          <cell r="BG80">
            <v>827766.85</v>
          </cell>
          <cell r="BH80">
            <v>0</v>
          </cell>
          <cell r="BI80">
            <v>-50000</v>
          </cell>
        </row>
        <row r="80">
          <cell r="BK80" t="e">
            <v>#N/A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1">
          <cell r="AJ81">
            <v>0</v>
          </cell>
          <cell r="AK81">
            <v>0</v>
          </cell>
          <cell r="AL81">
            <v>0</v>
          </cell>
          <cell r="AM81">
            <v>63037.96</v>
          </cell>
          <cell r="AN81">
            <v>50247.34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40827.84</v>
          </cell>
          <cell r="AS81">
            <v>37579.05</v>
          </cell>
          <cell r="AT81">
            <v>30551.27</v>
          </cell>
          <cell r="AU81">
            <v>8419.33</v>
          </cell>
          <cell r="AV81">
            <v>294138.08</v>
          </cell>
          <cell r="AW81">
            <v>255167.48</v>
          </cell>
          <cell r="AX81">
            <v>6</v>
          </cell>
          <cell r="AY81">
            <v>37579.05</v>
          </cell>
          <cell r="AZ81">
            <v>40827.84</v>
          </cell>
          <cell r="BA81">
            <v>34175.29</v>
          </cell>
          <cell r="BB81">
            <v>21300</v>
          </cell>
          <cell r="BC81">
            <v>8000</v>
          </cell>
          <cell r="BD81">
            <v>172852.78</v>
          </cell>
          <cell r="BE81">
            <v>38970.6</v>
          </cell>
        </row>
        <row r="81">
          <cell r="BG81">
            <v>294138.08</v>
          </cell>
          <cell r="BH81">
            <v>0</v>
          </cell>
          <cell r="BI81">
            <v>0</v>
          </cell>
        </row>
        <row r="81">
          <cell r="BK81">
            <v>0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</row>
        <row r="82">
          <cell r="AC82">
            <v>37490.12</v>
          </cell>
          <cell r="AD82">
            <v>29301.8</v>
          </cell>
          <cell r="AE82">
            <v>0</v>
          </cell>
          <cell r="AF82">
            <v>118314.62</v>
          </cell>
          <cell r="AG82">
            <v>8542.8</v>
          </cell>
          <cell r="AH82">
            <v>0</v>
          </cell>
          <cell r="AI82">
            <v>0</v>
          </cell>
          <cell r="AJ82">
            <v>83088.9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276738.24</v>
          </cell>
          <cell r="AW82">
            <v>276738.24</v>
          </cell>
          <cell r="AX82">
            <v>6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</row>
        <row r="82">
          <cell r="BG82">
            <v>276738.24</v>
          </cell>
          <cell r="BH82">
            <v>0</v>
          </cell>
          <cell r="BI82">
            <v>0</v>
          </cell>
        </row>
        <row r="82">
          <cell r="BK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3"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83996.46</v>
          </cell>
          <cell r="AQ83">
            <v>116003.54</v>
          </cell>
          <cell r="AR83">
            <v>0</v>
          </cell>
          <cell r="AS83">
            <v>0</v>
          </cell>
          <cell r="AT83">
            <v>383188.65</v>
          </cell>
          <cell r="AU83">
            <v>0</v>
          </cell>
          <cell r="AV83">
            <v>583188.65</v>
          </cell>
          <cell r="AW83">
            <v>583188.65</v>
          </cell>
          <cell r="AX83">
            <v>6</v>
          </cell>
          <cell r="AY83">
            <v>0</v>
          </cell>
          <cell r="AZ83">
            <v>383188.65</v>
          </cell>
          <cell r="BA83">
            <v>0</v>
          </cell>
          <cell r="BB83">
            <v>0</v>
          </cell>
          <cell r="BC83">
            <v>116003.54</v>
          </cell>
          <cell r="BD83">
            <v>583188.65</v>
          </cell>
          <cell r="BE83">
            <v>0</v>
          </cell>
        </row>
        <row r="83">
          <cell r="BG83">
            <v>583188.65</v>
          </cell>
          <cell r="BH83">
            <v>0</v>
          </cell>
          <cell r="BI83">
            <v>0</v>
          </cell>
        </row>
        <row r="83">
          <cell r="BK83" t="e">
            <v>#N/A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29047.96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</row>
        <row r="84"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127748.94</v>
          </cell>
          <cell r="AW84">
            <v>127748.94</v>
          </cell>
          <cell r="AX84">
            <v>6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</row>
        <row r="84">
          <cell r="BG84">
            <v>127748.94</v>
          </cell>
          <cell r="BH84">
            <v>0</v>
          </cell>
          <cell r="BI84">
            <v>-4251.06</v>
          </cell>
        </row>
        <row r="84">
          <cell r="BK84">
            <v>0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</row>
        <row r="85">
          <cell r="N85">
            <v>1010.14</v>
          </cell>
          <cell r="O85">
            <v>12156.47</v>
          </cell>
          <cell r="P85">
            <v>9216.98999999999</v>
          </cell>
          <cell r="Q85">
            <v>6784.09000000001</v>
          </cell>
          <cell r="R85">
            <v>8528.57000000001</v>
          </cell>
          <cell r="S85">
            <v>9497.45000000001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</row>
        <row r="85"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16400.31</v>
          </cell>
          <cell r="AV85">
            <v>412246.01</v>
          </cell>
          <cell r="AW85">
            <v>378903.74</v>
          </cell>
          <cell r="AX85">
            <v>6</v>
          </cell>
          <cell r="AY85">
            <v>10799.45</v>
          </cell>
          <cell r="AZ85">
            <v>20626.8</v>
          </cell>
          <cell r="BA85">
            <v>23873.91</v>
          </cell>
          <cell r="BB85">
            <v>21100</v>
          </cell>
          <cell r="BC85">
            <v>16800</v>
          </cell>
          <cell r="BD85">
            <v>109742.43</v>
          </cell>
          <cell r="BE85">
            <v>33342.27</v>
          </cell>
        </row>
        <row r="85">
          <cell r="BG85">
            <v>412246.01</v>
          </cell>
          <cell r="BH85">
            <v>0</v>
          </cell>
          <cell r="BI85">
            <v>0</v>
          </cell>
        </row>
        <row r="85">
          <cell r="BK85">
            <v>0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6"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6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</row>
        <row r="86">
          <cell r="BG86">
            <v>0</v>
          </cell>
          <cell r="BH86">
            <v>0</v>
          </cell>
          <cell r="BI86">
            <v>0</v>
          </cell>
          <cell r="BJ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7"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6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</row>
        <row r="87">
          <cell r="BG87">
            <v>0</v>
          </cell>
          <cell r="BH87">
            <v>0</v>
          </cell>
          <cell r="BI87">
            <v>0</v>
          </cell>
        </row>
        <row r="87">
          <cell r="BK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</row>
        <row r="88"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358521.6</v>
          </cell>
          <cell r="AS88">
            <v>0</v>
          </cell>
          <cell r="AT88">
            <v>0</v>
          </cell>
          <cell r="AU88">
            <v>0</v>
          </cell>
          <cell r="AV88">
            <v>598067.44</v>
          </cell>
          <cell r="AW88">
            <v>598067.44</v>
          </cell>
          <cell r="AX88">
            <v>6</v>
          </cell>
          <cell r="AY88">
            <v>0</v>
          </cell>
          <cell r="AZ88">
            <v>358521.6</v>
          </cell>
          <cell r="BA88">
            <v>0</v>
          </cell>
          <cell r="BB88">
            <v>9000</v>
          </cell>
          <cell r="BC88">
            <v>0</v>
          </cell>
          <cell r="BD88">
            <v>367521.6</v>
          </cell>
          <cell r="BE88">
            <v>0</v>
          </cell>
        </row>
        <row r="88">
          <cell r="BG88">
            <v>598067.44</v>
          </cell>
          <cell r="BH88">
            <v>0</v>
          </cell>
          <cell r="BI88">
            <v>0</v>
          </cell>
        </row>
        <row r="88">
          <cell r="BK88">
            <v>0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</row>
        <row r="89"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48042.77</v>
          </cell>
          <cell r="AW89">
            <v>48042.77</v>
          </cell>
          <cell r="AX89">
            <v>6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</row>
        <row r="89">
          <cell r="BG89">
            <v>48042.77</v>
          </cell>
          <cell r="BH89">
            <v>0</v>
          </cell>
          <cell r="BI89">
            <v>0</v>
          </cell>
        </row>
        <row r="89">
          <cell r="BK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是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0">
          <cell r="AI90">
            <v>0</v>
          </cell>
          <cell r="AJ90">
            <v>6425.92</v>
          </cell>
          <cell r="AK90">
            <v>0</v>
          </cell>
          <cell r="AL90">
            <v>99600</v>
          </cell>
          <cell r="AM90">
            <v>22800</v>
          </cell>
          <cell r="AN90">
            <v>53200</v>
          </cell>
          <cell r="AO90">
            <v>38000</v>
          </cell>
          <cell r="AP90">
            <v>45600</v>
          </cell>
          <cell r="AQ90">
            <v>38000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303625.92</v>
          </cell>
          <cell r="AW90">
            <v>303625.92</v>
          </cell>
          <cell r="AX90">
            <v>6</v>
          </cell>
          <cell r="AY90">
            <v>0</v>
          </cell>
          <cell r="AZ90">
            <v>0</v>
          </cell>
          <cell r="BA90">
            <v>0</v>
          </cell>
          <cell r="BB90">
            <v>38000</v>
          </cell>
          <cell r="BC90">
            <v>45600</v>
          </cell>
          <cell r="BD90">
            <v>83600</v>
          </cell>
          <cell r="BE90">
            <v>0</v>
          </cell>
        </row>
        <row r="90">
          <cell r="BG90">
            <v>303625.92</v>
          </cell>
          <cell r="BH90">
            <v>0</v>
          </cell>
          <cell r="BI90">
            <v>0</v>
          </cell>
          <cell r="BJ90">
            <v>11146.6666666667</v>
          </cell>
          <cell r="BK90">
            <v>1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</row>
        <row r="91"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1"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246020.38</v>
          </cell>
          <cell r="AW91">
            <v>246020.38</v>
          </cell>
          <cell r="AX91">
            <v>6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</row>
        <row r="91">
          <cell r="BG91">
            <v>246020.38</v>
          </cell>
          <cell r="BH91">
            <v>0</v>
          </cell>
          <cell r="BI91">
            <v>0</v>
          </cell>
        </row>
        <row r="91">
          <cell r="BK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2">
          <cell r="AI92">
            <v>0</v>
          </cell>
          <cell r="AJ92">
            <v>0</v>
          </cell>
          <cell r="AK92">
            <v>0</v>
          </cell>
        </row>
        <row r="92">
          <cell r="AM92">
            <v>0</v>
          </cell>
          <cell r="AN92">
            <v>0</v>
          </cell>
          <cell r="AO92">
            <v>0</v>
          </cell>
          <cell r="AP92">
            <v>100030.52</v>
          </cell>
          <cell r="AQ92">
            <v>360514.49</v>
          </cell>
          <cell r="AR92">
            <v>0</v>
          </cell>
          <cell r="AS92">
            <v>312232.9</v>
          </cell>
          <cell r="AT92">
            <v>0</v>
          </cell>
          <cell r="AU92">
            <v>212326.06</v>
          </cell>
          <cell r="AV92">
            <v>985103.97</v>
          </cell>
          <cell r="AW92">
            <v>1197430.03</v>
          </cell>
          <cell r="AX92">
            <v>6</v>
          </cell>
          <cell r="AY92">
            <v>0</v>
          </cell>
          <cell r="AZ92">
            <v>312232.9</v>
          </cell>
          <cell r="BA92">
            <v>0</v>
          </cell>
          <cell r="BB92">
            <v>360514.49</v>
          </cell>
          <cell r="BC92">
            <v>100030.52</v>
          </cell>
          <cell r="BD92">
            <v>985103.97</v>
          </cell>
          <cell r="BE92">
            <v>-212326.06</v>
          </cell>
        </row>
        <row r="92">
          <cell r="BG92">
            <v>985103.97</v>
          </cell>
          <cell r="BH92">
            <v>0</v>
          </cell>
          <cell r="BI92">
            <v>-114069.48</v>
          </cell>
        </row>
        <row r="92">
          <cell r="BK92" t="e">
            <v>#N/A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15216.93</v>
          </cell>
          <cell r="AC93">
            <v>0</v>
          </cell>
          <cell r="AD93">
            <v>56923.64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74540.57</v>
          </cell>
          <cell r="AW93">
            <v>74540.57</v>
          </cell>
          <cell r="AX93">
            <v>6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</row>
        <row r="93">
          <cell r="BG93">
            <v>74540.5700000001</v>
          </cell>
          <cell r="BH93">
            <v>0</v>
          </cell>
          <cell r="BI93">
            <v>0</v>
          </cell>
          <cell r="BJ93">
            <v>0</v>
          </cell>
          <cell r="BK93">
            <v>1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</row>
        <row r="94"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139448.35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139448.35</v>
          </cell>
          <cell r="AW94">
            <v>139448.35</v>
          </cell>
          <cell r="AX94">
            <v>6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139448.35</v>
          </cell>
          <cell r="BD94">
            <v>0</v>
          </cell>
          <cell r="BE94">
            <v>0</v>
          </cell>
        </row>
        <row r="94">
          <cell r="BG94">
            <v>139448.35</v>
          </cell>
          <cell r="BH94">
            <v>0</v>
          </cell>
          <cell r="BI94">
            <v>-50000</v>
          </cell>
        </row>
        <row r="94">
          <cell r="BK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5"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5">
          <cell r="AB95">
            <v>22082.13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218106.38</v>
          </cell>
          <cell r="AW95">
            <v>198540.36</v>
          </cell>
          <cell r="AX95">
            <v>6</v>
          </cell>
          <cell r="AY95">
            <v>1683.48</v>
          </cell>
          <cell r="AZ95">
            <v>4386.99</v>
          </cell>
          <cell r="BA95">
            <v>6275.12</v>
          </cell>
          <cell r="BB95">
            <v>6000</v>
          </cell>
          <cell r="BC95">
            <v>5900</v>
          </cell>
          <cell r="BD95">
            <v>37911.61</v>
          </cell>
          <cell r="BE95">
            <v>19566.02</v>
          </cell>
        </row>
        <row r="95">
          <cell r="BG95">
            <v>218106.38</v>
          </cell>
          <cell r="BH95">
            <v>0</v>
          </cell>
          <cell r="BI95">
            <v>0</v>
          </cell>
          <cell r="BJ95">
            <v>5054.88133333333</v>
          </cell>
          <cell r="BK95">
            <v>1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</row>
        <row r="96"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6"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215008.44</v>
          </cell>
          <cell r="AW96">
            <v>215008.44</v>
          </cell>
          <cell r="AX96">
            <v>6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</row>
        <row r="96">
          <cell r="BG96">
            <v>215008.44</v>
          </cell>
          <cell r="BH96">
            <v>0</v>
          </cell>
          <cell r="BI96">
            <v>0</v>
          </cell>
        </row>
        <row r="96">
          <cell r="BK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7"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41534.02</v>
          </cell>
          <cell r="AK97">
            <v>0</v>
          </cell>
          <cell r="AL97">
            <v>61593.82</v>
          </cell>
          <cell r="AM97">
            <v>134237.7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0</v>
          </cell>
          <cell r="AV97">
            <v>647149.7</v>
          </cell>
          <cell r="AW97">
            <v>607677.44</v>
          </cell>
          <cell r="AX97">
            <v>6</v>
          </cell>
          <cell r="AY97">
            <v>109636.93</v>
          </cell>
          <cell r="AZ97">
            <v>144574.97</v>
          </cell>
          <cell r="BA97">
            <v>0</v>
          </cell>
          <cell r="BB97">
            <v>116100</v>
          </cell>
          <cell r="BC97">
            <v>0</v>
          </cell>
          <cell r="BD97">
            <v>293684.16</v>
          </cell>
          <cell r="BE97">
            <v>39472.26</v>
          </cell>
        </row>
        <row r="97">
          <cell r="BG97">
            <v>647149.7</v>
          </cell>
          <cell r="BH97">
            <v>0</v>
          </cell>
          <cell r="BI97">
            <v>0</v>
          </cell>
        </row>
        <row r="97">
          <cell r="BK97">
            <v>0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</row>
        <row r="98">
          <cell r="I98">
            <v>6192.39999999999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8"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212083.65</v>
          </cell>
          <cell r="AW98">
            <v>212083.65</v>
          </cell>
          <cell r="AX98">
            <v>6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</row>
        <row r="98">
          <cell r="BG98">
            <v>212083.65</v>
          </cell>
          <cell r="BH98">
            <v>0</v>
          </cell>
          <cell r="BI98">
            <v>0</v>
          </cell>
        </row>
        <row r="98">
          <cell r="BK98" t="e">
            <v>#N/A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99"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23490.06</v>
          </cell>
          <cell r="AU99">
            <v>79394.22</v>
          </cell>
          <cell r="AV99">
            <v>102884.28</v>
          </cell>
          <cell r="AW99">
            <v>102884.28</v>
          </cell>
          <cell r="AX99">
            <v>6</v>
          </cell>
          <cell r="AY99">
            <v>79394.22</v>
          </cell>
          <cell r="AZ99">
            <v>23490.06</v>
          </cell>
          <cell r="BA99">
            <v>0</v>
          </cell>
          <cell r="BB99">
            <v>0</v>
          </cell>
          <cell r="BC99">
            <v>0</v>
          </cell>
          <cell r="BD99">
            <v>102884.28</v>
          </cell>
          <cell r="BE99">
            <v>0</v>
          </cell>
        </row>
        <row r="99">
          <cell r="BG99">
            <v>102884.28</v>
          </cell>
          <cell r="BH99">
            <v>0</v>
          </cell>
          <cell r="BI99">
            <v>-43999.9999999999</v>
          </cell>
        </row>
        <row r="99">
          <cell r="BK99" t="e">
            <v>#N/A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</row>
        <row r="100"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0"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-21480</v>
          </cell>
          <cell r="AW100">
            <v>-21480</v>
          </cell>
          <cell r="AX100">
            <v>6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0">
          <cell r="BG100">
            <v>-21480</v>
          </cell>
          <cell r="BH100">
            <v>0</v>
          </cell>
          <cell r="BI100">
            <v>0</v>
          </cell>
        </row>
        <row r="100">
          <cell r="BK100" t="e">
            <v>#N/A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1"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6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</row>
        <row r="101">
          <cell r="BG101">
            <v>0</v>
          </cell>
          <cell r="BH101">
            <v>0</v>
          </cell>
          <cell r="BI101">
            <v>-230100</v>
          </cell>
          <cell r="BJ101">
            <v>0</v>
          </cell>
          <cell r="BK101">
            <v>1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2"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348144.85</v>
          </cell>
          <cell r="AW102">
            <v>264263.15</v>
          </cell>
          <cell r="AX102">
            <v>6</v>
          </cell>
          <cell r="AY102">
            <v>65665.3</v>
          </cell>
          <cell r="AZ102">
            <v>52461.19</v>
          </cell>
          <cell r="BA102">
            <v>47477.26</v>
          </cell>
          <cell r="BB102">
            <v>0</v>
          </cell>
          <cell r="BC102">
            <v>0</v>
          </cell>
          <cell r="BD102">
            <v>249485.45</v>
          </cell>
          <cell r="BE102">
            <v>83881.7</v>
          </cell>
        </row>
        <row r="102">
          <cell r="BG102">
            <v>348144.85</v>
          </cell>
          <cell r="BH102">
            <v>0</v>
          </cell>
          <cell r="BI102">
            <v>0</v>
          </cell>
          <cell r="BJ102">
            <v>33264.7266666667</v>
          </cell>
          <cell r="BK102">
            <v>1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</row>
        <row r="103"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3"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</row>
        <row r="103">
          <cell r="BG103">
            <v>0</v>
          </cell>
          <cell r="BH103">
            <v>0</v>
          </cell>
          <cell r="BI103">
            <v>0</v>
          </cell>
        </row>
        <row r="103">
          <cell r="BK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4">
          <cell r="Y104">
            <v>0</v>
          </cell>
          <cell r="Z104">
            <v>0</v>
          </cell>
          <cell r="AA104">
            <v>0</v>
          </cell>
        </row>
        <row r="104"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36129.25</v>
          </cell>
          <cell r="AK104">
            <v>81466.47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</v>
          </cell>
          <cell r="AU104">
            <v>15820</v>
          </cell>
          <cell r="AV104">
            <v>350708.12</v>
          </cell>
          <cell r="AW104">
            <v>254473.3</v>
          </cell>
          <cell r="AX104">
            <v>6</v>
          </cell>
          <cell r="AY104">
            <v>16842.77</v>
          </cell>
          <cell r="AZ104">
            <v>75334.81</v>
          </cell>
          <cell r="BA104">
            <v>0</v>
          </cell>
          <cell r="BB104">
            <v>44700</v>
          </cell>
          <cell r="BC104">
            <v>0</v>
          </cell>
          <cell r="BD104">
            <v>188412.4</v>
          </cell>
          <cell r="BE104">
            <v>96234.82</v>
          </cell>
        </row>
        <row r="104">
          <cell r="BG104">
            <v>350708.12</v>
          </cell>
          <cell r="BH104">
            <v>0</v>
          </cell>
          <cell r="BI104">
            <v>0</v>
          </cell>
        </row>
        <row r="104">
          <cell r="BK104">
            <v>0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4106.57999999999</v>
          </cell>
          <cell r="N105">
            <v>62299.61</v>
          </cell>
          <cell r="O105">
            <v>69887.93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176704.41</v>
          </cell>
          <cell r="AW105">
            <v>176704.41</v>
          </cell>
          <cell r="AX105">
            <v>6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</row>
        <row r="105">
          <cell r="BG105">
            <v>176704.41</v>
          </cell>
          <cell r="BH105">
            <v>0</v>
          </cell>
          <cell r="BI105">
            <v>0</v>
          </cell>
        </row>
        <row r="105">
          <cell r="BK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6"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  <row r="106">
          <cell r="AQ106">
            <v>14820.02</v>
          </cell>
          <cell r="AR106">
            <v>24257.59</v>
          </cell>
          <cell r="AS106">
            <v>25709.33</v>
          </cell>
          <cell r="AT106">
            <v>25285.18</v>
          </cell>
          <cell r="AU106">
            <v>10815.62</v>
          </cell>
          <cell r="AV106">
            <v>100887.74</v>
          </cell>
          <cell r="AW106">
            <v>39077.61</v>
          </cell>
          <cell r="AX106">
            <v>5</v>
          </cell>
          <cell r="AY106">
            <v>24257.59</v>
          </cell>
          <cell r="AZ106">
            <v>14820.02</v>
          </cell>
          <cell r="BA106">
            <v>0</v>
          </cell>
          <cell r="BB106">
            <v>0</v>
          </cell>
          <cell r="BC106">
            <v>0</v>
          </cell>
          <cell r="BD106">
            <v>100887.74</v>
          </cell>
          <cell r="BE106">
            <v>61810.13</v>
          </cell>
        </row>
        <row r="106">
          <cell r="BG106">
            <v>100887.74</v>
          </cell>
          <cell r="BH106">
            <v>0</v>
          </cell>
          <cell r="BI106">
            <v>-39999.9999999999</v>
          </cell>
        </row>
        <row r="106">
          <cell r="BK106">
            <v>0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3653.4</v>
          </cell>
          <cell r="N107">
            <v>0</v>
          </cell>
          <cell r="O107">
            <v>1780</v>
          </cell>
          <cell r="P107">
            <v>4280</v>
          </cell>
          <cell r="Q107">
            <v>2000</v>
          </cell>
          <cell r="R107">
            <v>9888</v>
          </cell>
          <cell r="S107">
            <v>0</v>
          </cell>
          <cell r="T107">
            <v>30560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7"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0</v>
          </cell>
          <cell r="AV107">
            <v>266650.3</v>
          </cell>
          <cell r="AW107">
            <v>266650.3</v>
          </cell>
          <cell r="AX107">
            <v>6</v>
          </cell>
          <cell r="AY107">
            <v>0</v>
          </cell>
          <cell r="AZ107">
            <v>0</v>
          </cell>
          <cell r="BA107">
            <v>1411</v>
          </cell>
          <cell r="BB107">
            <v>32082</v>
          </cell>
          <cell r="BC107">
            <v>2029</v>
          </cell>
          <cell r="BD107">
            <v>53922</v>
          </cell>
          <cell r="BE107">
            <v>0</v>
          </cell>
        </row>
        <row r="107">
          <cell r="BG107">
            <v>266650.3</v>
          </cell>
          <cell r="BH107">
            <v>0</v>
          </cell>
          <cell r="BI107">
            <v>0</v>
          </cell>
        </row>
        <row r="107">
          <cell r="BK107">
            <v>0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8"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160732.6</v>
          </cell>
          <cell r="AW108">
            <v>160732.6</v>
          </cell>
          <cell r="AX108">
            <v>6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</row>
        <row r="108">
          <cell r="BG108">
            <v>160732.6</v>
          </cell>
          <cell r="BH108">
            <v>0</v>
          </cell>
          <cell r="BI108">
            <v>0</v>
          </cell>
        </row>
        <row r="108">
          <cell r="BK108" t="e">
            <v>#N/A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09">
          <cell r="AC109">
            <v>0</v>
          </cell>
          <cell r="AD109">
            <v>0</v>
          </cell>
          <cell r="AE109">
            <v>0</v>
          </cell>
          <cell r="AF109">
            <v>66568.32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146348.58</v>
          </cell>
          <cell r="AW109">
            <v>113506.26</v>
          </cell>
          <cell r="AX109">
            <v>6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32842.32</v>
          </cell>
          <cell r="BE109">
            <v>32842.32</v>
          </cell>
        </row>
        <row r="109">
          <cell r="BG109">
            <v>146348.58</v>
          </cell>
          <cell r="BH109">
            <v>0</v>
          </cell>
          <cell r="BI109">
            <v>-20000</v>
          </cell>
        </row>
        <row r="109">
          <cell r="BK109">
            <v>0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否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0"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0">
          <cell r="AK110">
            <v>0</v>
          </cell>
          <cell r="AL110">
            <v>0</v>
          </cell>
        </row>
        <row r="110">
          <cell r="AO110">
            <v>24887.77</v>
          </cell>
          <cell r="AP110">
            <v>109100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74387.99</v>
          </cell>
          <cell r="AV110">
            <v>664966.22</v>
          </cell>
          <cell r="AW110">
            <v>490600.74</v>
          </cell>
          <cell r="AX110">
            <v>6</v>
          </cell>
          <cell r="AY110">
            <v>135618.25</v>
          </cell>
          <cell r="AZ110">
            <v>82142.48</v>
          </cell>
          <cell r="BA110">
            <v>138852.24</v>
          </cell>
          <cell r="BB110">
            <v>109100</v>
          </cell>
          <cell r="BC110">
            <v>24887.77</v>
          </cell>
          <cell r="BD110">
            <v>640078.45</v>
          </cell>
          <cell r="BE110">
            <v>174365.48</v>
          </cell>
        </row>
        <row r="110">
          <cell r="BG110">
            <v>664966.22</v>
          </cell>
          <cell r="BH110">
            <v>0</v>
          </cell>
          <cell r="BI110">
            <v>-53812.23</v>
          </cell>
        </row>
        <row r="110">
          <cell r="BK110">
            <v>0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1"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46757.19</v>
          </cell>
          <cell r="AU111">
            <v>0</v>
          </cell>
          <cell r="AV111">
            <v>46757.19</v>
          </cell>
          <cell r="AW111">
            <v>46757.19</v>
          </cell>
          <cell r="AX111">
            <v>6</v>
          </cell>
          <cell r="AY111">
            <v>46757.19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46757.19</v>
          </cell>
          <cell r="BE111">
            <v>0</v>
          </cell>
        </row>
        <row r="111">
          <cell r="BG111">
            <v>46757.1900000002</v>
          </cell>
          <cell r="BH111">
            <v>0</v>
          </cell>
          <cell r="BI111">
            <v>1.74622982740402e-10</v>
          </cell>
        </row>
        <row r="111">
          <cell r="BK111" t="e">
            <v>#N/A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2">
          <cell r="AE112">
            <v>0</v>
          </cell>
          <cell r="AF112">
            <v>10357.64</v>
          </cell>
          <cell r="AG112">
            <v>0</v>
          </cell>
          <cell r="AH112">
            <v>54923.41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236103.89</v>
          </cell>
          <cell r="AW112">
            <v>236103.89</v>
          </cell>
          <cell r="AX112">
            <v>6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  <row r="112">
          <cell r="BG112">
            <v>236103.89</v>
          </cell>
          <cell r="BH112">
            <v>0</v>
          </cell>
          <cell r="BI112">
            <v>0</v>
          </cell>
        </row>
        <row r="112">
          <cell r="BK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</row>
        <row r="113"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50547.3</v>
          </cell>
          <cell r="AS113">
            <v>0</v>
          </cell>
          <cell r="AT113">
            <v>0</v>
          </cell>
          <cell r="AU113">
            <v>0</v>
          </cell>
          <cell r="AV113">
            <v>50547.3</v>
          </cell>
          <cell r="AW113">
            <v>50547.3</v>
          </cell>
          <cell r="AX113">
            <v>6</v>
          </cell>
          <cell r="AY113">
            <v>0</v>
          </cell>
          <cell r="AZ113">
            <v>0</v>
          </cell>
          <cell r="BA113">
            <v>0</v>
          </cell>
          <cell r="BB113">
            <v>50547.3</v>
          </cell>
          <cell r="BC113">
            <v>0</v>
          </cell>
          <cell r="BD113">
            <v>50547.3</v>
          </cell>
          <cell r="BE113">
            <v>0</v>
          </cell>
        </row>
        <row r="113">
          <cell r="BG113">
            <v>50547.3</v>
          </cell>
          <cell r="BH113">
            <v>0</v>
          </cell>
          <cell r="BI113">
            <v>-50000</v>
          </cell>
          <cell r="BJ113">
            <v>6739.64</v>
          </cell>
          <cell r="BK113">
            <v>1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</row>
        <row r="114"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65562.5</v>
          </cell>
          <cell r="AW114">
            <v>65562.5</v>
          </cell>
          <cell r="AX114">
            <v>6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14">
          <cell r="BG114">
            <v>65562.5</v>
          </cell>
          <cell r="BH114">
            <v>0</v>
          </cell>
          <cell r="BI114">
            <v>0</v>
          </cell>
        </row>
        <row r="114">
          <cell r="BK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是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5"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7537.44</v>
          </cell>
          <cell r="AM115">
            <v>23584.9</v>
          </cell>
          <cell r="AN115">
            <v>0</v>
          </cell>
          <cell r="AO115">
            <v>15700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7861.64</v>
          </cell>
          <cell r="AU115">
            <v>7861.64</v>
          </cell>
          <cell r="AV115">
            <v>62545.62</v>
          </cell>
          <cell r="AW115">
            <v>46822.34</v>
          </cell>
          <cell r="AX115">
            <v>6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15700</v>
          </cell>
          <cell r="BD115">
            <v>15723.28</v>
          </cell>
          <cell r="BE115">
            <v>15723.28</v>
          </cell>
        </row>
        <row r="115">
          <cell r="BG115">
            <v>62545.62</v>
          </cell>
          <cell r="BH115">
            <v>0</v>
          </cell>
          <cell r="BI115">
            <v>-70000</v>
          </cell>
          <cell r="BJ115">
            <v>2096.43733333333</v>
          </cell>
          <cell r="BK115">
            <v>1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116683.93</v>
          </cell>
          <cell r="AW116">
            <v>116683.93</v>
          </cell>
          <cell r="AX116">
            <v>6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</row>
        <row r="116">
          <cell r="BG116">
            <v>116683.93</v>
          </cell>
          <cell r="BH116">
            <v>0</v>
          </cell>
          <cell r="BI116">
            <v>0</v>
          </cell>
        </row>
        <row r="116">
          <cell r="BK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7">
          <cell r="AB117">
            <v>6337.63</v>
          </cell>
          <cell r="AC117">
            <v>16992.26</v>
          </cell>
          <cell r="AD117">
            <v>13419.74</v>
          </cell>
          <cell r="AE117">
            <v>0</v>
          </cell>
          <cell r="AF117">
            <v>26326.39</v>
          </cell>
          <cell r="AG117">
            <v>0</v>
          </cell>
          <cell r="AH117">
            <v>17251.65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9721.05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28653.91</v>
          </cell>
          <cell r="AV117">
            <v>284752.26</v>
          </cell>
          <cell r="AW117">
            <v>256098.35</v>
          </cell>
          <cell r="AX117">
            <v>6</v>
          </cell>
          <cell r="AY117">
            <v>16023.13</v>
          </cell>
          <cell r="AZ117">
            <v>33869.4</v>
          </cell>
          <cell r="BA117">
            <v>0</v>
          </cell>
          <cell r="BB117">
            <v>28800</v>
          </cell>
          <cell r="BC117">
            <v>0</v>
          </cell>
          <cell r="BD117">
            <v>107346.44</v>
          </cell>
          <cell r="BE117">
            <v>28653.91</v>
          </cell>
        </row>
        <row r="117">
          <cell r="BG117">
            <v>284752.26</v>
          </cell>
          <cell r="BH117">
            <v>0</v>
          </cell>
          <cell r="BI117">
            <v>-599.999999999942</v>
          </cell>
          <cell r="BJ117">
            <v>14312.8586666667</v>
          </cell>
          <cell r="BK117">
            <v>1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8">
          <cell r="AL118">
            <v>0</v>
          </cell>
          <cell r="AM118">
            <v>0</v>
          </cell>
        </row>
        <row r="118">
          <cell r="AP118">
            <v>0</v>
          </cell>
        </row>
        <row r="118">
          <cell r="AS118">
            <v>204947.43</v>
          </cell>
          <cell r="AT118">
            <v>0</v>
          </cell>
          <cell r="AU118">
            <v>157960.44</v>
          </cell>
          <cell r="AV118">
            <v>362907.87</v>
          </cell>
          <cell r="AW118">
            <v>204947.43</v>
          </cell>
          <cell r="AX118">
            <v>4</v>
          </cell>
          <cell r="AY118">
            <v>204947.43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362907.87</v>
          </cell>
          <cell r="BE118">
            <v>157960.44</v>
          </cell>
        </row>
        <row r="118">
          <cell r="BG118">
            <v>362907.87</v>
          </cell>
          <cell r="BH118">
            <v>0</v>
          </cell>
          <cell r="BI118">
            <v>-330000</v>
          </cell>
        </row>
        <row r="118">
          <cell r="BK118">
            <v>0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19">
          <cell r="AE119">
            <v>0</v>
          </cell>
        </row>
        <row r="119">
          <cell r="AI119">
            <v>0</v>
          </cell>
          <cell r="AJ119">
            <v>0</v>
          </cell>
          <cell r="AK119">
            <v>5917.79</v>
          </cell>
          <cell r="AL119">
            <v>15332.3</v>
          </cell>
          <cell r="AM119">
            <v>17035.88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0</v>
          </cell>
          <cell r="AV119">
            <v>157119.19</v>
          </cell>
          <cell r="AW119">
            <v>112825.91</v>
          </cell>
          <cell r="AX119">
            <v>6</v>
          </cell>
          <cell r="AY119">
            <v>17887.68</v>
          </cell>
          <cell r="AZ119">
            <v>33219.96</v>
          </cell>
          <cell r="BA119">
            <v>0</v>
          </cell>
          <cell r="BB119">
            <v>8100</v>
          </cell>
          <cell r="BC119">
            <v>15332.3</v>
          </cell>
          <cell r="BD119">
            <v>95400.92</v>
          </cell>
          <cell r="BE119">
            <v>44293.28</v>
          </cell>
        </row>
        <row r="119">
          <cell r="BG119">
            <v>157119.19</v>
          </cell>
          <cell r="BH119">
            <v>0</v>
          </cell>
          <cell r="BI119">
            <v>0</v>
          </cell>
        </row>
        <row r="119">
          <cell r="BK119">
            <v>0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0">
          <cell r="S120">
            <v>0</v>
          </cell>
        </row>
        <row r="120"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</row>
        <row r="120">
          <cell r="AC120">
            <v>0</v>
          </cell>
          <cell r="AD120">
            <v>22422.37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28801.44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</v>
          </cell>
          <cell r="AS120">
            <v>6915.6</v>
          </cell>
          <cell r="AT120">
            <v>24204.6</v>
          </cell>
          <cell r="AU120">
            <v>27662.4</v>
          </cell>
          <cell r="AV120">
            <v>203610.19</v>
          </cell>
          <cell r="AW120">
            <v>151743.19</v>
          </cell>
          <cell r="AX120">
            <v>6</v>
          </cell>
          <cell r="AY120">
            <v>6915.6</v>
          </cell>
          <cell r="AZ120">
            <v>18000.9</v>
          </cell>
          <cell r="BA120">
            <v>10800.54</v>
          </cell>
          <cell r="BB120">
            <v>7200</v>
          </cell>
          <cell r="BC120">
            <v>10800</v>
          </cell>
          <cell r="BD120">
            <v>94784.04</v>
          </cell>
          <cell r="BE120">
            <v>51867</v>
          </cell>
        </row>
        <row r="120">
          <cell r="BG120">
            <v>203610.19</v>
          </cell>
          <cell r="BH120">
            <v>0</v>
          </cell>
          <cell r="BI120">
            <v>0</v>
          </cell>
        </row>
        <row r="120">
          <cell r="BK120">
            <v>0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1"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6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21">
          <cell r="BG121">
            <v>-4.65661287307739e-10</v>
          </cell>
          <cell r="BH121">
            <v>0</v>
          </cell>
          <cell r="BI121">
            <v>-4.65661287307739e-10</v>
          </cell>
        </row>
        <row r="121">
          <cell r="BK121" t="e">
            <v>#N/A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2"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129535.09</v>
          </cell>
          <cell r="AW122">
            <v>111142.23</v>
          </cell>
          <cell r="AX122">
            <v>6</v>
          </cell>
          <cell r="AY122">
            <v>0</v>
          </cell>
          <cell r="AZ122">
            <v>23019.55</v>
          </cell>
          <cell r="BA122">
            <v>14241.9</v>
          </cell>
          <cell r="BB122">
            <v>0</v>
          </cell>
          <cell r="BC122">
            <v>29400</v>
          </cell>
          <cell r="BD122">
            <v>55654.31</v>
          </cell>
          <cell r="BE122">
            <v>18392.86</v>
          </cell>
        </row>
        <row r="122">
          <cell r="BG122">
            <v>129535.09</v>
          </cell>
          <cell r="BH122">
            <v>0</v>
          </cell>
          <cell r="BI122">
            <v>0</v>
          </cell>
          <cell r="BJ122">
            <v>7420.57466666667</v>
          </cell>
          <cell r="BK122">
            <v>1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是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AE123">
            <v>0</v>
          </cell>
          <cell r="AF123">
            <v>0</v>
          </cell>
          <cell r="AG123">
            <v>0</v>
          </cell>
        </row>
        <row r="123">
          <cell r="AJ123">
            <v>0</v>
          </cell>
        </row>
        <row r="123">
          <cell r="AN123">
            <v>6248.48</v>
          </cell>
          <cell r="AO123">
            <v>12800</v>
          </cell>
          <cell r="AP123">
            <v>14900</v>
          </cell>
          <cell r="AQ123">
            <v>20461.33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6938.45</v>
          </cell>
          <cell r="AV123">
            <v>129380.15</v>
          </cell>
          <cell r="AW123">
            <v>97156.97</v>
          </cell>
          <cell r="AX123">
            <v>6</v>
          </cell>
          <cell r="AY123">
            <v>22250.82</v>
          </cell>
          <cell r="AZ123">
            <v>20496.34</v>
          </cell>
          <cell r="BA123">
            <v>20461.33</v>
          </cell>
          <cell r="BB123">
            <v>14900</v>
          </cell>
          <cell r="BC123">
            <v>12800</v>
          </cell>
          <cell r="BD123">
            <v>110331.67</v>
          </cell>
          <cell r="BE123">
            <v>32223.18</v>
          </cell>
        </row>
        <row r="123">
          <cell r="BG123">
            <v>129380.15</v>
          </cell>
          <cell r="BH123">
            <v>0</v>
          </cell>
          <cell r="BI123">
            <v>0</v>
          </cell>
        </row>
        <row r="123">
          <cell r="BK123">
            <v>1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60800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4"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60800</v>
          </cell>
          <cell r="AW124">
            <v>60800</v>
          </cell>
          <cell r="AX124">
            <v>6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</row>
        <row r="124">
          <cell r="BG124">
            <v>60800</v>
          </cell>
          <cell r="BH124">
            <v>0</v>
          </cell>
          <cell r="BI124">
            <v>-10000</v>
          </cell>
        </row>
        <row r="124">
          <cell r="BK124" t="e">
            <v>#N/A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5"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0</v>
          </cell>
          <cell r="AV125">
            <v>5856.78</v>
          </cell>
          <cell r="AW125">
            <v>5856.78</v>
          </cell>
          <cell r="AX125">
            <v>6</v>
          </cell>
          <cell r="AY125">
            <v>0</v>
          </cell>
          <cell r="AZ125">
            <v>5856.75</v>
          </cell>
          <cell r="BA125">
            <v>0.03</v>
          </cell>
          <cell r="BB125">
            <v>0</v>
          </cell>
          <cell r="BC125">
            <v>0</v>
          </cell>
          <cell r="BD125">
            <v>5856.78</v>
          </cell>
          <cell r="BE125">
            <v>0</v>
          </cell>
        </row>
        <row r="125">
          <cell r="BG125">
            <v>5856.78</v>
          </cell>
          <cell r="BH125">
            <v>0</v>
          </cell>
          <cell r="BI125">
            <v>0</v>
          </cell>
        </row>
        <row r="125">
          <cell r="BK125">
            <v>0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6"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0</v>
          </cell>
          <cell r="AV126">
            <v>44000</v>
          </cell>
          <cell r="AW126">
            <v>44000</v>
          </cell>
          <cell r="AX126">
            <v>6</v>
          </cell>
          <cell r="AY126">
            <v>0</v>
          </cell>
          <cell r="AZ126">
            <v>0</v>
          </cell>
          <cell r="BA126">
            <v>44000</v>
          </cell>
          <cell r="BB126">
            <v>0</v>
          </cell>
          <cell r="BC126">
            <v>0</v>
          </cell>
          <cell r="BD126">
            <v>44000</v>
          </cell>
          <cell r="BE126">
            <v>0</v>
          </cell>
        </row>
        <row r="126">
          <cell r="BG126">
            <v>44000</v>
          </cell>
          <cell r="BH126">
            <v>0</v>
          </cell>
          <cell r="BI126">
            <v>0</v>
          </cell>
        </row>
        <row r="126">
          <cell r="BK126" t="e">
            <v>#N/A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6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</row>
        <row r="127">
          <cell r="BG127">
            <v>0</v>
          </cell>
          <cell r="BH127">
            <v>0</v>
          </cell>
          <cell r="BI127">
            <v>0</v>
          </cell>
        </row>
        <row r="127">
          <cell r="BK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是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8"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281623.06</v>
          </cell>
          <cell r="AO128">
            <v>0</v>
          </cell>
          <cell r="AP128">
            <v>679400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446772.98</v>
          </cell>
          <cell r="AV128">
            <v>2906500.04</v>
          </cell>
          <cell r="AW128">
            <v>2459727.06</v>
          </cell>
          <cell r="AX128">
            <v>6</v>
          </cell>
          <cell r="AY128">
            <v>382108.15</v>
          </cell>
          <cell r="AZ128">
            <v>563602.74</v>
          </cell>
          <cell r="BA128">
            <v>552993.11</v>
          </cell>
          <cell r="BB128">
            <v>679400</v>
          </cell>
          <cell r="BC128">
            <v>0</v>
          </cell>
          <cell r="BD128">
            <v>2624876.98</v>
          </cell>
          <cell r="BE128">
            <v>446772.98</v>
          </cell>
        </row>
        <row r="128">
          <cell r="BG128">
            <v>2906500.04</v>
          </cell>
          <cell r="BH128">
            <v>0</v>
          </cell>
          <cell r="BI128">
            <v>-200000</v>
          </cell>
        </row>
        <row r="128">
          <cell r="BK128">
            <v>0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29">
          <cell r="AD129">
            <v>0</v>
          </cell>
          <cell r="AE129">
            <v>0</v>
          </cell>
          <cell r="AF129">
            <v>0</v>
          </cell>
        </row>
        <row r="129">
          <cell r="AI129">
            <v>0</v>
          </cell>
          <cell r="AJ129">
            <v>18195.51</v>
          </cell>
          <cell r="AK129">
            <v>8681.35</v>
          </cell>
          <cell r="AL129">
            <v>8507.44</v>
          </cell>
          <cell r="AM129">
            <v>8180.91</v>
          </cell>
          <cell r="AN129">
            <v>9885.03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9200.71</v>
          </cell>
          <cell r="AU129">
            <v>7985.05</v>
          </cell>
          <cell r="AV129">
            <v>110773.08</v>
          </cell>
          <cell r="AW129">
            <v>93587.32</v>
          </cell>
          <cell r="AX129">
            <v>6</v>
          </cell>
          <cell r="AY129">
            <v>4720.2</v>
          </cell>
          <cell r="AZ129">
            <v>6659.9</v>
          </cell>
          <cell r="BA129">
            <v>9256.98</v>
          </cell>
          <cell r="BB129">
            <v>6900</v>
          </cell>
          <cell r="BC129">
            <v>12600</v>
          </cell>
          <cell r="BD129">
            <v>44722.84</v>
          </cell>
          <cell r="BE129">
            <v>17185.76</v>
          </cell>
        </row>
        <row r="129">
          <cell r="BG129">
            <v>110773.08</v>
          </cell>
          <cell r="BH129">
            <v>0</v>
          </cell>
          <cell r="BI129">
            <v>0</v>
          </cell>
        </row>
        <row r="129">
          <cell r="BK129">
            <v>0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是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0">
          <cell r="AK130">
            <v>0</v>
          </cell>
          <cell r="AL130">
            <v>0</v>
          </cell>
          <cell r="AM130">
            <v>0</v>
          </cell>
          <cell r="AN130">
            <v>57123.47</v>
          </cell>
          <cell r="AO130">
            <v>0</v>
          </cell>
          <cell r="AP130">
            <v>0</v>
          </cell>
          <cell r="AQ130">
            <v>49767.1</v>
          </cell>
          <cell r="AR130">
            <v>0</v>
          </cell>
          <cell r="AS130">
            <v>33007.3</v>
          </cell>
          <cell r="AT130">
            <v>0</v>
          </cell>
          <cell r="AU130">
            <v>0</v>
          </cell>
          <cell r="AV130">
            <v>139897.87</v>
          </cell>
          <cell r="AW130">
            <v>139897.87</v>
          </cell>
          <cell r="AX130">
            <v>6</v>
          </cell>
          <cell r="AY130">
            <v>0</v>
          </cell>
          <cell r="AZ130">
            <v>0</v>
          </cell>
          <cell r="BA130">
            <v>33007.3</v>
          </cell>
          <cell r="BB130">
            <v>0</v>
          </cell>
          <cell r="BC130">
            <v>49767.1</v>
          </cell>
          <cell r="BD130">
            <v>82774.4</v>
          </cell>
          <cell r="BE130">
            <v>0</v>
          </cell>
        </row>
        <row r="130">
          <cell r="BG130">
            <v>139897.87</v>
          </cell>
          <cell r="BH130">
            <v>0</v>
          </cell>
          <cell r="BI130">
            <v>-50000</v>
          </cell>
        </row>
        <row r="130">
          <cell r="BK130" t="e">
            <v>#N/A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</row>
        <row r="131"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1">
          <cell r="AC131">
            <v>0</v>
          </cell>
          <cell r="AD131">
            <v>0</v>
          </cell>
          <cell r="AE131">
            <v>69000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69000</v>
          </cell>
          <cell r="AW131">
            <v>69000</v>
          </cell>
          <cell r="AX131">
            <v>6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</row>
        <row r="131">
          <cell r="BG131">
            <v>69000</v>
          </cell>
          <cell r="BH131">
            <v>0</v>
          </cell>
          <cell r="BI131">
            <v>0</v>
          </cell>
        </row>
        <row r="131">
          <cell r="BK131" t="e">
            <v>#N/A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</row>
        <row r="132">
          <cell r="I132">
            <v>82800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2"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82800</v>
          </cell>
          <cell r="AW132">
            <v>82800</v>
          </cell>
          <cell r="AX132">
            <v>6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</row>
        <row r="132">
          <cell r="BG132">
            <v>82800</v>
          </cell>
          <cell r="BH132">
            <v>0</v>
          </cell>
          <cell r="BI132">
            <v>0</v>
          </cell>
        </row>
        <row r="132">
          <cell r="BK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</row>
        <row r="133"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82192</v>
          </cell>
          <cell r="AW133">
            <v>82192</v>
          </cell>
          <cell r="AX133">
            <v>6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</row>
        <row r="133">
          <cell r="BG133">
            <v>82192</v>
          </cell>
          <cell r="BH133">
            <v>0</v>
          </cell>
          <cell r="BI133">
            <v>0</v>
          </cell>
        </row>
        <row r="133">
          <cell r="BK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4"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</row>
        <row r="134">
          <cell r="AQ134">
            <v>74370.02</v>
          </cell>
          <cell r="AR134">
            <v>0</v>
          </cell>
          <cell r="AS134">
            <v>0</v>
          </cell>
          <cell r="AT134">
            <v>190336.29</v>
          </cell>
          <cell r="AU134">
            <v>137198.71</v>
          </cell>
          <cell r="AV134">
            <v>401905.02</v>
          </cell>
          <cell r="AW134">
            <v>539103.73</v>
          </cell>
          <cell r="AX134">
            <v>5</v>
          </cell>
          <cell r="AY134">
            <v>190336.29</v>
          </cell>
          <cell r="AZ134">
            <v>0</v>
          </cell>
          <cell r="BA134">
            <v>0</v>
          </cell>
          <cell r="BB134">
            <v>74370.02</v>
          </cell>
          <cell r="BC134">
            <v>0</v>
          </cell>
          <cell r="BD134">
            <v>401905.02</v>
          </cell>
          <cell r="BE134">
            <v>-137198.71</v>
          </cell>
        </row>
        <row r="134">
          <cell r="BG134">
            <v>401905.02</v>
          </cell>
          <cell r="BH134">
            <v>0</v>
          </cell>
          <cell r="BI134">
            <v>-100000</v>
          </cell>
        </row>
        <row r="134">
          <cell r="BK134" t="e">
            <v>#N/A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5"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25340.19</v>
          </cell>
          <cell r="AW135">
            <v>25340.19</v>
          </cell>
          <cell r="AX135">
            <v>6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</row>
        <row r="135">
          <cell r="BG135">
            <v>25340.19</v>
          </cell>
          <cell r="BH135">
            <v>0</v>
          </cell>
          <cell r="BI135">
            <v>0</v>
          </cell>
        </row>
        <row r="135">
          <cell r="BK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6"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  <cell r="AV136">
            <v>44064.5</v>
          </cell>
          <cell r="AW136">
            <v>44064.5</v>
          </cell>
          <cell r="AX136">
            <v>6</v>
          </cell>
          <cell r="AY136">
            <v>0</v>
          </cell>
          <cell r="AZ136">
            <v>0</v>
          </cell>
          <cell r="BA136">
            <v>0</v>
          </cell>
          <cell r="BB136">
            <v>18166</v>
          </cell>
          <cell r="BC136">
            <v>0</v>
          </cell>
          <cell r="BD136">
            <v>18166</v>
          </cell>
          <cell r="BE136">
            <v>0</v>
          </cell>
        </row>
        <row r="136">
          <cell r="BG136">
            <v>44064.5</v>
          </cell>
          <cell r="BH136">
            <v>0</v>
          </cell>
          <cell r="BI136">
            <v>0</v>
          </cell>
        </row>
        <row r="136">
          <cell r="BK136" t="e">
            <v>#N/A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</row>
        <row r="137"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75884.62</v>
          </cell>
          <cell r="AW137">
            <v>75884.62</v>
          </cell>
          <cell r="AX137">
            <v>6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</row>
        <row r="137">
          <cell r="BG137">
            <v>75884.62</v>
          </cell>
          <cell r="BH137">
            <v>0</v>
          </cell>
          <cell r="BI137">
            <v>0</v>
          </cell>
        </row>
        <row r="137">
          <cell r="BK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8"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1988.86</v>
          </cell>
          <cell r="AL138">
            <v>16646.88</v>
          </cell>
          <cell r="AM138">
            <v>14918.84</v>
          </cell>
          <cell r="AN138">
            <v>17900.4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2964.38</v>
          </cell>
          <cell r="AV138">
            <v>148312.06</v>
          </cell>
          <cell r="AW138">
            <v>114427.21</v>
          </cell>
          <cell r="AX138">
            <v>6</v>
          </cell>
          <cell r="AY138">
            <v>12222.53</v>
          </cell>
          <cell r="AZ138">
            <v>0</v>
          </cell>
          <cell r="BA138">
            <v>18949.7</v>
          </cell>
          <cell r="BB138">
            <v>17300</v>
          </cell>
          <cell r="BC138">
            <v>14500</v>
          </cell>
          <cell r="BD138">
            <v>82357.08</v>
          </cell>
          <cell r="BE138">
            <v>33884.85</v>
          </cell>
        </row>
        <row r="138">
          <cell r="BG138">
            <v>148312.06</v>
          </cell>
          <cell r="BH138">
            <v>0</v>
          </cell>
          <cell r="BI138">
            <v>-10000</v>
          </cell>
        </row>
        <row r="138">
          <cell r="BK138">
            <v>0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39"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47128.73</v>
          </cell>
          <cell r="AS139">
            <v>2205.76</v>
          </cell>
          <cell r="AT139">
            <v>13786</v>
          </cell>
          <cell r="AU139">
            <v>20679</v>
          </cell>
          <cell r="AV139">
            <v>83799.49</v>
          </cell>
          <cell r="AW139">
            <v>47128.73</v>
          </cell>
          <cell r="AX139">
            <v>6</v>
          </cell>
          <cell r="AY139">
            <v>47128.73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83799.49</v>
          </cell>
          <cell r="BE139">
            <v>36670.76</v>
          </cell>
        </row>
        <row r="139">
          <cell r="BG139">
            <v>83799.49</v>
          </cell>
          <cell r="BH139">
            <v>0</v>
          </cell>
          <cell r="BI139">
            <v>-8999.99999999999</v>
          </cell>
        </row>
        <row r="139">
          <cell r="BK139">
            <v>0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0"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89130</v>
          </cell>
          <cell r="AW140">
            <v>89130</v>
          </cell>
          <cell r="AX140">
            <v>6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</row>
        <row r="140">
          <cell r="BG140">
            <v>89130</v>
          </cell>
          <cell r="BH140">
            <v>0</v>
          </cell>
          <cell r="BI140">
            <v>0</v>
          </cell>
        </row>
        <row r="140">
          <cell r="BK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1"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1"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17136</v>
          </cell>
          <cell r="AV141">
            <v>17136</v>
          </cell>
          <cell r="AW141">
            <v>17136</v>
          </cell>
          <cell r="AX141">
            <v>6</v>
          </cell>
          <cell r="AY141">
            <v>17136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17136</v>
          </cell>
          <cell r="BE141">
            <v>0</v>
          </cell>
        </row>
        <row r="141">
          <cell r="BG141">
            <v>17136</v>
          </cell>
          <cell r="BH141">
            <v>0</v>
          </cell>
          <cell r="BI141">
            <v>-30928</v>
          </cell>
        </row>
        <row r="141">
          <cell r="BK141" t="e">
            <v>#N/A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2">
          <cell r="AK142">
            <v>0</v>
          </cell>
          <cell r="AL142">
            <v>0</v>
          </cell>
          <cell r="AM142">
            <v>0</v>
          </cell>
          <cell r="AN142">
            <v>36421.94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94571.81</v>
          </cell>
          <cell r="AW142">
            <v>94571.81</v>
          </cell>
          <cell r="AX142">
            <v>6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25049.87</v>
          </cell>
          <cell r="BD142">
            <v>58149.87</v>
          </cell>
          <cell r="BE142">
            <v>0</v>
          </cell>
        </row>
        <row r="142">
          <cell r="BG142">
            <v>94571.8099999999</v>
          </cell>
          <cell r="BH142">
            <v>0</v>
          </cell>
          <cell r="BI142">
            <v>0</v>
          </cell>
        </row>
        <row r="142">
          <cell r="BK142">
            <v>0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3">
          <cell r="AI143">
            <v>0</v>
          </cell>
          <cell r="AJ143">
            <v>0</v>
          </cell>
          <cell r="AK143">
            <v>0</v>
          </cell>
          <cell r="AL143">
            <v>149836.49</v>
          </cell>
          <cell r="AM143">
            <v>179663.18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147379.11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50311.82</v>
          </cell>
          <cell r="AV143">
            <v>1432728.6</v>
          </cell>
          <cell r="AW143">
            <v>1226983.79</v>
          </cell>
          <cell r="AX143">
            <v>6</v>
          </cell>
          <cell r="AY143">
            <v>193970.62</v>
          </cell>
          <cell r="AZ143">
            <v>171391.02</v>
          </cell>
          <cell r="BA143">
            <v>147379.11</v>
          </cell>
          <cell r="BB143">
            <v>123800</v>
          </cell>
          <cell r="BC143">
            <v>87100</v>
          </cell>
          <cell r="BD143">
            <v>842285.56</v>
          </cell>
          <cell r="BE143">
            <v>205744.81</v>
          </cell>
        </row>
        <row r="143">
          <cell r="BG143">
            <v>1432728.6</v>
          </cell>
          <cell r="BH143">
            <v>0</v>
          </cell>
          <cell r="BI143">
            <v>-50000.0000000002</v>
          </cell>
        </row>
        <row r="143">
          <cell r="BK143">
            <v>0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4">
          <cell r="AI144">
            <v>0</v>
          </cell>
          <cell r="AJ144">
            <v>0</v>
          </cell>
          <cell r="AK144">
            <v>0</v>
          </cell>
          <cell r="AL144">
            <v>0</v>
          </cell>
        </row>
        <row r="144">
          <cell r="AN144">
            <v>0</v>
          </cell>
          <cell r="AO144">
            <v>0</v>
          </cell>
          <cell r="AP144">
            <v>251812.87</v>
          </cell>
          <cell r="AQ144">
            <v>234424.34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100329.43</v>
          </cell>
          <cell r="AV144">
            <v>921813.53</v>
          </cell>
          <cell r="AW144">
            <v>644913.45</v>
          </cell>
          <cell r="AX144">
            <v>6</v>
          </cell>
          <cell r="AY144">
            <v>42905.08</v>
          </cell>
          <cell r="AZ144">
            <v>115771.16</v>
          </cell>
          <cell r="BA144">
            <v>234424.34</v>
          </cell>
          <cell r="BB144">
            <v>251812.87</v>
          </cell>
          <cell r="BC144">
            <v>0</v>
          </cell>
          <cell r="BD144">
            <v>921813.53</v>
          </cell>
          <cell r="BE144">
            <v>276900.08</v>
          </cell>
        </row>
        <row r="144">
          <cell r="BG144">
            <v>921813.53</v>
          </cell>
          <cell r="BH144">
            <v>0</v>
          </cell>
          <cell r="BI144">
            <v>-279999.999999999</v>
          </cell>
        </row>
        <row r="144">
          <cell r="BK144">
            <v>0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  <cell r="H145">
            <v>90</v>
          </cell>
        </row>
        <row r="145"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448416.98</v>
          </cell>
          <cell r="AS145">
            <v>0</v>
          </cell>
          <cell r="AT145">
            <v>548873.91</v>
          </cell>
          <cell r="AU145">
            <v>770414.99</v>
          </cell>
          <cell r="AV145">
            <v>1767705.88</v>
          </cell>
          <cell r="AW145">
            <v>1767705.88</v>
          </cell>
          <cell r="AX145">
            <v>6</v>
          </cell>
          <cell r="AY145">
            <v>770414.99</v>
          </cell>
          <cell r="AZ145">
            <v>548873.91</v>
          </cell>
          <cell r="BA145">
            <v>0</v>
          </cell>
          <cell r="BB145">
            <v>448416.98</v>
          </cell>
          <cell r="BC145">
            <v>0</v>
          </cell>
          <cell r="BD145">
            <v>1767705.88</v>
          </cell>
          <cell r="BE145">
            <v>0</v>
          </cell>
        </row>
        <row r="145">
          <cell r="BG145">
            <v>1767705.88</v>
          </cell>
          <cell r="BH145">
            <v>0</v>
          </cell>
          <cell r="BI145">
            <v>0</v>
          </cell>
          <cell r="BJ145">
            <v>235694.117333333</v>
          </cell>
          <cell r="BK145">
            <v>1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是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6">
          <cell r="AK146">
            <v>0</v>
          </cell>
          <cell r="AL146">
            <v>0</v>
          </cell>
          <cell r="AM146">
            <v>41807.81</v>
          </cell>
          <cell r="AN146">
            <v>133115.21</v>
          </cell>
          <cell r="AO146">
            <v>115500</v>
          </cell>
          <cell r="AP146">
            <v>200300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191333.54</v>
          </cell>
          <cell r="AV146">
            <v>1570527.2</v>
          </cell>
          <cell r="AW146">
            <v>906429.46</v>
          </cell>
          <cell r="AX146">
            <v>6</v>
          </cell>
          <cell r="AY146">
            <v>0</v>
          </cell>
          <cell r="AZ146">
            <v>199642.43</v>
          </cell>
          <cell r="BA146">
            <v>216064.01</v>
          </cell>
          <cell r="BB146">
            <v>200300</v>
          </cell>
          <cell r="BC146">
            <v>115500</v>
          </cell>
          <cell r="BD146">
            <v>1280104.18</v>
          </cell>
          <cell r="BE146">
            <v>664097.74</v>
          </cell>
        </row>
        <row r="146">
          <cell r="BG146">
            <v>1570527.2</v>
          </cell>
          <cell r="BH146">
            <v>0</v>
          </cell>
          <cell r="BI146">
            <v>0</v>
          </cell>
        </row>
        <row r="146">
          <cell r="BK146">
            <v>0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7"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33225.14</v>
          </cell>
          <cell r="AP147">
            <v>101800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0</v>
          </cell>
          <cell r="AV147">
            <v>508630.26</v>
          </cell>
          <cell r="AW147">
            <v>508630.26</v>
          </cell>
          <cell r="AX147">
            <v>6</v>
          </cell>
          <cell r="AY147">
            <v>101826.56</v>
          </cell>
          <cell r="AZ147">
            <v>169952</v>
          </cell>
          <cell r="BA147">
            <v>101826.56</v>
          </cell>
          <cell r="BB147">
            <v>101800</v>
          </cell>
          <cell r="BC147">
            <v>33225.14</v>
          </cell>
          <cell r="BD147">
            <v>475405.12</v>
          </cell>
          <cell r="BE147">
            <v>0</v>
          </cell>
        </row>
        <row r="147">
          <cell r="BG147">
            <v>508630.26</v>
          </cell>
          <cell r="BH147">
            <v>0</v>
          </cell>
          <cell r="BI147">
            <v>0</v>
          </cell>
        </row>
        <row r="147">
          <cell r="BK147">
            <v>0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</row>
        <row r="148"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8"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62319</v>
          </cell>
          <cell r="AW148">
            <v>62319</v>
          </cell>
          <cell r="AX148">
            <v>6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</row>
        <row r="148">
          <cell r="BG148">
            <v>62319</v>
          </cell>
          <cell r="BH148">
            <v>0</v>
          </cell>
          <cell r="BI148">
            <v>0</v>
          </cell>
        </row>
        <row r="148">
          <cell r="BK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是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49"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4000</v>
          </cell>
          <cell r="AG149">
            <v>1700</v>
          </cell>
          <cell r="AH149">
            <v>0</v>
          </cell>
          <cell r="AI149">
            <v>0</v>
          </cell>
          <cell r="AJ149">
            <v>0</v>
          </cell>
          <cell r="AK149">
            <v>6000</v>
          </cell>
          <cell r="AL149">
            <v>3000</v>
          </cell>
          <cell r="AM149">
            <v>3000</v>
          </cell>
          <cell r="AN149">
            <v>7800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0</v>
          </cell>
          <cell r="AV149">
            <v>50700</v>
          </cell>
          <cell r="AW149">
            <v>50700</v>
          </cell>
          <cell r="AX149">
            <v>6</v>
          </cell>
          <cell r="AY149">
            <v>0</v>
          </cell>
          <cell r="AZ149">
            <v>4200</v>
          </cell>
          <cell r="BA149">
            <v>4200</v>
          </cell>
          <cell r="BB149">
            <v>4200</v>
          </cell>
          <cell r="BC149">
            <v>4200</v>
          </cell>
          <cell r="BD149">
            <v>21000</v>
          </cell>
          <cell r="BE149">
            <v>0</v>
          </cell>
        </row>
        <row r="149">
          <cell r="BG149">
            <v>50700</v>
          </cell>
          <cell r="BH149">
            <v>0</v>
          </cell>
          <cell r="BI149">
            <v>-8400</v>
          </cell>
        </row>
        <row r="149">
          <cell r="BK149">
            <v>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</row>
        <row r="150"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0"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40450</v>
          </cell>
          <cell r="AW150">
            <v>40450</v>
          </cell>
          <cell r="AX150">
            <v>6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72000</v>
          </cell>
          <cell r="BE150">
            <v>0</v>
          </cell>
        </row>
        <row r="150">
          <cell r="BG150">
            <v>40450</v>
          </cell>
          <cell r="BH150">
            <v>0</v>
          </cell>
          <cell r="BI150">
            <v>0</v>
          </cell>
        </row>
        <row r="150">
          <cell r="BK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1">
          <cell r="AF151">
            <v>0</v>
          </cell>
          <cell r="AG151">
            <v>0</v>
          </cell>
          <cell r="AH151">
            <v>0</v>
          </cell>
        </row>
        <row r="151">
          <cell r="AL151">
            <v>3616.35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26868.01</v>
          </cell>
          <cell r="AV151">
            <v>121120.04</v>
          </cell>
          <cell r="AW151">
            <v>70604.95</v>
          </cell>
          <cell r="AX151">
            <v>6</v>
          </cell>
          <cell r="AY151">
            <v>16699.75</v>
          </cell>
          <cell r="AZ151">
            <v>15417.79</v>
          </cell>
          <cell r="BA151">
            <v>9000</v>
          </cell>
          <cell r="BB151">
            <v>0</v>
          </cell>
          <cell r="BC151">
            <v>17838.48</v>
          </cell>
          <cell r="BD151">
            <v>91632.63</v>
          </cell>
          <cell r="BE151">
            <v>50515.09</v>
          </cell>
        </row>
        <row r="151">
          <cell r="BG151">
            <v>121120.04</v>
          </cell>
          <cell r="BH151">
            <v>0</v>
          </cell>
          <cell r="BI151">
            <v>0</v>
          </cell>
        </row>
        <row r="151">
          <cell r="BK151">
            <v>0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</row>
        <row r="152"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2"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58519.74</v>
          </cell>
          <cell r="AW152">
            <v>58519.74</v>
          </cell>
          <cell r="AX152">
            <v>6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</row>
        <row r="152">
          <cell r="BG152">
            <v>58519.74</v>
          </cell>
          <cell r="BH152">
            <v>0</v>
          </cell>
          <cell r="BI152">
            <v>0</v>
          </cell>
        </row>
        <row r="152">
          <cell r="BK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3"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6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</row>
        <row r="153">
          <cell r="BG153">
            <v>0</v>
          </cell>
          <cell r="BH153">
            <v>0</v>
          </cell>
          <cell r="BI153">
            <v>0</v>
          </cell>
        </row>
        <row r="153">
          <cell r="BK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52435.47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0</v>
          </cell>
          <cell r="AV154">
            <v>198329.64</v>
          </cell>
          <cell r="AW154">
            <v>198329.64</v>
          </cell>
          <cell r="AX154">
            <v>6</v>
          </cell>
          <cell r="AY154">
            <v>35333.97</v>
          </cell>
          <cell r="AZ154">
            <v>59747.21</v>
          </cell>
          <cell r="BA154">
            <v>0</v>
          </cell>
          <cell r="BB154">
            <v>0</v>
          </cell>
          <cell r="BC154">
            <v>0</v>
          </cell>
          <cell r="BD154">
            <v>95081.18</v>
          </cell>
          <cell r="BE154">
            <v>0</v>
          </cell>
        </row>
        <row r="154">
          <cell r="BG154">
            <v>198329.64</v>
          </cell>
          <cell r="BH154">
            <v>0</v>
          </cell>
          <cell r="BI154">
            <v>0</v>
          </cell>
          <cell r="BJ154">
            <v>12677.4906666667</v>
          </cell>
          <cell r="BK154">
            <v>1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5">
          <cell r="AB155">
            <v>0</v>
          </cell>
          <cell r="AC155">
            <v>0</v>
          </cell>
          <cell r="AD155">
            <v>0</v>
          </cell>
        </row>
        <row r="155"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6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</row>
        <row r="155">
          <cell r="BG155">
            <v>0</v>
          </cell>
          <cell r="BH155">
            <v>0</v>
          </cell>
          <cell r="BI155">
            <v>0</v>
          </cell>
        </row>
        <row r="155">
          <cell r="BK155" t="e">
            <v>#N/A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是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6">
          <cell r="AI156">
            <v>0</v>
          </cell>
          <cell r="AJ156">
            <v>0</v>
          </cell>
        </row>
        <row r="156">
          <cell r="AM156">
            <v>0</v>
          </cell>
          <cell r="AN156">
            <v>130076.35</v>
          </cell>
          <cell r="AO156">
            <v>0</v>
          </cell>
          <cell r="AP156">
            <v>271800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108143.16</v>
          </cell>
          <cell r="AV156">
            <v>1014310.52</v>
          </cell>
          <cell r="AW156">
            <v>774399.3</v>
          </cell>
          <cell r="AX156">
            <v>6</v>
          </cell>
          <cell r="AY156">
            <v>105829.2</v>
          </cell>
          <cell r="AZ156">
            <v>134744.84</v>
          </cell>
          <cell r="BA156">
            <v>131948.91</v>
          </cell>
          <cell r="BB156">
            <v>271800</v>
          </cell>
          <cell r="BC156">
            <v>0</v>
          </cell>
          <cell r="BD156">
            <v>884234.17</v>
          </cell>
          <cell r="BE156">
            <v>239911.22</v>
          </cell>
        </row>
        <row r="156">
          <cell r="BG156">
            <v>1014310.52</v>
          </cell>
          <cell r="BH156">
            <v>0</v>
          </cell>
          <cell r="BI156">
            <v>-10413.77</v>
          </cell>
        </row>
        <row r="156">
          <cell r="BK156">
            <v>0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7"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0</v>
          </cell>
          <cell r="AV157">
            <v>9000</v>
          </cell>
          <cell r="AW157">
            <v>9000</v>
          </cell>
          <cell r="AX157">
            <v>6</v>
          </cell>
          <cell r="AY157">
            <v>0</v>
          </cell>
          <cell r="AZ157">
            <v>0</v>
          </cell>
          <cell r="BA157">
            <v>0</v>
          </cell>
          <cell r="BB157">
            <v>9000</v>
          </cell>
          <cell r="BC157">
            <v>0</v>
          </cell>
          <cell r="BD157">
            <v>9000</v>
          </cell>
          <cell r="BE157">
            <v>0</v>
          </cell>
        </row>
        <row r="157">
          <cell r="BG157">
            <v>9000</v>
          </cell>
          <cell r="BH157">
            <v>0</v>
          </cell>
          <cell r="BI157">
            <v>0</v>
          </cell>
        </row>
        <row r="157">
          <cell r="BK157">
            <v>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是</v>
          </cell>
        </row>
        <row r="158">
          <cell r="AE158">
            <v>21960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25000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46960</v>
          </cell>
          <cell r="AW158">
            <v>46960</v>
          </cell>
          <cell r="AX158">
            <v>6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</row>
        <row r="158">
          <cell r="BG158">
            <v>46960</v>
          </cell>
          <cell r="BH158">
            <v>0</v>
          </cell>
          <cell r="BI158">
            <v>-33000</v>
          </cell>
        </row>
        <row r="158">
          <cell r="BK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</row>
        <row r="159">
          <cell r="AH159">
            <v>0</v>
          </cell>
        </row>
        <row r="159">
          <cell r="AJ159">
            <v>201330.89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201330.89</v>
          </cell>
          <cell r="AW159">
            <v>201330.89</v>
          </cell>
          <cell r="AX159">
            <v>6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</row>
        <row r="159">
          <cell r="BG159">
            <v>201330.89</v>
          </cell>
          <cell r="BH159">
            <v>0</v>
          </cell>
          <cell r="BI159">
            <v>0</v>
          </cell>
          <cell r="BJ159">
            <v>0</v>
          </cell>
          <cell r="BK159">
            <v>1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0"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6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</row>
        <row r="160">
          <cell r="BG160">
            <v>0</v>
          </cell>
          <cell r="BH160">
            <v>0</v>
          </cell>
          <cell r="BI160">
            <v>0</v>
          </cell>
        </row>
        <row r="160">
          <cell r="BK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</row>
        <row r="161">
          <cell r="F161">
            <v>0</v>
          </cell>
          <cell r="G161" t="str">
            <v>否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1"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1"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16034.72</v>
          </cell>
          <cell r="AV161">
            <v>16034.72</v>
          </cell>
          <cell r="AW161">
            <v>16034.72</v>
          </cell>
          <cell r="AX161">
            <v>6</v>
          </cell>
          <cell r="AY161">
            <v>16034.72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16034.72</v>
          </cell>
          <cell r="BE161">
            <v>0</v>
          </cell>
        </row>
        <row r="161">
          <cell r="BG161">
            <v>16034.72</v>
          </cell>
          <cell r="BH161">
            <v>0</v>
          </cell>
          <cell r="BI161">
            <v>-3579.26000000001</v>
          </cell>
        </row>
        <row r="161">
          <cell r="BK161" t="e">
            <v>#N/A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2"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51725.38</v>
          </cell>
          <cell r="AW162">
            <v>51725.38</v>
          </cell>
          <cell r="AX162">
            <v>6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</row>
        <row r="162">
          <cell r="BG162">
            <v>51725.38</v>
          </cell>
          <cell r="BH162">
            <v>0</v>
          </cell>
          <cell r="BI162">
            <v>0</v>
          </cell>
        </row>
        <row r="162">
          <cell r="BK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3"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4168.54</v>
          </cell>
          <cell r="AL163">
            <v>9044.06</v>
          </cell>
          <cell r="AM163">
            <v>9322.95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0</v>
          </cell>
          <cell r="AV163">
            <v>41776.59</v>
          </cell>
          <cell r="AW163">
            <v>40027.35</v>
          </cell>
          <cell r="AX163">
            <v>6</v>
          </cell>
          <cell r="AY163">
            <v>3572.95</v>
          </cell>
          <cell r="AZ163">
            <v>3498.48</v>
          </cell>
          <cell r="BA163">
            <v>3572.95</v>
          </cell>
          <cell r="BB163">
            <v>1600</v>
          </cell>
          <cell r="BC163">
            <v>1600</v>
          </cell>
          <cell r="BD163">
            <v>13993.62</v>
          </cell>
          <cell r="BE163">
            <v>1749.24</v>
          </cell>
        </row>
        <row r="163">
          <cell r="BG163">
            <v>41776.59</v>
          </cell>
          <cell r="BH163">
            <v>0</v>
          </cell>
          <cell r="BI163">
            <v>0</v>
          </cell>
        </row>
        <row r="163">
          <cell r="BK163">
            <v>0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</row>
        <row r="164"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4"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48800</v>
          </cell>
          <cell r="AW164">
            <v>48800</v>
          </cell>
          <cell r="AX164">
            <v>6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</row>
        <row r="164">
          <cell r="BG164">
            <v>48800</v>
          </cell>
          <cell r="BH164">
            <v>0</v>
          </cell>
          <cell r="BI164">
            <v>0</v>
          </cell>
        </row>
        <row r="164">
          <cell r="BK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是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5">
          <cell r="AD165">
            <v>0</v>
          </cell>
        </row>
        <row r="165">
          <cell r="AF165">
            <v>0</v>
          </cell>
        </row>
        <row r="165">
          <cell r="AI165">
            <v>0</v>
          </cell>
        </row>
        <row r="165">
          <cell r="AM165">
            <v>0</v>
          </cell>
          <cell r="AN165">
            <v>65277.41</v>
          </cell>
          <cell r="AO165">
            <v>31600</v>
          </cell>
          <cell r="AP165">
            <v>77200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63921.61</v>
          </cell>
          <cell r="AV165">
            <v>451366.65</v>
          </cell>
          <cell r="AW165">
            <v>329677.94</v>
          </cell>
          <cell r="AX165">
            <v>6</v>
          </cell>
          <cell r="AY165">
            <v>32842.53</v>
          </cell>
          <cell r="AZ165">
            <v>42312.73</v>
          </cell>
          <cell r="BA165">
            <v>80445.27</v>
          </cell>
          <cell r="BB165">
            <v>77200</v>
          </cell>
          <cell r="BC165">
            <v>31600</v>
          </cell>
          <cell r="BD165">
            <v>354489.24</v>
          </cell>
          <cell r="BE165">
            <v>121688.71</v>
          </cell>
        </row>
        <row r="165">
          <cell r="BG165">
            <v>451366.65</v>
          </cell>
          <cell r="BH165">
            <v>0</v>
          </cell>
          <cell r="BI165">
            <v>-41062.75</v>
          </cell>
        </row>
        <row r="165">
          <cell r="BK165">
            <v>0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是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6">
          <cell r="AL166">
            <v>7034.19</v>
          </cell>
          <cell r="AM166">
            <v>0</v>
          </cell>
          <cell r="AN166">
            <v>0</v>
          </cell>
          <cell r="AO166">
            <v>23700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18000</v>
          </cell>
          <cell r="AV166">
            <v>117519.07</v>
          </cell>
          <cell r="AW166">
            <v>117519.07</v>
          </cell>
          <cell r="AX166">
            <v>6</v>
          </cell>
          <cell r="AY166">
            <v>18000</v>
          </cell>
          <cell r="AZ166">
            <v>1819.3</v>
          </cell>
          <cell r="BA166">
            <v>17999.88</v>
          </cell>
          <cell r="BB166">
            <v>18360</v>
          </cell>
          <cell r="BC166">
            <v>1005.7</v>
          </cell>
          <cell r="BD166">
            <v>86784.88</v>
          </cell>
          <cell r="BE166">
            <v>0</v>
          </cell>
        </row>
        <row r="166">
          <cell r="BG166">
            <v>117519.07</v>
          </cell>
          <cell r="BH166">
            <v>0</v>
          </cell>
          <cell r="BI166">
            <v>-50000</v>
          </cell>
        </row>
        <row r="166">
          <cell r="BK166">
            <v>0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7">
          <cell r="N167">
            <v>9858.82</v>
          </cell>
          <cell r="O167">
            <v>8207.37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7"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18066.19</v>
          </cell>
          <cell r="AW167">
            <v>18066.19</v>
          </cell>
          <cell r="AX167">
            <v>6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</row>
        <row r="167">
          <cell r="BG167">
            <v>18066.19</v>
          </cell>
          <cell r="BH167">
            <v>0</v>
          </cell>
          <cell r="BI167">
            <v>0</v>
          </cell>
        </row>
        <row r="167">
          <cell r="BK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8">
          <cell r="AF168">
            <v>0</v>
          </cell>
        </row>
        <row r="168"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6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</row>
        <row r="168">
          <cell r="BG168">
            <v>-11980.16</v>
          </cell>
          <cell r="BH168">
            <v>-11980.16</v>
          </cell>
          <cell r="BI168">
            <v>-11980.16</v>
          </cell>
        </row>
        <row r="168">
          <cell r="BK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69"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46895.05</v>
          </cell>
          <cell r="AW169">
            <v>46895.05</v>
          </cell>
          <cell r="AX169">
            <v>6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</row>
        <row r="169">
          <cell r="BG169">
            <v>46895.05</v>
          </cell>
          <cell r="BH169">
            <v>0</v>
          </cell>
          <cell r="BI169">
            <v>0</v>
          </cell>
        </row>
        <row r="169">
          <cell r="BK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</row>
        <row r="170">
          <cell r="AG170">
            <v>0</v>
          </cell>
        </row>
        <row r="170"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0">
          <cell r="AR170">
            <v>0</v>
          </cell>
          <cell r="AS170">
            <v>0</v>
          </cell>
          <cell r="AT170">
            <v>0</v>
          </cell>
          <cell r="AU170">
            <v>7448.65</v>
          </cell>
          <cell r="AV170">
            <v>7448.65</v>
          </cell>
          <cell r="AW170">
            <v>7448.65</v>
          </cell>
          <cell r="AX170">
            <v>4</v>
          </cell>
          <cell r="AY170">
            <v>7448.65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7448.65</v>
          </cell>
          <cell r="BE170">
            <v>0</v>
          </cell>
        </row>
        <row r="170">
          <cell r="BG170">
            <v>7448.64999999999</v>
          </cell>
          <cell r="BH170">
            <v>0</v>
          </cell>
          <cell r="BI170">
            <v>-32801.38</v>
          </cell>
        </row>
        <row r="170">
          <cell r="BK170" t="e">
            <v>#N/A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1">
          <cell r="AF171">
            <v>0</v>
          </cell>
          <cell r="AG171">
            <v>30037.8</v>
          </cell>
          <cell r="AH171">
            <v>0</v>
          </cell>
          <cell r="AI171">
            <v>11573.5</v>
          </cell>
          <cell r="AJ171">
            <v>31703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0</v>
          </cell>
          <cell r="AV171">
            <v>155880.4</v>
          </cell>
          <cell r="AW171">
            <v>155880.4</v>
          </cell>
          <cell r="AX171">
            <v>6</v>
          </cell>
          <cell r="AY171">
            <v>0</v>
          </cell>
          <cell r="AZ171">
            <v>0</v>
          </cell>
          <cell r="BA171">
            <v>6871.9</v>
          </cell>
          <cell r="BB171">
            <v>29924</v>
          </cell>
          <cell r="BC171">
            <v>0</v>
          </cell>
          <cell r="BD171">
            <v>36795.9</v>
          </cell>
          <cell r="BE171">
            <v>0</v>
          </cell>
        </row>
        <row r="171">
          <cell r="BG171">
            <v>155880.4</v>
          </cell>
          <cell r="BH171">
            <v>0</v>
          </cell>
          <cell r="BI171">
            <v>0</v>
          </cell>
        </row>
        <row r="171">
          <cell r="BK171" t="e">
            <v>#N/A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2"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</row>
        <row r="172">
          <cell r="BG172">
            <v>0</v>
          </cell>
          <cell r="BH172">
            <v>0</v>
          </cell>
          <cell r="BI172">
            <v>0</v>
          </cell>
        </row>
        <row r="172">
          <cell r="BK172" t="e">
            <v>#N/A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3">
          <cell r="AG173">
            <v>0</v>
          </cell>
          <cell r="AH173">
            <v>0</v>
          </cell>
          <cell r="AI173">
            <v>0</v>
          </cell>
          <cell r="AJ173">
            <v>11953.86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1058.6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  <cell r="AV173">
            <v>54536.76</v>
          </cell>
          <cell r="AW173">
            <v>51660.56</v>
          </cell>
          <cell r="AX173">
            <v>6</v>
          </cell>
          <cell r="AY173">
            <v>0</v>
          </cell>
          <cell r="AZ173">
            <v>2130.41</v>
          </cell>
          <cell r="BA173">
            <v>0</v>
          </cell>
          <cell r="BB173">
            <v>0</v>
          </cell>
          <cell r="BC173">
            <v>2000</v>
          </cell>
          <cell r="BD173">
            <v>5006.61</v>
          </cell>
          <cell r="BE173">
            <v>2876.2</v>
          </cell>
        </row>
        <row r="173">
          <cell r="BG173">
            <v>54536.76</v>
          </cell>
          <cell r="BH173">
            <v>0</v>
          </cell>
          <cell r="BI173">
            <v>0</v>
          </cell>
        </row>
        <row r="173">
          <cell r="BK173">
            <v>0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4"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0</v>
          </cell>
          <cell r="AV174">
            <v>15771.76</v>
          </cell>
          <cell r="AW174">
            <v>15771.76</v>
          </cell>
          <cell r="AX174">
            <v>6</v>
          </cell>
          <cell r="AY174">
            <v>5230</v>
          </cell>
          <cell r="AZ174">
            <v>10541.76</v>
          </cell>
          <cell r="BA174">
            <v>0</v>
          </cell>
          <cell r="BB174">
            <v>0</v>
          </cell>
          <cell r="BC174">
            <v>0</v>
          </cell>
          <cell r="BD174">
            <v>15771.76</v>
          </cell>
          <cell r="BE174">
            <v>0</v>
          </cell>
        </row>
        <row r="174">
          <cell r="BG174">
            <v>15771.76</v>
          </cell>
          <cell r="BH174">
            <v>0</v>
          </cell>
          <cell r="BI174">
            <v>0</v>
          </cell>
          <cell r="BJ174">
            <v>2102.90133333333</v>
          </cell>
          <cell r="BK174">
            <v>1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</row>
        <row r="175"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5"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26000</v>
          </cell>
          <cell r="AW175">
            <v>26000</v>
          </cell>
          <cell r="AX175">
            <v>6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5">
          <cell r="BG175">
            <v>26000</v>
          </cell>
          <cell r="BH175">
            <v>0</v>
          </cell>
          <cell r="BI175">
            <v>0</v>
          </cell>
        </row>
        <row r="175">
          <cell r="BK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</row>
        <row r="176"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32000</v>
          </cell>
          <cell r="AW176">
            <v>32000</v>
          </cell>
          <cell r="AX176">
            <v>6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6">
          <cell r="BG176">
            <v>32000</v>
          </cell>
          <cell r="BH176">
            <v>0</v>
          </cell>
          <cell r="BI176">
            <v>0</v>
          </cell>
        </row>
        <row r="176">
          <cell r="BK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</row>
        <row r="177"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41630</v>
          </cell>
          <cell r="AW177">
            <v>41630</v>
          </cell>
          <cell r="AX177">
            <v>6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7">
          <cell r="BG177">
            <v>41630</v>
          </cell>
          <cell r="BH177">
            <v>0</v>
          </cell>
          <cell r="BI177">
            <v>0</v>
          </cell>
        </row>
        <row r="177">
          <cell r="BK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8"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6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8">
          <cell r="BG178">
            <v>0</v>
          </cell>
          <cell r="BH178">
            <v>0</v>
          </cell>
          <cell r="BI178">
            <v>0</v>
          </cell>
        </row>
        <row r="178">
          <cell r="BK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79">
          <cell r="AC179">
            <v>0</v>
          </cell>
          <cell r="AD179">
            <v>0</v>
          </cell>
        </row>
        <row r="179"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6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79">
          <cell r="BG179">
            <v>0</v>
          </cell>
          <cell r="BH179">
            <v>0</v>
          </cell>
          <cell r="BI179">
            <v>-31234.33</v>
          </cell>
          <cell r="BJ179">
            <v>0</v>
          </cell>
          <cell r="BK179">
            <v>1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</row>
        <row r="180">
          <cell r="F180">
            <v>0</v>
          </cell>
          <cell r="G180" t="str">
            <v>否</v>
          </cell>
        </row>
        <row r="180"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6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0">
          <cell r="BG180">
            <v>0</v>
          </cell>
          <cell r="BH180">
            <v>0</v>
          </cell>
          <cell r="BI180">
            <v>0</v>
          </cell>
        </row>
        <row r="180">
          <cell r="BK180" t="e">
            <v>#N/A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1">
          <cell r="AI181">
            <v>7033.46</v>
          </cell>
          <cell r="AJ181">
            <v>30209.43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  <cell r="AV181">
            <v>196943.17</v>
          </cell>
          <cell r="AW181">
            <v>165058.05</v>
          </cell>
          <cell r="AX181">
            <v>6</v>
          </cell>
          <cell r="AY181">
            <v>0</v>
          </cell>
          <cell r="AZ181">
            <v>11897.61</v>
          </cell>
          <cell r="BA181">
            <v>17731.3</v>
          </cell>
          <cell r="BB181">
            <v>16400</v>
          </cell>
          <cell r="BC181">
            <v>11000</v>
          </cell>
          <cell r="BD181">
            <v>77914.03</v>
          </cell>
          <cell r="BE181">
            <v>31885.12</v>
          </cell>
        </row>
        <row r="181">
          <cell r="BG181">
            <v>196943.17</v>
          </cell>
          <cell r="BH181">
            <v>0</v>
          </cell>
          <cell r="BI181">
            <v>-20000</v>
          </cell>
          <cell r="BJ181">
            <v>10388.5373333333</v>
          </cell>
          <cell r="BK181">
            <v>1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2"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35451.04</v>
          </cell>
          <cell r="AW182">
            <v>35451.04</v>
          </cell>
          <cell r="AX182">
            <v>6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</row>
        <row r="182">
          <cell r="BG182">
            <v>35451.04</v>
          </cell>
          <cell r="BH182">
            <v>0</v>
          </cell>
          <cell r="BI182">
            <v>0</v>
          </cell>
        </row>
        <row r="182">
          <cell r="BK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</row>
        <row r="183"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55300.45</v>
          </cell>
          <cell r="AW183">
            <v>55300.45</v>
          </cell>
          <cell r="AX183">
            <v>6</v>
          </cell>
          <cell r="AY183">
            <v>0</v>
          </cell>
          <cell r="AZ183">
            <v>0</v>
          </cell>
          <cell r="BA183">
            <v>10380</v>
          </cell>
          <cell r="BB183">
            <v>0</v>
          </cell>
          <cell r="BC183">
            <v>0</v>
          </cell>
          <cell r="BD183">
            <v>10380</v>
          </cell>
          <cell r="BE183">
            <v>0</v>
          </cell>
        </row>
        <row r="183">
          <cell r="BG183">
            <v>55300.45</v>
          </cell>
          <cell r="BH183">
            <v>0</v>
          </cell>
          <cell r="BI183">
            <v>0</v>
          </cell>
        </row>
        <row r="183">
          <cell r="BK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</row>
        <row r="184">
          <cell r="F184">
            <v>90</v>
          </cell>
          <cell r="G184" t="str">
            <v>否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4"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6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</row>
        <row r="184">
          <cell r="BG184">
            <v>0</v>
          </cell>
          <cell r="BH184">
            <v>0</v>
          </cell>
          <cell r="BI184">
            <v>0</v>
          </cell>
        </row>
        <row r="184">
          <cell r="BK184" t="e">
            <v>#N/A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否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5"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6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</row>
        <row r="185">
          <cell r="BG185">
            <v>2.91038304567337e-11</v>
          </cell>
          <cell r="BH185">
            <v>0</v>
          </cell>
          <cell r="BI185">
            <v>-198625.1</v>
          </cell>
        </row>
        <row r="185">
          <cell r="BK185">
            <v>0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</row>
        <row r="186"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6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</row>
        <row r="186">
          <cell r="BG186">
            <v>0</v>
          </cell>
          <cell r="BH186">
            <v>0</v>
          </cell>
          <cell r="BI186">
            <v>0</v>
          </cell>
        </row>
        <row r="186">
          <cell r="BK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是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7"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22603.16</v>
          </cell>
          <cell r="AO187">
            <v>3600</v>
          </cell>
          <cell r="AP187">
            <v>0</v>
          </cell>
          <cell r="AQ187">
            <v>19408.65</v>
          </cell>
          <cell r="AR187">
            <v>18828.96</v>
          </cell>
          <cell r="AS187">
            <v>21653.44</v>
          </cell>
          <cell r="AT187">
            <v>92474.9</v>
          </cell>
          <cell r="AU187">
            <v>43491.71</v>
          </cell>
          <cell r="AV187">
            <v>222060.82</v>
          </cell>
          <cell r="AW187">
            <v>86094.21</v>
          </cell>
          <cell r="AX187">
            <v>6</v>
          </cell>
          <cell r="AY187">
            <v>21653.44</v>
          </cell>
          <cell r="AZ187">
            <v>18828.96</v>
          </cell>
          <cell r="BA187">
            <v>19408.65</v>
          </cell>
          <cell r="BB187">
            <v>0</v>
          </cell>
          <cell r="BC187">
            <v>3600</v>
          </cell>
          <cell r="BD187">
            <v>195857.66</v>
          </cell>
          <cell r="BE187">
            <v>135966.61</v>
          </cell>
        </row>
        <row r="187">
          <cell r="BG187">
            <v>222060.82</v>
          </cell>
          <cell r="BH187">
            <v>0</v>
          </cell>
          <cell r="BI187">
            <v>-9513.12</v>
          </cell>
          <cell r="BJ187">
            <v>26114.3546666667</v>
          </cell>
          <cell r="BK187">
            <v>1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8">
          <cell r="Z188">
            <v>0</v>
          </cell>
        </row>
        <row r="188"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2510.1</v>
          </cell>
          <cell r="AS188">
            <v>61092.66</v>
          </cell>
          <cell r="AT188">
            <v>0</v>
          </cell>
          <cell r="AU188">
            <v>95995.6</v>
          </cell>
          <cell r="AV188">
            <v>159598.36</v>
          </cell>
          <cell r="AW188">
            <v>2510.10000000001</v>
          </cell>
          <cell r="AX188">
            <v>6</v>
          </cell>
          <cell r="AY188">
            <v>2510.1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159598.36</v>
          </cell>
          <cell r="BE188">
            <v>157088.26</v>
          </cell>
        </row>
        <row r="188">
          <cell r="BG188">
            <v>159598.36</v>
          </cell>
          <cell r="BH188">
            <v>0</v>
          </cell>
          <cell r="BI188">
            <v>-168707.92</v>
          </cell>
        </row>
        <row r="188">
          <cell r="BK188">
            <v>0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89">
          <cell r="AC189">
            <v>8235.62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0</v>
          </cell>
          <cell r="AV189">
            <v>43699.8</v>
          </cell>
          <cell r="AW189">
            <v>43699.8</v>
          </cell>
          <cell r="AX189">
            <v>6</v>
          </cell>
          <cell r="AY189">
            <v>16726.91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16726.91</v>
          </cell>
          <cell r="BE189">
            <v>0</v>
          </cell>
        </row>
        <row r="189">
          <cell r="BG189">
            <v>43699.8</v>
          </cell>
          <cell r="BH189">
            <v>0</v>
          </cell>
          <cell r="BI189">
            <v>0</v>
          </cell>
          <cell r="BJ189">
            <v>2230.25466666667</v>
          </cell>
          <cell r="BK189">
            <v>1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</row>
        <row r="190"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6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</row>
        <row r="190">
          <cell r="BG190">
            <v>0</v>
          </cell>
          <cell r="BH190">
            <v>0</v>
          </cell>
          <cell r="BI190">
            <v>0</v>
          </cell>
        </row>
        <row r="190">
          <cell r="BK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是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1">
          <cell r="AG191">
            <v>0</v>
          </cell>
          <cell r="AH191">
            <v>0</v>
          </cell>
          <cell r="AI191">
            <v>0</v>
          </cell>
          <cell r="AJ191">
            <v>0</v>
          </cell>
        </row>
        <row r="191">
          <cell r="AN191">
            <v>51264.88</v>
          </cell>
          <cell r="AO191">
            <v>104000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70373.43</v>
          </cell>
          <cell r="AV191">
            <v>773100.22</v>
          </cell>
          <cell r="AW191">
            <v>570888.88</v>
          </cell>
          <cell r="AX191">
            <v>6</v>
          </cell>
          <cell r="AY191">
            <v>93732.32</v>
          </cell>
          <cell r="AZ191">
            <v>101240.17</v>
          </cell>
          <cell r="BA191">
            <v>103451.51</v>
          </cell>
          <cell r="BB191">
            <v>117200</v>
          </cell>
          <cell r="BC191">
            <v>104000</v>
          </cell>
          <cell r="BD191">
            <v>617835.34</v>
          </cell>
          <cell r="BE191">
            <v>202211.34</v>
          </cell>
        </row>
        <row r="191">
          <cell r="BG191">
            <v>773100.22</v>
          </cell>
          <cell r="BH191">
            <v>0</v>
          </cell>
          <cell r="BI191">
            <v>-37397.49</v>
          </cell>
        </row>
        <row r="191">
          <cell r="BK191">
            <v>0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</row>
        <row r="192"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2"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29924.39</v>
          </cell>
          <cell r="AW192">
            <v>29924.39</v>
          </cell>
          <cell r="AX192">
            <v>6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</row>
        <row r="192">
          <cell r="BG192">
            <v>29924.39</v>
          </cell>
          <cell r="BH192">
            <v>0</v>
          </cell>
          <cell r="BI192">
            <v>0</v>
          </cell>
        </row>
        <row r="192">
          <cell r="BK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</row>
        <row r="193"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28888.81</v>
          </cell>
          <cell r="AW193">
            <v>28888.81</v>
          </cell>
          <cell r="AX193">
            <v>6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</row>
        <row r="193">
          <cell r="BG193">
            <v>28888.81</v>
          </cell>
          <cell r="BH193">
            <v>0</v>
          </cell>
          <cell r="BI193">
            <v>0</v>
          </cell>
        </row>
        <row r="193">
          <cell r="BK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4"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23590</v>
          </cell>
          <cell r="AR194">
            <v>16384.95</v>
          </cell>
          <cell r="AS194">
            <v>0</v>
          </cell>
          <cell r="AT194">
            <v>0</v>
          </cell>
          <cell r="AU194">
            <v>0</v>
          </cell>
          <cell r="AV194">
            <v>39974.95</v>
          </cell>
          <cell r="AW194">
            <v>39974.95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16384.95</v>
          </cell>
          <cell r="BC194">
            <v>23590</v>
          </cell>
          <cell r="BD194">
            <v>39974.95</v>
          </cell>
          <cell r="BE194">
            <v>0</v>
          </cell>
        </row>
        <row r="194">
          <cell r="BG194">
            <v>39974.95</v>
          </cell>
          <cell r="BH194">
            <v>0</v>
          </cell>
          <cell r="BI194">
            <v>0</v>
          </cell>
        </row>
        <row r="194">
          <cell r="BK194" t="e">
            <v>#N/A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</row>
        <row r="195"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</row>
        <row r="195"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0</v>
          </cell>
          <cell r="AV195">
            <v>82560</v>
          </cell>
          <cell r="AW195">
            <v>82560</v>
          </cell>
          <cell r="AX195">
            <v>6</v>
          </cell>
          <cell r="AY195">
            <v>0</v>
          </cell>
          <cell r="AZ195">
            <v>0</v>
          </cell>
          <cell r="BA195">
            <v>82560</v>
          </cell>
          <cell r="BB195">
            <v>0</v>
          </cell>
          <cell r="BC195">
            <v>0</v>
          </cell>
          <cell r="BD195">
            <v>82560</v>
          </cell>
          <cell r="BE195">
            <v>0</v>
          </cell>
        </row>
        <row r="195">
          <cell r="BG195">
            <v>82560</v>
          </cell>
          <cell r="BH195">
            <v>0</v>
          </cell>
          <cell r="BI195">
            <v>0</v>
          </cell>
        </row>
        <row r="195">
          <cell r="BK195">
            <v>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35550.86</v>
          </cell>
          <cell r="AO196">
            <v>243300</v>
          </cell>
          <cell r="AP196">
            <v>78100</v>
          </cell>
          <cell r="AQ196">
            <v>39195.44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54528.87</v>
          </cell>
          <cell r="AV196">
            <v>560408.13</v>
          </cell>
          <cell r="AW196">
            <v>420441.3</v>
          </cell>
          <cell r="AX196">
            <v>6</v>
          </cell>
          <cell r="AY196">
            <v>24295</v>
          </cell>
          <cell r="AZ196">
            <v>39195.44</v>
          </cell>
          <cell r="BA196">
            <v>78100</v>
          </cell>
          <cell r="BB196">
            <v>243300</v>
          </cell>
          <cell r="BC196">
            <v>35550.86</v>
          </cell>
          <cell r="BD196">
            <v>281557.27</v>
          </cell>
          <cell r="BE196">
            <v>139966.83</v>
          </cell>
        </row>
        <row r="196">
          <cell r="BG196">
            <v>560408.13</v>
          </cell>
          <cell r="BH196">
            <v>0</v>
          </cell>
          <cell r="BI196">
            <v>-74471.04</v>
          </cell>
        </row>
        <row r="196">
          <cell r="BK196">
            <v>0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</row>
        <row r="197"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5184</v>
          </cell>
          <cell r="AV197">
            <v>5184</v>
          </cell>
          <cell r="AW197">
            <v>5184</v>
          </cell>
          <cell r="AX197">
            <v>6</v>
          </cell>
          <cell r="AY197">
            <v>5184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5184</v>
          </cell>
          <cell r="BE197">
            <v>0</v>
          </cell>
        </row>
        <row r="197">
          <cell r="BG197">
            <v>5184</v>
          </cell>
          <cell r="BH197">
            <v>0</v>
          </cell>
          <cell r="BI197">
            <v>-6127.5</v>
          </cell>
        </row>
        <row r="197">
          <cell r="BK197">
            <v>0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8">
          <cell r="AG198">
            <v>148520.96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</v>
          </cell>
          <cell r="AL198">
            <v>9328.87</v>
          </cell>
          <cell r="AM198">
            <v>10302.21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0</v>
          </cell>
          <cell r="AV198">
            <v>1219055.76</v>
          </cell>
          <cell r="AW198">
            <v>1219055.76</v>
          </cell>
          <cell r="AX198">
            <v>6</v>
          </cell>
          <cell r="AY198">
            <v>0</v>
          </cell>
          <cell r="AZ198">
            <v>64801.71</v>
          </cell>
          <cell r="BA198">
            <v>111328.73</v>
          </cell>
          <cell r="BB198">
            <v>80600</v>
          </cell>
          <cell r="BC198">
            <v>34700</v>
          </cell>
          <cell r="BD198">
            <v>256730.44</v>
          </cell>
          <cell r="BE198">
            <v>0</v>
          </cell>
        </row>
        <row r="198">
          <cell r="BG198">
            <v>1219055.76</v>
          </cell>
          <cell r="BH198">
            <v>0</v>
          </cell>
          <cell r="BI198">
            <v>0</v>
          </cell>
        </row>
        <row r="198">
          <cell r="BK198">
            <v>0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</row>
        <row r="199">
          <cell r="BG199">
            <v>0</v>
          </cell>
          <cell r="BH199">
            <v>0</v>
          </cell>
          <cell r="BI199">
            <v>0</v>
          </cell>
        </row>
        <row r="199">
          <cell r="BK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</row>
        <row r="200">
          <cell r="F200">
            <v>90</v>
          </cell>
          <cell r="G200" t="str">
            <v>否</v>
          </cell>
        </row>
        <row r="200">
          <cell r="I200">
            <v>0</v>
          </cell>
          <cell r="J200">
            <v>0</v>
          </cell>
          <cell r="K200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0">
          <cell r="AC200">
            <v>0</v>
          </cell>
          <cell r="AD200">
            <v>0</v>
          </cell>
        </row>
        <row r="200"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6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</row>
        <row r="200">
          <cell r="BG200">
            <v>0</v>
          </cell>
          <cell r="BH200">
            <v>0</v>
          </cell>
          <cell r="BI200">
            <v>0</v>
          </cell>
        </row>
        <row r="200">
          <cell r="BK200" t="e">
            <v>#N/A</v>
          </cell>
        </row>
        <row r="201">
          <cell r="B201" t="str">
            <v>S413016</v>
          </cell>
          <cell r="C201" t="str">
            <v>河北聚福家用电器有限公司 </v>
          </cell>
          <cell r="D201" t="str">
            <v>后视镜</v>
          </cell>
        </row>
        <row r="201">
          <cell r="F201">
            <v>30</v>
          </cell>
          <cell r="G201" t="str">
            <v>否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23937.6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23937.6</v>
          </cell>
          <cell r="AW201">
            <v>23937.6</v>
          </cell>
          <cell r="AX201">
            <v>6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</row>
        <row r="201">
          <cell r="BG201">
            <v>23937.6</v>
          </cell>
          <cell r="BH201">
            <v>0</v>
          </cell>
          <cell r="BI201">
            <v>0</v>
          </cell>
        </row>
        <row r="201">
          <cell r="BK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</row>
        <row r="202"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</row>
        <row r="202"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21800</v>
          </cell>
          <cell r="AW202">
            <v>21800</v>
          </cell>
          <cell r="AX202">
            <v>6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</row>
        <row r="202">
          <cell r="BG202">
            <v>21800</v>
          </cell>
          <cell r="BH202">
            <v>0</v>
          </cell>
          <cell r="BI202">
            <v>0</v>
          </cell>
        </row>
        <row r="202">
          <cell r="BK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</row>
        <row r="203"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6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03">
          <cell r="BG203">
            <v>0</v>
          </cell>
          <cell r="BH203">
            <v>0</v>
          </cell>
          <cell r="BI203">
            <v>0</v>
          </cell>
        </row>
        <row r="203">
          <cell r="BK203" t="e">
            <v>#N/A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4"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22760</v>
          </cell>
          <cell r="AW204">
            <v>22760</v>
          </cell>
          <cell r="AX204">
            <v>6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</row>
        <row r="204">
          <cell r="BG204">
            <v>22760</v>
          </cell>
          <cell r="BH204">
            <v>0</v>
          </cell>
          <cell r="BI204">
            <v>0</v>
          </cell>
        </row>
        <row r="204">
          <cell r="BK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</row>
        <row r="205">
          <cell r="F205">
            <v>0</v>
          </cell>
          <cell r="G205" t="str">
            <v>否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5"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5"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1420</v>
          </cell>
          <cell r="AV205">
            <v>1420</v>
          </cell>
          <cell r="AW205">
            <v>1420</v>
          </cell>
          <cell r="AX205">
            <v>6</v>
          </cell>
          <cell r="AY205">
            <v>1420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1420</v>
          </cell>
          <cell r="BE205">
            <v>0</v>
          </cell>
        </row>
        <row r="205">
          <cell r="BG205">
            <v>1420</v>
          </cell>
          <cell r="BH205">
            <v>0</v>
          </cell>
          <cell r="BI205">
            <v>-32196</v>
          </cell>
        </row>
        <row r="205">
          <cell r="BK205" t="e">
            <v>#N/A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</row>
        <row r="206"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19500</v>
          </cell>
          <cell r="AW206">
            <v>19500</v>
          </cell>
          <cell r="AX206">
            <v>6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</row>
        <row r="206">
          <cell r="BG206">
            <v>19500</v>
          </cell>
          <cell r="BH206">
            <v>0</v>
          </cell>
          <cell r="BI206">
            <v>0</v>
          </cell>
        </row>
        <row r="206">
          <cell r="BK206" t="e">
            <v>#N/A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7"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</row>
        <row r="207">
          <cell r="BG207">
            <v>0</v>
          </cell>
          <cell r="BH207">
            <v>0</v>
          </cell>
          <cell r="BI207">
            <v>0</v>
          </cell>
        </row>
        <row r="207">
          <cell r="BK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</row>
        <row r="208"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8"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19045</v>
          </cell>
          <cell r="AW208">
            <v>19045</v>
          </cell>
          <cell r="AX208">
            <v>6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</row>
        <row r="208">
          <cell r="BG208">
            <v>19045</v>
          </cell>
          <cell r="BH208">
            <v>0</v>
          </cell>
          <cell r="BI208">
            <v>0</v>
          </cell>
        </row>
        <row r="208">
          <cell r="BK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</row>
        <row r="209"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19000</v>
          </cell>
          <cell r="AW209">
            <v>19000</v>
          </cell>
          <cell r="AX209">
            <v>6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</row>
        <row r="209">
          <cell r="BG209">
            <v>19000</v>
          </cell>
          <cell r="BH209">
            <v>0</v>
          </cell>
          <cell r="BI209">
            <v>0</v>
          </cell>
        </row>
        <row r="209">
          <cell r="BK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</row>
        <row r="210"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0"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18714.75</v>
          </cell>
          <cell r="AW210">
            <v>18714.75</v>
          </cell>
          <cell r="AX210">
            <v>6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</row>
        <row r="210">
          <cell r="BG210">
            <v>18714.75</v>
          </cell>
          <cell r="BH210">
            <v>0</v>
          </cell>
          <cell r="BI210">
            <v>0</v>
          </cell>
        </row>
        <row r="210">
          <cell r="BK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</row>
        <row r="211"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18488.18</v>
          </cell>
          <cell r="AW211">
            <v>18488.18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</row>
        <row r="211">
          <cell r="BG211">
            <v>18488.18</v>
          </cell>
          <cell r="BH211">
            <v>0</v>
          </cell>
          <cell r="BI211">
            <v>0</v>
          </cell>
        </row>
        <row r="211">
          <cell r="BK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</row>
        <row r="212"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151605.35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151605.35</v>
          </cell>
          <cell r="AW212">
            <v>151605.35</v>
          </cell>
          <cell r="AX212">
            <v>6</v>
          </cell>
          <cell r="AY212">
            <v>0</v>
          </cell>
          <cell r="AZ212">
            <v>0</v>
          </cell>
          <cell r="BA212">
            <v>151605.35</v>
          </cell>
          <cell r="BB212">
            <v>0</v>
          </cell>
          <cell r="BC212">
            <v>0</v>
          </cell>
          <cell r="BD212">
            <v>151605.35</v>
          </cell>
          <cell r="BE212">
            <v>0</v>
          </cell>
        </row>
        <row r="212">
          <cell r="BG212">
            <v>151605.35</v>
          </cell>
          <cell r="BH212">
            <v>0</v>
          </cell>
          <cell r="BI212">
            <v>0</v>
          </cell>
        </row>
        <row r="212">
          <cell r="BK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是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3">
          <cell r="AF213">
            <v>118.4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8900.33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9018.73</v>
          </cell>
          <cell r="AW213">
            <v>9018.73</v>
          </cell>
          <cell r="AX213">
            <v>6</v>
          </cell>
          <cell r="AY213">
            <v>0</v>
          </cell>
          <cell r="AZ213">
            <v>0</v>
          </cell>
          <cell r="BA213">
            <v>8900.33</v>
          </cell>
          <cell r="BB213">
            <v>0</v>
          </cell>
          <cell r="BC213">
            <v>0</v>
          </cell>
          <cell r="BD213">
            <v>8900.33</v>
          </cell>
          <cell r="BE213">
            <v>0</v>
          </cell>
        </row>
        <row r="213">
          <cell r="BG213">
            <v>9018.73</v>
          </cell>
          <cell r="BH213">
            <v>0</v>
          </cell>
          <cell r="BI213">
            <v>0</v>
          </cell>
        </row>
        <row r="213">
          <cell r="BK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</row>
        <row r="214"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4"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17456.5</v>
          </cell>
          <cell r="AW214">
            <v>17456.5</v>
          </cell>
          <cell r="AX214">
            <v>6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</row>
        <row r="214">
          <cell r="BG214">
            <v>17456.5</v>
          </cell>
          <cell r="BH214">
            <v>0</v>
          </cell>
          <cell r="BI214">
            <v>0</v>
          </cell>
        </row>
        <row r="214">
          <cell r="BK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5"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6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</row>
        <row r="215">
          <cell r="BG215">
            <v>0</v>
          </cell>
          <cell r="BH215">
            <v>0</v>
          </cell>
          <cell r="BI215">
            <v>0</v>
          </cell>
        </row>
        <row r="215">
          <cell r="BK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6531</v>
          </cell>
          <cell r="AW216">
            <v>6531</v>
          </cell>
          <cell r="AX216">
            <v>6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</row>
        <row r="216">
          <cell r="BG216">
            <v>6531</v>
          </cell>
          <cell r="BH216">
            <v>0</v>
          </cell>
          <cell r="BI216">
            <v>0</v>
          </cell>
          <cell r="BJ216">
            <v>0</v>
          </cell>
          <cell r="BK216">
            <v>1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</row>
        <row r="217">
          <cell r="I217">
            <v>17243.92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7"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17243.92</v>
          </cell>
          <cell r="AW217">
            <v>17243.92</v>
          </cell>
          <cell r="AX217">
            <v>6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</row>
        <row r="217">
          <cell r="BG217">
            <v>17243.92</v>
          </cell>
          <cell r="BH217">
            <v>0</v>
          </cell>
          <cell r="BI217">
            <v>0</v>
          </cell>
        </row>
        <row r="217">
          <cell r="BK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8"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6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</row>
        <row r="218">
          <cell r="BG218">
            <v>0</v>
          </cell>
          <cell r="BH218">
            <v>0</v>
          </cell>
          <cell r="BI218">
            <v>0</v>
          </cell>
        </row>
        <row r="218">
          <cell r="BK218" t="e">
            <v>#N/A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19"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10230.41</v>
          </cell>
          <cell r="AT219">
            <v>0</v>
          </cell>
          <cell r="AU219">
            <v>10294.76</v>
          </cell>
          <cell r="AV219">
            <v>20525.17</v>
          </cell>
          <cell r="AW219">
            <v>10230.41</v>
          </cell>
          <cell r="AX219">
            <v>6</v>
          </cell>
          <cell r="AY219">
            <v>10230.41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20525.17</v>
          </cell>
          <cell r="BE219">
            <v>10294.76</v>
          </cell>
        </row>
        <row r="219">
          <cell r="BG219">
            <v>20525.17</v>
          </cell>
          <cell r="BH219">
            <v>0</v>
          </cell>
          <cell r="BI219">
            <v>0</v>
          </cell>
        </row>
        <row r="219">
          <cell r="BK219">
            <v>0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</row>
        <row r="220"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8350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0"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8350</v>
          </cell>
          <cell r="AW220">
            <v>8350</v>
          </cell>
          <cell r="AX220">
            <v>6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</row>
        <row r="220">
          <cell r="BG220">
            <v>8350</v>
          </cell>
          <cell r="BH220">
            <v>0</v>
          </cell>
          <cell r="BI220">
            <v>0</v>
          </cell>
        </row>
        <row r="220">
          <cell r="BK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</row>
        <row r="221"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1"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16470.66</v>
          </cell>
          <cell r="AW221">
            <v>16470.66</v>
          </cell>
          <cell r="AX221">
            <v>6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</row>
        <row r="221">
          <cell r="BG221">
            <v>16470.66</v>
          </cell>
          <cell r="BH221">
            <v>0</v>
          </cell>
          <cell r="BI221">
            <v>0</v>
          </cell>
        </row>
        <row r="221">
          <cell r="BK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2">
          <cell r="AD222">
            <v>0</v>
          </cell>
          <cell r="AE222">
            <v>0</v>
          </cell>
        </row>
        <row r="222"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6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</row>
        <row r="222">
          <cell r="BG222">
            <v>0</v>
          </cell>
          <cell r="BH222">
            <v>0</v>
          </cell>
          <cell r="BI222">
            <v>0</v>
          </cell>
        </row>
        <row r="222">
          <cell r="BK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</row>
        <row r="223"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3"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14336</v>
          </cell>
          <cell r="AW223">
            <v>14336</v>
          </cell>
          <cell r="AX223">
            <v>6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</row>
        <row r="223">
          <cell r="BG223">
            <v>14336</v>
          </cell>
          <cell r="BH223">
            <v>0</v>
          </cell>
          <cell r="BI223">
            <v>0</v>
          </cell>
        </row>
        <row r="223">
          <cell r="BK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是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4"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1882.92</v>
          </cell>
          <cell r="AO224">
            <v>0</v>
          </cell>
          <cell r="AP224">
            <v>0</v>
          </cell>
          <cell r="AQ224">
            <v>3360</v>
          </cell>
          <cell r="AR224">
            <v>0</v>
          </cell>
          <cell r="AS224">
            <v>1560</v>
          </cell>
          <cell r="AT224">
            <v>2410</v>
          </cell>
          <cell r="AU224">
            <v>0</v>
          </cell>
          <cell r="AV224">
            <v>9212.92</v>
          </cell>
          <cell r="AW224">
            <v>9212.92</v>
          </cell>
          <cell r="AX224">
            <v>6</v>
          </cell>
          <cell r="AY224">
            <v>0</v>
          </cell>
          <cell r="AZ224">
            <v>2410</v>
          </cell>
          <cell r="BA224">
            <v>1560</v>
          </cell>
          <cell r="BB224">
            <v>0</v>
          </cell>
          <cell r="BC224">
            <v>3360</v>
          </cell>
          <cell r="BD224">
            <v>7330</v>
          </cell>
          <cell r="BE224">
            <v>0</v>
          </cell>
        </row>
        <row r="224">
          <cell r="BG224">
            <v>9212.92</v>
          </cell>
          <cell r="BH224">
            <v>0</v>
          </cell>
          <cell r="BI224">
            <v>0</v>
          </cell>
        </row>
        <row r="224">
          <cell r="BK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18797.81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99687.68</v>
          </cell>
          <cell r="AW225">
            <v>99687.68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</row>
        <row r="225">
          <cell r="BG225">
            <v>99687.68</v>
          </cell>
          <cell r="BH225">
            <v>0</v>
          </cell>
          <cell r="BI225">
            <v>0</v>
          </cell>
        </row>
        <row r="225">
          <cell r="BK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6"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3100</v>
          </cell>
          <cell r="AU226">
            <v>339</v>
          </cell>
          <cell r="AV226">
            <v>3439</v>
          </cell>
          <cell r="AW226">
            <v>3778</v>
          </cell>
          <cell r="AX226">
            <v>6</v>
          </cell>
          <cell r="AY226">
            <v>3100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3439</v>
          </cell>
          <cell r="BE226">
            <v>-339</v>
          </cell>
        </row>
        <row r="226">
          <cell r="BG226">
            <v>3439</v>
          </cell>
          <cell r="BH226">
            <v>0</v>
          </cell>
          <cell r="BI226">
            <v>-1750</v>
          </cell>
        </row>
        <row r="226">
          <cell r="BK226">
            <v>0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7"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0</v>
          </cell>
          <cell r="AV227">
            <v>6975.89</v>
          </cell>
          <cell r="AW227">
            <v>2263.73</v>
          </cell>
          <cell r="AX227">
            <v>6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4712.16</v>
          </cell>
          <cell r="BE227">
            <v>4712.16</v>
          </cell>
        </row>
        <row r="227">
          <cell r="BG227">
            <v>6975.89</v>
          </cell>
          <cell r="BH227">
            <v>0</v>
          </cell>
          <cell r="BI227">
            <v>0</v>
          </cell>
        </row>
        <row r="227">
          <cell r="BK227">
            <v>0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</row>
        <row r="228"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</row>
        <row r="228"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11220.07</v>
          </cell>
          <cell r="AW228">
            <v>11220.07</v>
          </cell>
          <cell r="AX228">
            <v>6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</row>
        <row r="228">
          <cell r="BG228">
            <v>11220.07</v>
          </cell>
          <cell r="BH228">
            <v>0</v>
          </cell>
          <cell r="BI228">
            <v>0</v>
          </cell>
        </row>
        <row r="228">
          <cell r="BK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</row>
        <row r="229"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11050</v>
          </cell>
          <cell r="AW229">
            <v>11050</v>
          </cell>
          <cell r="AX229">
            <v>6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</row>
        <row r="229">
          <cell r="BG229">
            <v>11050</v>
          </cell>
          <cell r="BH229">
            <v>0</v>
          </cell>
          <cell r="BI229">
            <v>0</v>
          </cell>
        </row>
        <row r="229">
          <cell r="BK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0"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13485.25</v>
          </cell>
          <cell r="AS230">
            <v>0</v>
          </cell>
          <cell r="AT230">
            <v>0</v>
          </cell>
          <cell r="AU230">
            <v>11965.95</v>
          </cell>
          <cell r="AV230">
            <v>25451.2</v>
          </cell>
          <cell r="AW230">
            <v>25451.2</v>
          </cell>
          <cell r="AX230">
            <v>6</v>
          </cell>
          <cell r="AY230">
            <v>11965.95</v>
          </cell>
          <cell r="AZ230">
            <v>0</v>
          </cell>
          <cell r="BA230">
            <v>0</v>
          </cell>
          <cell r="BB230">
            <v>13485.25</v>
          </cell>
          <cell r="BC230">
            <v>0</v>
          </cell>
          <cell r="BD230">
            <v>25451.2</v>
          </cell>
          <cell r="BE230">
            <v>0</v>
          </cell>
        </row>
        <row r="230">
          <cell r="BG230">
            <v>25451.2</v>
          </cell>
          <cell r="BH230">
            <v>0</v>
          </cell>
          <cell r="BI230">
            <v>-30000</v>
          </cell>
        </row>
        <row r="230">
          <cell r="BK230" t="e">
            <v>#N/A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1"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10976</v>
          </cell>
          <cell r="AW231">
            <v>10976</v>
          </cell>
          <cell r="AX231">
            <v>6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</row>
        <row r="231">
          <cell r="BG231">
            <v>10976</v>
          </cell>
          <cell r="BH231">
            <v>0</v>
          </cell>
          <cell r="BI231">
            <v>0</v>
          </cell>
        </row>
        <row r="231">
          <cell r="BK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</row>
        <row r="232"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2"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9435.25</v>
          </cell>
          <cell r="AW232">
            <v>9435.25</v>
          </cell>
          <cell r="AX232">
            <v>6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</row>
        <row r="232">
          <cell r="BG232">
            <v>9435.25</v>
          </cell>
          <cell r="BH232">
            <v>0</v>
          </cell>
          <cell r="BI232">
            <v>0</v>
          </cell>
        </row>
        <row r="232">
          <cell r="BK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</row>
        <row r="233"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3"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9178.84</v>
          </cell>
          <cell r="AW233">
            <v>9178.84</v>
          </cell>
          <cell r="AX233">
            <v>6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</row>
        <row r="233">
          <cell r="BG233">
            <v>9178.84</v>
          </cell>
          <cell r="BH233">
            <v>0</v>
          </cell>
          <cell r="BI233">
            <v>0</v>
          </cell>
        </row>
        <row r="233">
          <cell r="BK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4"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  <cell r="AV234">
            <v>24645</v>
          </cell>
          <cell r="AW234">
            <v>24645</v>
          </cell>
          <cell r="AX234">
            <v>6</v>
          </cell>
          <cell r="AY234">
            <v>0</v>
          </cell>
          <cell r="AZ234">
            <v>0</v>
          </cell>
          <cell r="BA234">
            <v>2500</v>
          </cell>
          <cell r="BB234">
            <v>0</v>
          </cell>
          <cell r="BC234">
            <v>0</v>
          </cell>
          <cell r="BD234">
            <v>2500</v>
          </cell>
          <cell r="BE234">
            <v>0</v>
          </cell>
        </row>
        <row r="234">
          <cell r="BG234">
            <v>24645</v>
          </cell>
          <cell r="BH234">
            <v>0</v>
          </cell>
          <cell r="BI234">
            <v>0</v>
          </cell>
        </row>
        <row r="234">
          <cell r="BK234">
            <v>0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</row>
        <row r="235"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5"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8536.41</v>
          </cell>
          <cell r="AW235">
            <v>8536.41</v>
          </cell>
          <cell r="AX235">
            <v>6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</row>
        <row r="235">
          <cell r="BG235">
            <v>8536.41</v>
          </cell>
          <cell r="BH235">
            <v>0</v>
          </cell>
          <cell r="BI235">
            <v>0</v>
          </cell>
        </row>
        <row r="235">
          <cell r="BK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否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6"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16</v>
          </cell>
          <cell r="AV236">
            <v>16</v>
          </cell>
          <cell r="AW236">
            <v>16</v>
          </cell>
          <cell r="AX236">
            <v>6</v>
          </cell>
          <cell r="AY236">
            <v>16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16</v>
          </cell>
          <cell r="BE236">
            <v>0</v>
          </cell>
        </row>
        <row r="236">
          <cell r="BG236">
            <v>16</v>
          </cell>
          <cell r="BH236">
            <v>0</v>
          </cell>
          <cell r="BI236">
            <v>-5500</v>
          </cell>
        </row>
        <row r="236">
          <cell r="BK236">
            <v>0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6426.73</v>
          </cell>
          <cell r="AS237">
            <v>7359.01</v>
          </cell>
          <cell r="AT237">
            <v>0</v>
          </cell>
          <cell r="AU237">
            <v>7335.33</v>
          </cell>
          <cell r="AV237">
            <v>21121.07</v>
          </cell>
          <cell r="AW237">
            <v>21121.07</v>
          </cell>
          <cell r="AX237">
            <v>6</v>
          </cell>
          <cell r="AY237">
            <v>7335.33</v>
          </cell>
          <cell r="AZ237">
            <v>0</v>
          </cell>
          <cell r="BA237">
            <v>7359.01</v>
          </cell>
          <cell r="BB237">
            <v>6426.73</v>
          </cell>
          <cell r="BC237">
            <v>0</v>
          </cell>
          <cell r="BD237">
            <v>21121.07</v>
          </cell>
          <cell r="BE237">
            <v>0</v>
          </cell>
        </row>
        <row r="237">
          <cell r="BG237">
            <v>21121.07</v>
          </cell>
          <cell r="BH237">
            <v>0</v>
          </cell>
          <cell r="BI237">
            <v>0</v>
          </cell>
        </row>
        <row r="237">
          <cell r="BK237">
            <v>0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是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8">
          <cell r="AC238">
            <v>0</v>
          </cell>
          <cell r="AD238">
            <v>0</v>
          </cell>
          <cell r="AE238">
            <v>0</v>
          </cell>
          <cell r="AF238">
            <v>7500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9450</v>
          </cell>
          <cell r="AS238">
            <v>0</v>
          </cell>
          <cell r="AT238">
            <v>0</v>
          </cell>
          <cell r="AU238">
            <v>0</v>
          </cell>
          <cell r="AV238">
            <v>16950</v>
          </cell>
          <cell r="AW238">
            <v>16950</v>
          </cell>
          <cell r="AX238">
            <v>6</v>
          </cell>
          <cell r="AY238">
            <v>0</v>
          </cell>
          <cell r="AZ238">
            <v>0</v>
          </cell>
          <cell r="BA238">
            <v>0</v>
          </cell>
          <cell r="BB238">
            <v>9450</v>
          </cell>
          <cell r="BC238">
            <v>0</v>
          </cell>
          <cell r="BD238">
            <v>9450</v>
          </cell>
          <cell r="BE238">
            <v>0</v>
          </cell>
        </row>
        <row r="238">
          <cell r="BG238">
            <v>16950</v>
          </cell>
          <cell r="BH238">
            <v>0</v>
          </cell>
          <cell r="BI238">
            <v>0</v>
          </cell>
        </row>
        <row r="238">
          <cell r="BK238">
            <v>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0</v>
          </cell>
          <cell r="AV239">
            <v>1525.47</v>
          </cell>
          <cell r="AW239">
            <v>1525.47</v>
          </cell>
          <cell r="AX239">
            <v>6</v>
          </cell>
          <cell r="AY239">
            <v>22.66</v>
          </cell>
          <cell r="AZ239">
            <v>0</v>
          </cell>
          <cell r="BA239">
            <v>723.14</v>
          </cell>
          <cell r="BB239">
            <v>0</v>
          </cell>
          <cell r="BC239">
            <v>0</v>
          </cell>
          <cell r="BD239">
            <v>745.8</v>
          </cell>
          <cell r="BE239">
            <v>0</v>
          </cell>
        </row>
        <row r="239">
          <cell r="BG239">
            <v>1525.47</v>
          </cell>
          <cell r="BH239">
            <v>0</v>
          </cell>
          <cell r="BI239">
            <v>0</v>
          </cell>
        </row>
        <row r="239">
          <cell r="BK239">
            <v>0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0"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6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</row>
        <row r="240">
          <cell r="BG240">
            <v>-5894</v>
          </cell>
          <cell r="BH240">
            <v>-5894</v>
          </cell>
          <cell r="BI240">
            <v>-7894</v>
          </cell>
        </row>
        <row r="240">
          <cell r="BK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</row>
        <row r="241">
          <cell r="F241">
            <v>0</v>
          </cell>
          <cell r="G241" t="str">
            <v>否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</row>
        <row r="241">
          <cell r="AK241">
            <v>0</v>
          </cell>
        </row>
        <row r="241"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6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</row>
        <row r="241">
          <cell r="BG241">
            <v>0</v>
          </cell>
          <cell r="BH241">
            <v>0</v>
          </cell>
          <cell r="BI241">
            <v>0</v>
          </cell>
        </row>
        <row r="241">
          <cell r="BK241" t="e">
            <v>#N/A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</row>
        <row r="242"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2"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6350</v>
          </cell>
          <cell r="AW242">
            <v>6350</v>
          </cell>
          <cell r="AX242">
            <v>6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</row>
        <row r="242">
          <cell r="BG242">
            <v>6350</v>
          </cell>
          <cell r="BH242">
            <v>0</v>
          </cell>
          <cell r="BI242">
            <v>0</v>
          </cell>
        </row>
        <row r="242">
          <cell r="BK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3"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6048.4</v>
          </cell>
          <cell r="AW243">
            <v>6048.4</v>
          </cell>
          <cell r="AX243">
            <v>6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</row>
        <row r="243">
          <cell r="BG243">
            <v>6048.4</v>
          </cell>
          <cell r="BH243">
            <v>0</v>
          </cell>
          <cell r="BI243">
            <v>0</v>
          </cell>
        </row>
        <row r="243">
          <cell r="BK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</row>
        <row r="244"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4"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5600</v>
          </cell>
          <cell r="AW244">
            <v>5600</v>
          </cell>
          <cell r="AX244">
            <v>6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</row>
        <row r="244">
          <cell r="BG244">
            <v>5600</v>
          </cell>
          <cell r="BH244">
            <v>0</v>
          </cell>
          <cell r="BI244">
            <v>0</v>
          </cell>
        </row>
        <row r="244">
          <cell r="BK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</row>
        <row r="245"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5"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5579.03</v>
          </cell>
          <cell r="AW245">
            <v>5579.03</v>
          </cell>
          <cell r="AX245">
            <v>6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</row>
        <row r="245">
          <cell r="BG245">
            <v>5579.03</v>
          </cell>
          <cell r="BH245">
            <v>0</v>
          </cell>
          <cell r="BI245">
            <v>0</v>
          </cell>
        </row>
        <row r="245">
          <cell r="BK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</row>
        <row r="246"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3952.36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3952.36</v>
          </cell>
          <cell r="AW246">
            <v>3952.36</v>
          </cell>
          <cell r="AX246">
            <v>6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3952.36</v>
          </cell>
          <cell r="BE246">
            <v>0</v>
          </cell>
        </row>
        <row r="246">
          <cell r="BG246">
            <v>3952.36</v>
          </cell>
          <cell r="BH246">
            <v>0</v>
          </cell>
          <cell r="BI246">
            <v>0</v>
          </cell>
        </row>
        <row r="246">
          <cell r="BK246" t="e">
            <v>#N/A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7"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5134</v>
          </cell>
          <cell r="AW247">
            <v>5134</v>
          </cell>
          <cell r="AX247">
            <v>6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</row>
        <row r="247">
          <cell r="BG247">
            <v>5134</v>
          </cell>
          <cell r="BH247">
            <v>0</v>
          </cell>
          <cell r="BI247">
            <v>0</v>
          </cell>
        </row>
        <row r="247">
          <cell r="BK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0</v>
          </cell>
          <cell r="AV248">
            <v>233149.1</v>
          </cell>
          <cell r="AW248">
            <v>233149.1</v>
          </cell>
          <cell r="AX248">
            <v>6</v>
          </cell>
          <cell r="AY248">
            <v>740</v>
          </cell>
          <cell r="AZ248">
            <v>0</v>
          </cell>
          <cell r="BA248">
            <v>0</v>
          </cell>
          <cell r="BB248">
            <v>15300</v>
          </cell>
          <cell r="BC248">
            <v>0</v>
          </cell>
          <cell r="BD248">
            <v>16040</v>
          </cell>
          <cell r="BE248">
            <v>0</v>
          </cell>
        </row>
        <row r="248">
          <cell r="BG248">
            <v>233149.1</v>
          </cell>
          <cell r="BH248">
            <v>0</v>
          </cell>
          <cell r="BI248">
            <v>0</v>
          </cell>
        </row>
        <row r="248">
          <cell r="BK248">
            <v>0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49"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12714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12714</v>
          </cell>
          <cell r="AW249">
            <v>12714</v>
          </cell>
          <cell r="AX249">
            <v>6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</row>
        <row r="249">
          <cell r="BG249">
            <v>12714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</row>
        <row r="250"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5000</v>
          </cell>
          <cell r="AW250">
            <v>5000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</row>
        <row r="250">
          <cell r="BG250">
            <v>5000</v>
          </cell>
          <cell r="BH250">
            <v>0</v>
          </cell>
          <cell r="BI250">
            <v>0</v>
          </cell>
        </row>
        <row r="250">
          <cell r="BK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</row>
        <row r="251"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5000</v>
          </cell>
          <cell r="AW251">
            <v>5000</v>
          </cell>
          <cell r="AX251">
            <v>6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</row>
        <row r="251">
          <cell r="BG251">
            <v>5000</v>
          </cell>
          <cell r="BH251">
            <v>0</v>
          </cell>
          <cell r="BI251">
            <v>0</v>
          </cell>
        </row>
        <row r="251">
          <cell r="BK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2">
          <cell r="AI252">
            <v>5159.46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45306.48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50465.94</v>
          </cell>
          <cell r="AW252">
            <v>50465.94</v>
          </cell>
          <cell r="AX252">
            <v>6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</row>
        <row r="252">
          <cell r="BG252">
            <v>50465.94</v>
          </cell>
          <cell r="BH252">
            <v>0</v>
          </cell>
          <cell r="BI252">
            <v>0</v>
          </cell>
          <cell r="BJ252">
            <v>0</v>
          </cell>
          <cell r="BK252">
            <v>1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3"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4500</v>
          </cell>
          <cell r="AW253">
            <v>4500</v>
          </cell>
          <cell r="AX253">
            <v>6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</row>
        <row r="253">
          <cell r="BG253">
            <v>4500</v>
          </cell>
          <cell r="BH253">
            <v>0</v>
          </cell>
          <cell r="BI253">
            <v>0</v>
          </cell>
        </row>
        <row r="253">
          <cell r="BK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</row>
        <row r="254"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4352</v>
          </cell>
          <cell r="AW254">
            <v>4352</v>
          </cell>
          <cell r="AX254">
            <v>6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</row>
        <row r="254">
          <cell r="BG254">
            <v>4352</v>
          </cell>
          <cell r="BH254">
            <v>0</v>
          </cell>
          <cell r="BI254">
            <v>0</v>
          </cell>
        </row>
        <row r="254">
          <cell r="BK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5"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4067.26000000001</v>
          </cell>
          <cell r="AW255">
            <v>4067.26000000001</v>
          </cell>
          <cell r="AX255">
            <v>6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</row>
        <row r="255">
          <cell r="BG255">
            <v>4067.26000000001</v>
          </cell>
          <cell r="BH255">
            <v>0</v>
          </cell>
          <cell r="BI255">
            <v>0</v>
          </cell>
        </row>
        <row r="255">
          <cell r="BK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</row>
        <row r="256"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6"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4053.14</v>
          </cell>
          <cell r="AW256">
            <v>4053.14</v>
          </cell>
          <cell r="AX256">
            <v>6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</row>
        <row r="256">
          <cell r="BG256">
            <v>4053.14</v>
          </cell>
          <cell r="BH256">
            <v>0</v>
          </cell>
          <cell r="BI256">
            <v>0</v>
          </cell>
        </row>
        <row r="256">
          <cell r="BK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</row>
        <row r="257">
          <cell r="F257">
            <v>0</v>
          </cell>
          <cell r="G257" t="str">
            <v>否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7"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7"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37850</v>
          </cell>
          <cell r="AW257">
            <v>37850</v>
          </cell>
          <cell r="AX257">
            <v>6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</row>
        <row r="257">
          <cell r="BG257">
            <v>37850</v>
          </cell>
          <cell r="BH257">
            <v>0</v>
          </cell>
          <cell r="BI257">
            <v>0</v>
          </cell>
        </row>
        <row r="257">
          <cell r="BK257" t="e">
            <v>#N/A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8"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3826</v>
          </cell>
          <cell r="AW258">
            <v>3826</v>
          </cell>
          <cell r="AX258">
            <v>6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</row>
        <row r="258">
          <cell r="BG258">
            <v>3826</v>
          </cell>
          <cell r="BH258">
            <v>0</v>
          </cell>
          <cell r="BI258">
            <v>0</v>
          </cell>
        </row>
        <row r="258">
          <cell r="BK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</row>
        <row r="259"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3646.55</v>
          </cell>
          <cell r="AW259">
            <v>3646.55</v>
          </cell>
          <cell r="AX259">
            <v>6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</row>
        <row r="259">
          <cell r="BG259">
            <v>3646.55</v>
          </cell>
          <cell r="BH259">
            <v>0</v>
          </cell>
          <cell r="BI259">
            <v>0</v>
          </cell>
        </row>
        <row r="259">
          <cell r="BK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0"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3606.64</v>
          </cell>
          <cell r="AW260">
            <v>3606.64</v>
          </cell>
          <cell r="AX260">
            <v>6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</row>
        <row r="260">
          <cell r="BG260">
            <v>3606.64</v>
          </cell>
          <cell r="BH260">
            <v>0</v>
          </cell>
          <cell r="BI260">
            <v>0</v>
          </cell>
        </row>
        <row r="260">
          <cell r="BK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</row>
        <row r="261"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3374.75</v>
          </cell>
          <cell r="AW261">
            <v>3374.75</v>
          </cell>
          <cell r="AX261">
            <v>6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</row>
        <row r="261">
          <cell r="BG261">
            <v>3374.75</v>
          </cell>
          <cell r="BH261">
            <v>0</v>
          </cell>
          <cell r="BI261">
            <v>0</v>
          </cell>
        </row>
        <row r="261">
          <cell r="BK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</row>
        <row r="262">
          <cell r="F262">
            <v>30</v>
          </cell>
          <cell r="G262" t="str">
            <v>否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2"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6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</row>
        <row r="262">
          <cell r="BG262">
            <v>0</v>
          </cell>
          <cell r="BH262">
            <v>0</v>
          </cell>
          <cell r="BI262">
            <v>-1240</v>
          </cell>
        </row>
        <row r="262">
          <cell r="BK262" t="e">
            <v>#N/A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</row>
        <row r="263"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3"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3200</v>
          </cell>
          <cell r="AW263">
            <v>3200</v>
          </cell>
          <cell r="AX263">
            <v>6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</row>
        <row r="263">
          <cell r="BG263">
            <v>3200</v>
          </cell>
          <cell r="BH263">
            <v>0</v>
          </cell>
          <cell r="BI263">
            <v>0</v>
          </cell>
        </row>
        <row r="263">
          <cell r="BK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4"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3000</v>
          </cell>
          <cell r="AW264">
            <v>3000</v>
          </cell>
          <cell r="AX264">
            <v>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</row>
        <row r="264">
          <cell r="BG264">
            <v>3000</v>
          </cell>
          <cell r="BH264">
            <v>0</v>
          </cell>
          <cell r="BI264">
            <v>0</v>
          </cell>
        </row>
        <row r="264">
          <cell r="BK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2727.36</v>
          </cell>
          <cell r="AW265">
            <v>2727.36</v>
          </cell>
          <cell r="AX265">
            <v>6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</row>
        <row r="265">
          <cell r="BG265">
            <v>2727.36</v>
          </cell>
          <cell r="BH265">
            <v>0</v>
          </cell>
          <cell r="BI265">
            <v>0</v>
          </cell>
        </row>
        <row r="265">
          <cell r="BK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</row>
        <row r="266"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2450</v>
          </cell>
          <cell r="AW266">
            <v>2450</v>
          </cell>
          <cell r="AX266">
            <v>6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</row>
        <row r="266">
          <cell r="BG266">
            <v>2450</v>
          </cell>
          <cell r="BH266">
            <v>0</v>
          </cell>
          <cell r="BI266">
            <v>0</v>
          </cell>
        </row>
        <row r="266">
          <cell r="BK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</row>
        <row r="267"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7"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2369.86</v>
          </cell>
          <cell r="AW267">
            <v>2369.86</v>
          </cell>
          <cell r="AX267">
            <v>6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</row>
        <row r="267">
          <cell r="BG267">
            <v>2369.86</v>
          </cell>
          <cell r="BH267">
            <v>0</v>
          </cell>
          <cell r="BI267">
            <v>0</v>
          </cell>
        </row>
        <row r="267">
          <cell r="BK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8"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6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</row>
        <row r="268">
          <cell r="BG268">
            <v>-2.91038304567337e-11</v>
          </cell>
          <cell r="BH268">
            <v>0</v>
          </cell>
          <cell r="BI268">
            <v>-2.91038304567337e-11</v>
          </cell>
        </row>
        <row r="268">
          <cell r="BK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6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</row>
        <row r="269">
          <cell r="BG269">
            <v>0</v>
          </cell>
          <cell r="BH269">
            <v>0</v>
          </cell>
          <cell r="BI269">
            <v>0</v>
          </cell>
        </row>
        <row r="269">
          <cell r="BK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</row>
        <row r="270"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0"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2000</v>
          </cell>
          <cell r="AW270">
            <v>2000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</row>
        <row r="270">
          <cell r="BG270">
            <v>2000</v>
          </cell>
          <cell r="BH270">
            <v>0</v>
          </cell>
          <cell r="BI270">
            <v>0</v>
          </cell>
        </row>
        <row r="270">
          <cell r="BK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</row>
        <row r="271"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1"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1980</v>
          </cell>
          <cell r="AW271">
            <v>1980</v>
          </cell>
          <cell r="AX271">
            <v>6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</row>
        <row r="271">
          <cell r="BG271">
            <v>1980</v>
          </cell>
          <cell r="BH271">
            <v>0</v>
          </cell>
          <cell r="BI271">
            <v>0</v>
          </cell>
        </row>
        <row r="271">
          <cell r="BK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</row>
        <row r="272"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1950</v>
          </cell>
          <cell r="AW272">
            <v>1950</v>
          </cell>
          <cell r="AX272">
            <v>6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</row>
        <row r="272">
          <cell r="BG272">
            <v>1950</v>
          </cell>
          <cell r="BH272">
            <v>0</v>
          </cell>
          <cell r="BI272">
            <v>0</v>
          </cell>
        </row>
        <row r="272">
          <cell r="BK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</row>
        <row r="273"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1700</v>
          </cell>
          <cell r="AW273">
            <v>1700</v>
          </cell>
          <cell r="AX273">
            <v>6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</row>
        <row r="273">
          <cell r="BG273">
            <v>1700</v>
          </cell>
          <cell r="BH273">
            <v>0</v>
          </cell>
          <cell r="BI273">
            <v>0</v>
          </cell>
        </row>
        <row r="273">
          <cell r="BK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</row>
        <row r="274"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4"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1615.32</v>
          </cell>
          <cell r="AW274">
            <v>1615.32</v>
          </cell>
          <cell r="AX274">
            <v>6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</row>
        <row r="274">
          <cell r="BG274">
            <v>1615.32</v>
          </cell>
          <cell r="BH274">
            <v>0</v>
          </cell>
          <cell r="BI274">
            <v>0</v>
          </cell>
        </row>
        <row r="274">
          <cell r="BK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</row>
        <row r="275"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5"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1497.75</v>
          </cell>
          <cell r="AW275">
            <v>1497.75</v>
          </cell>
          <cell r="AX275">
            <v>6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</row>
        <row r="275">
          <cell r="BG275">
            <v>1497.75</v>
          </cell>
          <cell r="BH275">
            <v>0</v>
          </cell>
          <cell r="BI275">
            <v>0</v>
          </cell>
        </row>
        <row r="275">
          <cell r="BK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1386.48</v>
          </cell>
          <cell r="AW276">
            <v>1386.48</v>
          </cell>
          <cell r="AX276">
            <v>6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</row>
        <row r="276">
          <cell r="BG276">
            <v>1386.48</v>
          </cell>
          <cell r="BH276">
            <v>0</v>
          </cell>
          <cell r="BI276">
            <v>0</v>
          </cell>
        </row>
        <row r="276">
          <cell r="BK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</row>
        <row r="277"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7"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7"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1163</v>
          </cell>
          <cell r="AW277">
            <v>1163</v>
          </cell>
          <cell r="AX277">
            <v>6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</row>
        <row r="277">
          <cell r="BG277">
            <v>1163</v>
          </cell>
          <cell r="BH277">
            <v>0</v>
          </cell>
          <cell r="BI277">
            <v>0</v>
          </cell>
        </row>
        <row r="277">
          <cell r="BK277" t="e">
            <v>#N/A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</row>
        <row r="278">
          <cell r="F278">
            <v>60</v>
          </cell>
          <cell r="G278" t="str">
            <v>否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6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</row>
        <row r="278">
          <cell r="BG278">
            <v>0</v>
          </cell>
          <cell r="BH278">
            <v>0</v>
          </cell>
          <cell r="BI278">
            <v>0</v>
          </cell>
        </row>
        <row r="278">
          <cell r="BK278" t="e">
            <v>#N/A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79"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1000</v>
          </cell>
          <cell r="AW279">
            <v>1000</v>
          </cell>
          <cell r="AX279">
            <v>6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</row>
        <row r="279">
          <cell r="BG279">
            <v>1000</v>
          </cell>
          <cell r="BH279">
            <v>0</v>
          </cell>
          <cell r="BI279">
            <v>0</v>
          </cell>
        </row>
        <row r="279">
          <cell r="BK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</row>
        <row r="280"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</row>
        <row r="280"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900</v>
          </cell>
          <cell r="AW280">
            <v>900</v>
          </cell>
          <cell r="AX280">
            <v>6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</row>
        <row r="280">
          <cell r="BG280">
            <v>900</v>
          </cell>
          <cell r="BH280">
            <v>0</v>
          </cell>
          <cell r="BI280">
            <v>0</v>
          </cell>
        </row>
        <row r="280">
          <cell r="BK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</row>
        <row r="281"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1"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900</v>
          </cell>
          <cell r="AW281">
            <v>900</v>
          </cell>
          <cell r="AX281">
            <v>6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</row>
        <row r="281">
          <cell r="BG281">
            <v>900</v>
          </cell>
          <cell r="BH281">
            <v>0</v>
          </cell>
          <cell r="BI281">
            <v>0</v>
          </cell>
        </row>
        <row r="281">
          <cell r="BK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</row>
        <row r="282"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720</v>
          </cell>
          <cell r="AW282">
            <v>720</v>
          </cell>
          <cell r="AX282">
            <v>6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</row>
        <row r="282">
          <cell r="BG282">
            <v>720</v>
          </cell>
          <cell r="BH282">
            <v>0</v>
          </cell>
          <cell r="BI282">
            <v>0</v>
          </cell>
        </row>
        <row r="282">
          <cell r="BK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3"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17554.25</v>
          </cell>
          <cell r="AQ283">
            <v>275835.26</v>
          </cell>
          <cell r="AR283">
            <v>19552.62</v>
          </cell>
          <cell r="AS283">
            <v>206512.33</v>
          </cell>
          <cell r="AT283">
            <v>312738.66</v>
          </cell>
          <cell r="AU283">
            <v>205101.6</v>
          </cell>
          <cell r="AV283">
            <v>1037294.72</v>
          </cell>
          <cell r="AW283">
            <v>519454.46</v>
          </cell>
          <cell r="AX283">
            <v>6</v>
          </cell>
          <cell r="AY283">
            <v>206512.33</v>
          </cell>
          <cell r="AZ283">
            <v>19552.62</v>
          </cell>
          <cell r="BA283">
            <v>275835.26</v>
          </cell>
          <cell r="BB283">
            <v>17554.25</v>
          </cell>
          <cell r="BC283">
            <v>0</v>
          </cell>
          <cell r="BD283">
            <v>1037294.72</v>
          </cell>
          <cell r="BE283">
            <v>517840.26</v>
          </cell>
        </row>
        <row r="283">
          <cell r="BG283">
            <v>1037294.72</v>
          </cell>
          <cell r="BH283">
            <v>0</v>
          </cell>
          <cell r="BI283">
            <v>0</v>
          </cell>
        </row>
        <row r="283">
          <cell r="BK283">
            <v>0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</row>
        <row r="284"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4"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426</v>
          </cell>
          <cell r="AW284">
            <v>426</v>
          </cell>
          <cell r="AX284">
            <v>6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</row>
        <row r="284">
          <cell r="BG284">
            <v>426</v>
          </cell>
          <cell r="BH284">
            <v>0</v>
          </cell>
          <cell r="BI284">
            <v>0</v>
          </cell>
        </row>
        <row r="284">
          <cell r="BK284" t="e">
            <v>#N/A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</row>
        <row r="285"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</row>
        <row r="285"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400</v>
          </cell>
          <cell r="AW285">
            <v>400</v>
          </cell>
          <cell r="AX285">
            <v>6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</row>
        <row r="285">
          <cell r="BG285">
            <v>400</v>
          </cell>
          <cell r="BH285">
            <v>0</v>
          </cell>
          <cell r="BI285">
            <v>0</v>
          </cell>
        </row>
        <row r="285">
          <cell r="BK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</row>
        <row r="286"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6"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360</v>
          </cell>
          <cell r="AW286">
            <v>360</v>
          </cell>
          <cell r="AX286">
            <v>6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</row>
        <row r="286">
          <cell r="BG286">
            <v>360</v>
          </cell>
          <cell r="BH286">
            <v>0</v>
          </cell>
          <cell r="BI286">
            <v>0</v>
          </cell>
        </row>
        <row r="286">
          <cell r="BK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</row>
        <row r="287">
          <cell r="I287">
            <v>314.6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314.6</v>
          </cell>
          <cell r="AW287">
            <v>314.6</v>
          </cell>
          <cell r="AX287">
            <v>6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</row>
        <row r="287">
          <cell r="BG287">
            <v>314.6</v>
          </cell>
          <cell r="BH287">
            <v>0</v>
          </cell>
          <cell r="BI287">
            <v>0</v>
          </cell>
        </row>
        <row r="287">
          <cell r="BK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</row>
        <row r="288"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</row>
        <row r="288"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312</v>
          </cell>
          <cell r="AW288">
            <v>312</v>
          </cell>
          <cell r="AX288">
            <v>6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</row>
        <row r="288">
          <cell r="BG288">
            <v>312</v>
          </cell>
          <cell r="BH288">
            <v>0</v>
          </cell>
          <cell r="BI288">
            <v>0</v>
          </cell>
        </row>
        <row r="288">
          <cell r="BK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</row>
        <row r="289"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89"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214</v>
          </cell>
          <cell r="AW289">
            <v>214</v>
          </cell>
          <cell r="AX289">
            <v>6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</row>
        <row r="289">
          <cell r="BG289">
            <v>214</v>
          </cell>
          <cell r="BH289">
            <v>0</v>
          </cell>
          <cell r="BI289">
            <v>0</v>
          </cell>
        </row>
        <row r="289">
          <cell r="BK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0"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202.36</v>
          </cell>
          <cell r="AW290">
            <v>202.36</v>
          </cell>
          <cell r="AX290">
            <v>6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</row>
        <row r="290">
          <cell r="BG290">
            <v>202.36</v>
          </cell>
          <cell r="BH290">
            <v>0</v>
          </cell>
          <cell r="BI290">
            <v>0</v>
          </cell>
        </row>
        <row r="290">
          <cell r="BK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</row>
        <row r="291"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65.09</v>
          </cell>
          <cell r="AW291">
            <v>65.09</v>
          </cell>
          <cell r="AX291">
            <v>6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</row>
        <row r="291">
          <cell r="BG291">
            <v>65.09</v>
          </cell>
          <cell r="BH291">
            <v>0</v>
          </cell>
          <cell r="BI291">
            <v>0</v>
          </cell>
        </row>
        <row r="291">
          <cell r="BK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是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</row>
        <row r="292"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12628.11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12628.11</v>
          </cell>
          <cell r="AW292">
            <v>12628.11</v>
          </cell>
          <cell r="AX292">
            <v>6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</row>
        <row r="292">
          <cell r="BG292">
            <v>12628.11</v>
          </cell>
          <cell r="BH292">
            <v>0</v>
          </cell>
          <cell r="BI292">
            <v>0</v>
          </cell>
        </row>
        <row r="292">
          <cell r="BK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</row>
        <row r="293">
          <cell r="AF293">
            <v>0</v>
          </cell>
        </row>
        <row r="293"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5102.09</v>
          </cell>
          <cell r="AV293">
            <v>5102.09</v>
          </cell>
          <cell r="AW293">
            <v>10204.18</v>
          </cell>
          <cell r="AX293">
            <v>6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5102.09</v>
          </cell>
          <cell r="BE293">
            <v>-5102.09</v>
          </cell>
        </row>
        <row r="293">
          <cell r="BG293">
            <v>5102.09</v>
          </cell>
          <cell r="BH293">
            <v>0</v>
          </cell>
          <cell r="BI293">
            <v>-8503.48</v>
          </cell>
        </row>
        <row r="293">
          <cell r="BK293">
            <v>0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是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</row>
        <row r="294">
          <cell r="AD294">
            <v>0</v>
          </cell>
          <cell r="AE294">
            <v>0</v>
          </cell>
          <cell r="AF294">
            <v>1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1</v>
          </cell>
          <cell r="AW294">
            <v>1</v>
          </cell>
          <cell r="AX294">
            <v>6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</row>
        <row r="294">
          <cell r="BG294">
            <v>1</v>
          </cell>
          <cell r="BH294">
            <v>0</v>
          </cell>
          <cell r="BI294">
            <v>0</v>
          </cell>
        </row>
        <row r="294">
          <cell r="BK294">
            <v>0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</row>
        <row r="295"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6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</row>
        <row r="295">
          <cell r="BG295">
            <v>-11658.5400000001</v>
          </cell>
          <cell r="BH295">
            <v>-11658.5400000001</v>
          </cell>
          <cell r="BI295">
            <v>-24151.4900000001</v>
          </cell>
          <cell r="BJ295">
            <v>0</v>
          </cell>
          <cell r="BK295">
            <v>1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</row>
        <row r="296"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0.02</v>
          </cell>
          <cell r="AW296">
            <v>0.02</v>
          </cell>
          <cell r="AX296">
            <v>6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</row>
        <row r="296">
          <cell r="BG296">
            <v>0.02</v>
          </cell>
          <cell r="BH296">
            <v>0</v>
          </cell>
          <cell r="BI296">
            <v>0</v>
          </cell>
        </row>
        <row r="296">
          <cell r="BK296" t="e">
            <v>#N/A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3.63797880709171e-11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7"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7"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</row>
        <row r="297">
          <cell r="AP297">
            <v>0</v>
          </cell>
          <cell r="AQ297">
            <v>0</v>
          </cell>
          <cell r="AR297">
            <v>87411.15</v>
          </cell>
          <cell r="AS297">
            <v>232981.09</v>
          </cell>
          <cell r="AT297">
            <v>40499.2</v>
          </cell>
          <cell r="AU297">
            <v>147638.18</v>
          </cell>
          <cell r="AV297">
            <v>508529.62</v>
          </cell>
          <cell r="AW297">
            <v>656167.8</v>
          </cell>
          <cell r="AX297">
            <v>6</v>
          </cell>
          <cell r="AY297">
            <v>40499.2</v>
          </cell>
          <cell r="AZ297">
            <v>232981.09</v>
          </cell>
          <cell r="BA297">
            <v>87411.15</v>
          </cell>
          <cell r="BB297">
            <v>0</v>
          </cell>
          <cell r="BC297">
            <v>0</v>
          </cell>
          <cell r="BD297">
            <v>508529.62</v>
          </cell>
          <cell r="BE297">
            <v>-147638.18</v>
          </cell>
        </row>
        <row r="297">
          <cell r="BG297">
            <v>508529.62</v>
          </cell>
          <cell r="BH297">
            <v>0</v>
          </cell>
          <cell r="BI297">
            <v>-70601.52</v>
          </cell>
        </row>
        <row r="297">
          <cell r="BK297">
            <v>0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</row>
        <row r="298"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</row>
        <row r="298"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8"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49844</v>
          </cell>
          <cell r="AV298">
            <v>49844</v>
          </cell>
          <cell r="AW298">
            <v>49844</v>
          </cell>
          <cell r="AX298">
            <v>6</v>
          </cell>
          <cell r="AY298">
            <v>49844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49844</v>
          </cell>
          <cell r="BE298">
            <v>0</v>
          </cell>
        </row>
        <row r="298">
          <cell r="BG298">
            <v>49844</v>
          </cell>
          <cell r="BH298">
            <v>0</v>
          </cell>
          <cell r="BI298">
            <v>-33364</v>
          </cell>
        </row>
        <row r="298">
          <cell r="BK298" t="e">
            <v>#N/A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</row>
        <row r="299">
          <cell r="F299">
            <v>0</v>
          </cell>
          <cell r="G299" t="str">
            <v>否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</row>
        <row r="299"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299"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6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</row>
        <row r="299">
          <cell r="BG299">
            <v>0</v>
          </cell>
          <cell r="BH299">
            <v>0</v>
          </cell>
          <cell r="BI299">
            <v>0</v>
          </cell>
        </row>
        <row r="299">
          <cell r="BK299" t="e">
            <v>#N/A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</row>
        <row r="300">
          <cell r="I300">
            <v>0</v>
          </cell>
          <cell r="J300">
            <v>0</v>
          </cell>
          <cell r="K300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</row>
        <row r="300">
          <cell r="AH300">
            <v>0</v>
          </cell>
        </row>
        <row r="300"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0"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5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</row>
        <row r="300">
          <cell r="BG300">
            <v>-18909.5</v>
          </cell>
          <cell r="BH300">
            <v>-18909.5</v>
          </cell>
          <cell r="BI300">
            <v>-18938.7</v>
          </cell>
        </row>
        <row r="300">
          <cell r="BK300" t="e">
            <v>#N/A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</row>
        <row r="301">
          <cell r="F301">
            <v>0</v>
          </cell>
          <cell r="G301" t="str">
            <v>否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1"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</row>
        <row r="301"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6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</row>
        <row r="301">
          <cell r="BG301">
            <v>0</v>
          </cell>
          <cell r="BH301">
            <v>0</v>
          </cell>
          <cell r="BI301">
            <v>0</v>
          </cell>
        </row>
        <row r="301">
          <cell r="BK301" t="e">
            <v>#N/A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</row>
        <row r="302">
          <cell r="AD302">
            <v>0</v>
          </cell>
        </row>
        <row r="302"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6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</row>
        <row r="302">
          <cell r="BG302">
            <v>-462</v>
          </cell>
          <cell r="BH302">
            <v>-462</v>
          </cell>
          <cell r="BI302">
            <v>-462</v>
          </cell>
        </row>
        <row r="302">
          <cell r="BK302" t="e">
            <v>#N/A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</row>
        <row r="303">
          <cell r="F303">
            <v>0</v>
          </cell>
          <cell r="G303" t="str">
            <v>否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3"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3"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1662170</v>
          </cell>
          <cell r="AW303">
            <v>1662170</v>
          </cell>
          <cell r="AX303">
            <v>6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1662170</v>
          </cell>
          <cell r="BD303">
            <v>1662170</v>
          </cell>
          <cell r="BE303">
            <v>0</v>
          </cell>
        </row>
        <row r="303">
          <cell r="BG303">
            <v>1662170</v>
          </cell>
          <cell r="BH303">
            <v>0</v>
          </cell>
          <cell r="BI303">
            <v>0</v>
          </cell>
        </row>
        <row r="303">
          <cell r="BK303" t="e">
            <v>#N/A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</row>
        <row r="304">
          <cell r="F304">
            <v>0</v>
          </cell>
          <cell r="G304" t="str">
            <v>否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4"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</row>
        <row r="304"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6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</row>
        <row r="304">
          <cell r="BG304">
            <v>0</v>
          </cell>
          <cell r="BH304">
            <v>0</v>
          </cell>
          <cell r="BI304">
            <v>0</v>
          </cell>
        </row>
        <row r="304">
          <cell r="BK304" t="e">
            <v>#N/A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5"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6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</row>
        <row r="305">
          <cell r="BG305">
            <v>0</v>
          </cell>
          <cell r="BH305">
            <v>0</v>
          </cell>
          <cell r="BI305">
            <v>0</v>
          </cell>
        </row>
        <row r="305">
          <cell r="BK305" t="e">
            <v>#N/A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6">
          <cell r="AH306">
            <v>0</v>
          </cell>
        </row>
        <row r="306"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1.28</v>
          </cell>
          <cell r="AT306">
            <v>19774.05</v>
          </cell>
          <cell r="AU306">
            <v>0</v>
          </cell>
          <cell r="AV306">
            <v>19775.33</v>
          </cell>
          <cell r="AW306">
            <v>19775.33</v>
          </cell>
          <cell r="AX306">
            <v>6</v>
          </cell>
          <cell r="AY306">
            <v>19774.05</v>
          </cell>
          <cell r="AZ306">
            <v>1.28</v>
          </cell>
          <cell r="BA306">
            <v>0</v>
          </cell>
          <cell r="BB306">
            <v>0</v>
          </cell>
          <cell r="BC306">
            <v>0</v>
          </cell>
          <cell r="BD306">
            <v>19775.33</v>
          </cell>
          <cell r="BE306">
            <v>0</v>
          </cell>
        </row>
        <row r="306">
          <cell r="BG306">
            <v>19775.33</v>
          </cell>
          <cell r="BH306">
            <v>0</v>
          </cell>
          <cell r="BI306">
            <v>-6947.92</v>
          </cell>
        </row>
        <row r="306">
          <cell r="BK306">
            <v>0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6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</row>
        <row r="307">
          <cell r="BG307">
            <v>0</v>
          </cell>
          <cell r="BH307">
            <v>0</v>
          </cell>
          <cell r="BI307">
            <v>0</v>
          </cell>
        </row>
        <row r="307">
          <cell r="BK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</row>
        <row r="308">
          <cell r="F308">
            <v>60</v>
          </cell>
          <cell r="G308" t="str">
            <v>否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8"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08"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6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</row>
        <row r="308">
          <cell r="BG308">
            <v>0</v>
          </cell>
          <cell r="BH308">
            <v>0</v>
          </cell>
          <cell r="BI308">
            <v>0</v>
          </cell>
        </row>
        <row r="308">
          <cell r="BK308" t="e">
            <v>#N/A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</row>
        <row r="309">
          <cell r="F309">
            <v>0</v>
          </cell>
          <cell r="G309" t="str">
            <v>否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09"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09"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6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</row>
        <row r="309">
          <cell r="BG309">
            <v>-2.3283064365387e-10</v>
          </cell>
          <cell r="BH309">
            <v>0</v>
          </cell>
          <cell r="BI309">
            <v>-2.3283064365387e-10</v>
          </cell>
        </row>
        <row r="309">
          <cell r="BK309" t="e">
            <v>#N/A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0"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212780.23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96331.37</v>
          </cell>
          <cell r="AV310">
            <v>640573.37</v>
          </cell>
          <cell r="AW310">
            <v>488798.55</v>
          </cell>
          <cell r="AX310">
            <v>6</v>
          </cell>
          <cell r="AY310">
            <v>186822.11</v>
          </cell>
          <cell r="AZ310">
            <v>89196.21</v>
          </cell>
          <cell r="BA310">
            <v>0</v>
          </cell>
          <cell r="BB310">
            <v>212780.23</v>
          </cell>
          <cell r="BC310">
            <v>0</v>
          </cell>
          <cell r="BD310">
            <v>640573.37</v>
          </cell>
          <cell r="BE310">
            <v>151774.82</v>
          </cell>
        </row>
        <row r="310">
          <cell r="BG310">
            <v>640573.37</v>
          </cell>
          <cell r="BH310">
            <v>0</v>
          </cell>
          <cell r="BI310">
            <v>0</v>
          </cell>
        </row>
        <row r="310">
          <cell r="BK310">
            <v>0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</row>
        <row r="311">
          <cell r="F311">
            <v>0</v>
          </cell>
          <cell r="G311" t="str">
            <v>否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1"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</row>
        <row r="311"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6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</row>
        <row r="311">
          <cell r="BG311">
            <v>0</v>
          </cell>
          <cell r="BH311">
            <v>0</v>
          </cell>
          <cell r="BI311">
            <v>0</v>
          </cell>
        </row>
        <row r="311">
          <cell r="BK311" t="e">
            <v>#N/A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</row>
        <row r="312">
          <cell r="I312">
            <v>0</v>
          </cell>
          <cell r="J312">
            <v>0</v>
          </cell>
          <cell r="K312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2">
          <cell r="AD312">
            <v>0</v>
          </cell>
        </row>
        <row r="312">
          <cell r="AH312">
            <v>0</v>
          </cell>
        </row>
        <row r="312"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109731.75</v>
          </cell>
          <cell r="AV312">
            <v>109731.75</v>
          </cell>
          <cell r="AW312">
            <v>109731.75</v>
          </cell>
          <cell r="AX312">
            <v>6</v>
          </cell>
          <cell r="AY312">
            <v>109731.75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109731.75</v>
          </cell>
          <cell r="BE312">
            <v>0</v>
          </cell>
        </row>
        <row r="312">
          <cell r="BG312">
            <v>109731.75</v>
          </cell>
          <cell r="BH312">
            <v>0</v>
          </cell>
          <cell r="BI312">
            <v>-154558.05</v>
          </cell>
        </row>
        <row r="312">
          <cell r="BK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是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3">
          <cell r="AH313">
            <v>0</v>
          </cell>
        </row>
        <row r="313">
          <cell r="AJ313">
            <v>0</v>
          </cell>
          <cell r="AK313">
            <v>0</v>
          </cell>
        </row>
        <row r="313">
          <cell r="AN313">
            <v>15694.69</v>
          </cell>
          <cell r="AO313">
            <v>52800</v>
          </cell>
          <cell r="AP313">
            <v>1600</v>
          </cell>
          <cell r="AQ313">
            <v>106189.08</v>
          </cell>
          <cell r="AR313">
            <v>65853.66</v>
          </cell>
          <cell r="AS313">
            <v>71329.5</v>
          </cell>
          <cell r="AT313">
            <v>0</v>
          </cell>
          <cell r="AU313">
            <v>0</v>
          </cell>
          <cell r="AV313">
            <v>313466.93</v>
          </cell>
          <cell r="AW313">
            <v>313466.93</v>
          </cell>
          <cell r="AX313">
            <v>6</v>
          </cell>
          <cell r="AY313">
            <v>71329.5</v>
          </cell>
          <cell r="AZ313">
            <v>65853.66</v>
          </cell>
          <cell r="BA313">
            <v>106189.08</v>
          </cell>
          <cell r="BB313">
            <v>1600</v>
          </cell>
          <cell r="BC313">
            <v>52800</v>
          </cell>
          <cell r="BD313">
            <v>244972.24</v>
          </cell>
          <cell r="BE313">
            <v>0</v>
          </cell>
        </row>
        <row r="313">
          <cell r="BG313">
            <v>313466.93</v>
          </cell>
          <cell r="BH313">
            <v>0</v>
          </cell>
          <cell r="BI313">
            <v>-30000.0000000001</v>
          </cell>
        </row>
        <row r="313">
          <cell r="BK313">
            <v>0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4">
          <cell r="AA314">
            <v>0</v>
          </cell>
        </row>
        <row r="314"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</row>
        <row r="314"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6500</v>
          </cell>
          <cell r="AU314">
            <v>0</v>
          </cell>
          <cell r="AV314">
            <v>6500</v>
          </cell>
          <cell r="AW314">
            <v>0</v>
          </cell>
          <cell r="AX314">
            <v>6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6500</v>
          </cell>
          <cell r="BE314">
            <v>6500</v>
          </cell>
        </row>
        <row r="314">
          <cell r="BG314">
            <v>6500</v>
          </cell>
          <cell r="BH314">
            <v>0</v>
          </cell>
          <cell r="BI314">
            <v>-7720</v>
          </cell>
        </row>
        <row r="314">
          <cell r="BK314">
            <v>0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5">
          <cell r="AE315">
            <v>0</v>
          </cell>
        </row>
        <row r="315">
          <cell r="AK315">
            <v>0</v>
          </cell>
          <cell r="AL315">
            <v>0</v>
          </cell>
        </row>
        <row r="315">
          <cell r="AO315">
            <v>0</v>
          </cell>
          <cell r="AP315">
            <v>2497.84</v>
          </cell>
          <cell r="AQ315">
            <v>9842.3</v>
          </cell>
          <cell r="AR315">
            <v>6379.87</v>
          </cell>
          <cell r="AS315">
            <v>6725.08</v>
          </cell>
          <cell r="AT315">
            <v>0</v>
          </cell>
          <cell r="AU315">
            <v>16159</v>
          </cell>
          <cell r="AV315">
            <v>41604.09</v>
          </cell>
          <cell r="AW315">
            <v>25445.09</v>
          </cell>
          <cell r="AX315">
            <v>6</v>
          </cell>
          <cell r="AY315">
            <v>6725.08</v>
          </cell>
          <cell r="AZ315">
            <v>6379.87</v>
          </cell>
          <cell r="BA315">
            <v>9842.3</v>
          </cell>
          <cell r="BB315">
            <v>2497.84</v>
          </cell>
          <cell r="BC315">
            <v>0</v>
          </cell>
          <cell r="BD315">
            <v>41604.09</v>
          </cell>
          <cell r="BE315">
            <v>16159</v>
          </cell>
        </row>
        <row r="315">
          <cell r="BG315">
            <v>41604.09</v>
          </cell>
          <cell r="BH315">
            <v>0</v>
          </cell>
          <cell r="BI315">
            <v>-9683.86000000002</v>
          </cell>
        </row>
        <row r="315">
          <cell r="BK315">
            <v>0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</row>
        <row r="316">
          <cell r="F316">
            <v>0</v>
          </cell>
          <cell r="G316" t="str">
            <v>否</v>
          </cell>
        </row>
        <row r="316">
          <cell r="I316">
            <v>0</v>
          </cell>
          <cell r="J316">
            <v>0</v>
          </cell>
          <cell r="K316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</row>
        <row r="316">
          <cell r="AH316">
            <v>0</v>
          </cell>
        </row>
        <row r="316"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90184.4</v>
          </cell>
          <cell r="AV316">
            <v>90184.4</v>
          </cell>
          <cell r="AW316">
            <v>90184.4</v>
          </cell>
          <cell r="AX316">
            <v>6</v>
          </cell>
          <cell r="AY316">
            <v>90184.4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90184.4</v>
          </cell>
          <cell r="BE316">
            <v>0</v>
          </cell>
        </row>
        <row r="316">
          <cell r="BG316">
            <v>90184.4</v>
          </cell>
          <cell r="BH316">
            <v>0</v>
          </cell>
          <cell r="BI316">
            <v>-180889.54</v>
          </cell>
        </row>
        <row r="316">
          <cell r="BK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</row>
        <row r="317">
          <cell r="F317">
            <v>0</v>
          </cell>
          <cell r="G317" t="str">
            <v>否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7">
          <cell r="AH317">
            <v>0</v>
          </cell>
          <cell r="AI317">
            <v>0</v>
          </cell>
        </row>
        <row r="317"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6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</row>
        <row r="317">
          <cell r="BG317">
            <v>-466825</v>
          </cell>
          <cell r="BH317">
            <v>-466825</v>
          </cell>
          <cell r="BI317">
            <v>-466825</v>
          </cell>
        </row>
        <row r="317">
          <cell r="BK317" t="e">
            <v>#N/A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</row>
        <row r="318">
          <cell r="F318">
            <v>0</v>
          </cell>
          <cell r="G318" t="str">
            <v>否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8"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</row>
        <row r="318"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6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</row>
        <row r="318">
          <cell r="BG318">
            <v>0</v>
          </cell>
          <cell r="BH318">
            <v>0</v>
          </cell>
          <cell r="BI318">
            <v>0</v>
          </cell>
        </row>
        <row r="318">
          <cell r="BK318" t="e">
            <v>#N/A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</row>
        <row r="319">
          <cell r="F319">
            <v>0</v>
          </cell>
          <cell r="G319" t="str">
            <v>否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19"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</row>
        <row r="319"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6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</row>
        <row r="319">
          <cell r="BG319">
            <v>0</v>
          </cell>
          <cell r="BH319">
            <v>0</v>
          </cell>
          <cell r="BI319">
            <v>0</v>
          </cell>
        </row>
        <row r="319">
          <cell r="BK319" t="e">
            <v>#N/A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</row>
        <row r="320">
          <cell r="F320">
            <v>0</v>
          </cell>
          <cell r="G320" t="str">
            <v>否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0"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0">
          <cell r="AK320">
            <v>0</v>
          </cell>
        </row>
        <row r="320"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  <cell r="AV320">
            <v>22500</v>
          </cell>
          <cell r="AW320">
            <v>22500</v>
          </cell>
          <cell r="AX320">
            <v>6</v>
          </cell>
          <cell r="AY320">
            <v>0</v>
          </cell>
          <cell r="AZ320">
            <v>22500</v>
          </cell>
          <cell r="BA320">
            <v>0</v>
          </cell>
          <cell r="BB320">
            <v>0</v>
          </cell>
          <cell r="BC320">
            <v>0</v>
          </cell>
          <cell r="BD320">
            <v>22500</v>
          </cell>
          <cell r="BE320">
            <v>0</v>
          </cell>
        </row>
        <row r="320">
          <cell r="BG320">
            <v>22500</v>
          </cell>
          <cell r="BH320">
            <v>0</v>
          </cell>
          <cell r="BI320">
            <v>0</v>
          </cell>
        </row>
        <row r="320">
          <cell r="BK320">
            <v>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</row>
        <row r="321">
          <cell r="F321">
            <v>30</v>
          </cell>
          <cell r="G321" t="str">
            <v>否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1">
          <cell r="AK321">
            <v>0</v>
          </cell>
        </row>
        <row r="321"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6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</row>
        <row r="321">
          <cell r="BG321">
            <v>-1171.30000000003</v>
          </cell>
          <cell r="BH321">
            <v>-1171.30000000003</v>
          </cell>
          <cell r="BI321">
            <v>-93780</v>
          </cell>
        </row>
        <row r="321">
          <cell r="BK321" t="e">
            <v>#N/A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</row>
        <row r="322">
          <cell r="F322">
            <v>0</v>
          </cell>
          <cell r="G322" t="str">
            <v>否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2"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</row>
        <row r="322"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6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</row>
        <row r="322">
          <cell r="BG322">
            <v>0</v>
          </cell>
          <cell r="BH322">
            <v>0</v>
          </cell>
          <cell r="BI322">
            <v>0</v>
          </cell>
        </row>
        <row r="322">
          <cell r="BK322" t="e">
            <v>#N/A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</row>
        <row r="323">
          <cell r="F323">
            <v>60</v>
          </cell>
          <cell r="G323" t="str">
            <v>否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3"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</row>
        <row r="323"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6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</row>
        <row r="323">
          <cell r="BG323">
            <v>-16272</v>
          </cell>
          <cell r="BH323">
            <v>-16272</v>
          </cell>
          <cell r="BI323">
            <v>-16272</v>
          </cell>
        </row>
        <row r="323">
          <cell r="BK323" t="e">
            <v>#N/A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</row>
        <row r="324">
          <cell r="F324">
            <v>30</v>
          </cell>
          <cell r="G324" t="str">
            <v>否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4">
          <cell r="AD324">
            <v>0</v>
          </cell>
          <cell r="AE324">
            <v>0</v>
          </cell>
        </row>
        <row r="324"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6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</row>
        <row r="324">
          <cell r="BG324">
            <v>0</v>
          </cell>
          <cell r="BH324">
            <v>0</v>
          </cell>
          <cell r="BI324">
            <v>0</v>
          </cell>
        </row>
        <row r="324">
          <cell r="BK324" t="e">
            <v>#N/A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</row>
        <row r="325">
          <cell r="F325">
            <v>0</v>
          </cell>
          <cell r="G325" t="str">
            <v>否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5">
          <cell r="AH325">
            <v>0</v>
          </cell>
        </row>
        <row r="325"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6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</row>
        <row r="325">
          <cell r="BG325">
            <v>0</v>
          </cell>
          <cell r="BH325">
            <v>0</v>
          </cell>
          <cell r="BI325">
            <v>0</v>
          </cell>
        </row>
        <row r="325">
          <cell r="BK325" t="e">
            <v>#N/A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</row>
        <row r="326">
          <cell r="F326">
            <v>0</v>
          </cell>
          <cell r="G326" t="str">
            <v>是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6">
          <cell r="AC326">
            <v>1968.78</v>
          </cell>
        </row>
        <row r="326">
          <cell r="AG326">
            <v>1553.61</v>
          </cell>
        </row>
        <row r="326"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3522.39</v>
          </cell>
          <cell r="AW326">
            <v>3522.39</v>
          </cell>
          <cell r="AX326">
            <v>6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</row>
        <row r="326">
          <cell r="BG326">
            <v>3522.39</v>
          </cell>
          <cell r="BH326">
            <v>0</v>
          </cell>
          <cell r="BI326">
            <v>0</v>
          </cell>
        </row>
        <row r="326">
          <cell r="BK326">
            <v>0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7"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7"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10158.9</v>
          </cell>
          <cell r="AU327">
            <v>0</v>
          </cell>
          <cell r="AV327">
            <v>10158.9</v>
          </cell>
          <cell r="AW327">
            <v>10158.9</v>
          </cell>
          <cell r="AX327">
            <v>6</v>
          </cell>
          <cell r="AY327">
            <v>10158.9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10158.9</v>
          </cell>
          <cell r="BE327">
            <v>0</v>
          </cell>
        </row>
        <row r="327">
          <cell r="BG327">
            <v>10158.9</v>
          </cell>
          <cell r="BH327">
            <v>0</v>
          </cell>
          <cell r="BI327">
            <v>-13991</v>
          </cell>
        </row>
        <row r="327">
          <cell r="BK327">
            <v>0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</row>
        <row r="328">
          <cell r="F328">
            <v>0</v>
          </cell>
          <cell r="G328" t="str">
            <v>否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8"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8"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6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</row>
        <row r="328">
          <cell r="BG328">
            <v>0</v>
          </cell>
          <cell r="BH328">
            <v>0</v>
          </cell>
          <cell r="BI328">
            <v>0</v>
          </cell>
        </row>
        <row r="328">
          <cell r="BK328" t="e">
            <v>#N/A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是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29"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92903.17</v>
          </cell>
          <cell r="AO329">
            <v>85400</v>
          </cell>
          <cell r="AP329">
            <v>133400</v>
          </cell>
          <cell r="AQ329">
            <v>122606.4</v>
          </cell>
          <cell r="AR329">
            <v>138308.9</v>
          </cell>
          <cell r="AS329">
            <v>0</v>
          </cell>
          <cell r="AT329">
            <v>0</v>
          </cell>
          <cell r="AU329">
            <v>244533.1</v>
          </cell>
          <cell r="AV329">
            <v>817151.57</v>
          </cell>
          <cell r="AW329">
            <v>572618.47</v>
          </cell>
          <cell r="AX329">
            <v>6</v>
          </cell>
          <cell r="AY329">
            <v>0</v>
          </cell>
          <cell r="AZ329">
            <v>138308.9</v>
          </cell>
          <cell r="BA329">
            <v>122606.4</v>
          </cell>
          <cell r="BB329">
            <v>133400</v>
          </cell>
          <cell r="BC329">
            <v>85400</v>
          </cell>
          <cell r="BD329">
            <v>638848.4</v>
          </cell>
          <cell r="BE329">
            <v>244533.1</v>
          </cell>
        </row>
        <row r="329">
          <cell r="BG329">
            <v>817151.57</v>
          </cell>
          <cell r="BH329">
            <v>0</v>
          </cell>
          <cell r="BI329">
            <v>-47893.08</v>
          </cell>
        </row>
        <row r="329">
          <cell r="BK329">
            <v>0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0">
          <cell r="AF330">
            <v>36044.98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36044.98</v>
          </cell>
          <cell r="AW330">
            <v>36044.98</v>
          </cell>
          <cell r="AX330">
            <v>6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</row>
        <row r="330">
          <cell r="BG330">
            <v>36044.9799999999</v>
          </cell>
          <cell r="BH330">
            <v>0</v>
          </cell>
          <cell r="BI330">
            <v>-1.38243194669485e-10</v>
          </cell>
        </row>
        <row r="330">
          <cell r="BK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16434.72</v>
          </cell>
          <cell r="AV331">
            <v>44782.03</v>
          </cell>
          <cell r="AW331">
            <v>15982.39</v>
          </cell>
          <cell r="AX331">
            <v>6</v>
          </cell>
          <cell r="AY331">
            <v>12326.04</v>
          </cell>
          <cell r="AZ331">
            <v>3656.35</v>
          </cell>
          <cell r="BA331">
            <v>0</v>
          </cell>
          <cell r="BB331">
            <v>0</v>
          </cell>
          <cell r="BC331">
            <v>0</v>
          </cell>
          <cell r="BD331">
            <v>44782.03</v>
          </cell>
          <cell r="BE331">
            <v>28799.64</v>
          </cell>
        </row>
        <row r="331">
          <cell r="BG331">
            <v>44782.03</v>
          </cell>
          <cell r="BH331">
            <v>0</v>
          </cell>
          <cell r="BI331">
            <v>0</v>
          </cell>
        </row>
        <row r="331">
          <cell r="BK331">
            <v>0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是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2">
          <cell r="AJ332">
            <v>0</v>
          </cell>
          <cell r="AK332">
            <v>45921.65</v>
          </cell>
          <cell r="AL332">
            <v>0</v>
          </cell>
          <cell r="AM332">
            <v>0</v>
          </cell>
          <cell r="AN332">
            <v>0</v>
          </cell>
          <cell r="AO332">
            <v>11100</v>
          </cell>
          <cell r="AP332">
            <v>11100</v>
          </cell>
          <cell r="AQ332">
            <v>114700.49</v>
          </cell>
          <cell r="AR332">
            <v>37000.16</v>
          </cell>
          <cell r="AS332">
            <v>0</v>
          </cell>
          <cell r="AT332">
            <v>74000.31</v>
          </cell>
          <cell r="AU332">
            <v>0</v>
          </cell>
          <cell r="AV332">
            <v>293822.61</v>
          </cell>
          <cell r="AW332">
            <v>293822.61</v>
          </cell>
          <cell r="AX332">
            <v>6</v>
          </cell>
          <cell r="AY332">
            <v>74000.31</v>
          </cell>
          <cell r="AZ332">
            <v>0</v>
          </cell>
          <cell r="BA332">
            <v>37000.16</v>
          </cell>
          <cell r="BB332">
            <v>114700.49</v>
          </cell>
          <cell r="BC332">
            <v>11100</v>
          </cell>
          <cell r="BD332">
            <v>236800.96</v>
          </cell>
          <cell r="BE332">
            <v>0</v>
          </cell>
        </row>
        <row r="332">
          <cell r="BG332">
            <v>293822.61</v>
          </cell>
          <cell r="BH332">
            <v>0</v>
          </cell>
          <cell r="BI332">
            <v>0</v>
          </cell>
        </row>
        <row r="332">
          <cell r="BK332">
            <v>0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</row>
        <row r="333">
          <cell r="F333">
            <v>90</v>
          </cell>
          <cell r="G333" t="str">
            <v>否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3">
          <cell r="AE333">
            <v>0</v>
          </cell>
          <cell r="AF333">
            <v>0</v>
          </cell>
          <cell r="AG333">
            <v>0</v>
          </cell>
          <cell r="AH333">
            <v>0</v>
          </cell>
        </row>
        <row r="333"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6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</row>
        <row r="333">
          <cell r="BG333">
            <v>0</v>
          </cell>
          <cell r="BH333">
            <v>0</v>
          </cell>
          <cell r="BI333">
            <v>-33380</v>
          </cell>
          <cell r="BJ333">
            <v>0</v>
          </cell>
          <cell r="BK333">
            <v>1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是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</row>
        <row r="334">
          <cell r="AD334">
            <v>0</v>
          </cell>
          <cell r="AE334">
            <v>0</v>
          </cell>
          <cell r="AF334">
            <v>0</v>
          </cell>
        </row>
        <row r="334"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101166.19</v>
          </cell>
          <cell r="AO334">
            <v>61100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261100.06</v>
          </cell>
          <cell r="AV334">
            <v>2182385.83</v>
          </cell>
          <cell r="AW334">
            <v>1617123.16</v>
          </cell>
          <cell r="AX334">
            <v>6</v>
          </cell>
          <cell r="AY334">
            <v>748410.25</v>
          </cell>
          <cell r="AZ334">
            <v>412346.72</v>
          </cell>
          <cell r="BA334">
            <v>294100</v>
          </cell>
          <cell r="BB334">
            <v>61100</v>
          </cell>
          <cell r="BC334">
            <v>101166.19</v>
          </cell>
          <cell r="BD334">
            <v>2020119.64</v>
          </cell>
          <cell r="BE334">
            <v>565262.67</v>
          </cell>
        </row>
        <row r="334">
          <cell r="BG334">
            <v>2182385.83</v>
          </cell>
          <cell r="BH334">
            <v>0</v>
          </cell>
          <cell r="BI334">
            <v>0</v>
          </cell>
        </row>
        <row r="334">
          <cell r="BK334">
            <v>0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</row>
        <row r="335"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</row>
        <row r="335"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6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</row>
        <row r="335">
          <cell r="BG335">
            <v>0</v>
          </cell>
          <cell r="BH335">
            <v>0</v>
          </cell>
          <cell r="BI335">
            <v>0</v>
          </cell>
        </row>
        <row r="335">
          <cell r="BK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</row>
        <row r="336">
          <cell r="F336">
            <v>0</v>
          </cell>
          <cell r="G336" t="str">
            <v>否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</row>
        <row r="336">
          <cell r="AH336">
            <v>0</v>
          </cell>
        </row>
        <row r="336"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6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</row>
        <row r="336">
          <cell r="BG336">
            <v>0</v>
          </cell>
          <cell r="BH336">
            <v>0</v>
          </cell>
          <cell r="BI336">
            <v>0</v>
          </cell>
        </row>
        <row r="336">
          <cell r="BK336" t="e">
            <v>#N/A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</row>
        <row r="337"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</row>
        <row r="337"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19239</v>
          </cell>
          <cell r="AV337">
            <v>19239</v>
          </cell>
          <cell r="AW337">
            <v>19239</v>
          </cell>
          <cell r="AX337">
            <v>6</v>
          </cell>
          <cell r="AY337">
            <v>19239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19239</v>
          </cell>
          <cell r="BE337">
            <v>0</v>
          </cell>
        </row>
        <row r="337">
          <cell r="BG337">
            <v>19239</v>
          </cell>
          <cell r="BH337">
            <v>0</v>
          </cell>
          <cell r="BI337">
            <v>0</v>
          </cell>
        </row>
        <row r="337">
          <cell r="BK337">
            <v>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</row>
        <row r="338">
          <cell r="F338">
            <v>0</v>
          </cell>
          <cell r="G338" t="str">
            <v>否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</row>
        <row r="338"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</row>
        <row r="338"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6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</row>
        <row r="338">
          <cell r="BG338">
            <v>0</v>
          </cell>
          <cell r="BH338">
            <v>0</v>
          </cell>
          <cell r="BI338">
            <v>0</v>
          </cell>
        </row>
        <row r="338">
          <cell r="BK338" t="e">
            <v>#N/A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</row>
        <row r="339">
          <cell r="F339" t="str">
            <v>预付</v>
          </cell>
          <cell r="G339" t="str">
            <v>否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</row>
        <row r="339"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39"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6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</row>
        <row r="339">
          <cell r="BG339">
            <v>0</v>
          </cell>
          <cell r="BH339">
            <v>0</v>
          </cell>
          <cell r="BI339">
            <v>0</v>
          </cell>
        </row>
        <row r="339">
          <cell r="BK339" t="e">
            <v>#N/A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</row>
        <row r="340">
          <cell r="F340">
            <v>0</v>
          </cell>
          <cell r="G340" t="str">
            <v>否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</row>
        <row r="340"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0"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6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</row>
        <row r="340">
          <cell r="BG340">
            <v>0</v>
          </cell>
          <cell r="BH340">
            <v>0</v>
          </cell>
          <cell r="BI340">
            <v>-3225.02</v>
          </cell>
        </row>
        <row r="340">
          <cell r="BK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</row>
        <row r="341">
          <cell r="F341">
            <v>30</v>
          </cell>
          <cell r="G341" t="str">
            <v>否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</row>
        <row r="341"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</row>
        <row r="341"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6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</row>
        <row r="341">
          <cell r="BG341">
            <v>0</v>
          </cell>
          <cell r="BH341">
            <v>0</v>
          </cell>
          <cell r="BI341">
            <v>0</v>
          </cell>
        </row>
        <row r="341">
          <cell r="BK341" t="e">
            <v>#N/A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</row>
        <row r="342"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14256.92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0</v>
          </cell>
          <cell r="AV342">
            <v>25462.92</v>
          </cell>
          <cell r="AW342">
            <v>25462.92</v>
          </cell>
          <cell r="AX342">
            <v>6</v>
          </cell>
          <cell r="AY342">
            <v>0</v>
          </cell>
          <cell r="AZ342">
            <v>915</v>
          </cell>
          <cell r="BA342">
            <v>3591</v>
          </cell>
          <cell r="BB342">
            <v>0</v>
          </cell>
          <cell r="BC342">
            <v>0</v>
          </cell>
          <cell r="BD342">
            <v>11206</v>
          </cell>
          <cell r="BE342">
            <v>0</v>
          </cell>
        </row>
        <row r="342">
          <cell r="BG342">
            <v>25462.92</v>
          </cell>
          <cell r="BH342">
            <v>0</v>
          </cell>
          <cell r="BI342">
            <v>4.00177668780088e-11</v>
          </cell>
        </row>
        <row r="342">
          <cell r="BK342" t="e">
            <v>#N/A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</row>
        <row r="343">
          <cell r="F343">
            <v>0</v>
          </cell>
          <cell r="G343" t="str">
            <v>否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</row>
        <row r="343"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6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</row>
        <row r="343">
          <cell r="BG343">
            <v>-1700</v>
          </cell>
          <cell r="BH343">
            <v>-1700</v>
          </cell>
          <cell r="BI343">
            <v>-1700</v>
          </cell>
        </row>
        <row r="343">
          <cell r="BK343" t="e">
            <v>#N/A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</row>
        <row r="344">
          <cell r="F344">
            <v>0</v>
          </cell>
          <cell r="G344" t="str">
            <v>否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</row>
        <row r="344">
          <cell r="AE344">
            <v>0</v>
          </cell>
          <cell r="AF344">
            <v>0</v>
          </cell>
          <cell r="AG344">
            <v>0</v>
          </cell>
          <cell r="AH344">
            <v>0</v>
          </cell>
        </row>
        <row r="344">
          <cell r="AK344">
            <v>0</v>
          </cell>
        </row>
        <row r="344"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6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</row>
        <row r="344">
          <cell r="BG344">
            <v>0</v>
          </cell>
          <cell r="BH344">
            <v>0</v>
          </cell>
          <cell r="BI344">
            <v>0</v>
          </cell>
        </row>
        <row r="344">
          <cell r="BK344" t="e">
            <v>#N/A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</row>
        <row r="345">
          <cell r="F345">
            <v>0</v>
          </cell>
          <cell r="G345" t="str">
            <v>否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</row>
        <row r="345"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</row>
        <row r="345">
          <cell r="AK345">
            <v>0</v>
          </cell>
        </row>
        <row r="345"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6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</row>
        <row r="345"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</row>
        <row r="346">
          <cell r="F346">
            <v>0</v>
          </cell>
          <cell r="G346" t="str">
            <v>否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</row>
        <row r="346">
          <cell r="AC346">
            <v>0</v>
          </cell>
          <cell r="AD346">
            <v>0</v>
          </cell>
        </row>
        <row r="346">
          <cell r="AH346">
            <v>0</v>
          </cell>
        </row>
        <row r="346"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6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</row>
        <row r="346">
          <cell r="BG346">
            <v>0</v>
          </cell>
          <cell r="BH346">
            <v>0</v>
          </cell>
          <cell r="BI346">
            <v>0</v>
          </cell>
        </row>
        <row r="346">
          <cell r="BK346" t="e">
            <v>#N/A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</row>
        <row r="347">
          <cell r="F347">
            <v>0</v>
          </cell>
          <cell r="G347" t="str">
            <v>否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</row>
        <row r="347"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7"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6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</row>
        <row r="347">
          <cell r="BG347">
            <v>0</v>
          </cell>
          <cell r="BH347">
            <v>0</v>
          </cell>
          <cell r="BI347">
            <v>0</v>
          </cell>
        </row>
        <row r="347">
          <cell r="BK347" t="e">
            <v>#N/A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</row>
        <row r="348">
          <cell r="F348">
            <v>0</v>
          </cell>
          <cell r="G348" t="str">
            <v>否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</row>
        <row r="348"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</row>
        <row r="348"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6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</row>
        <row r="348">
          <cell r="BG348">
            <v>0</v>
          </cell>
          <cell r="BH348">
            <v>0</v>
          </cell>
          <cell r="BI348">
            <v>0</v>
          </cell>
        </row>
        <row r="348">
          <cell r="BK348" t="e">
            <v>#N/A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</row>
        <row r="349"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</row>
        <row r="349">
          <cell r="AH349">
            <v>0</v>
          </cell>
        </row>
        <row r="349"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6120</v>
          </cell>
          <cell r="AS349">
            <v>0</v>
          </cell>
          <cell r="AT349">
            <v>0</v>
          </cell>
          <cell r="AU349">
            <v>6410.25</v>
          </cell>
          <cell r="AV349">
            <v>12530.25</v>
          </cell>
          <cell r="AW349">
            <v>12530.25</v>
          </cell>
          <cell r="AX349">
            <v>6</v>
          </cell>
          <cell r="AY349">
            <v>6410.25</v>
          </cell>
          <cell r="AZ349">
            <v>0</v>
          </cell>
          <cell r="BA349">
            <v>0</v>
          </cell>
          <cell r="BB349">
            <v>6120</v>
          </cell>
          <cell r="BC349">
            <v>0</v>
          </cell>
          <cell r="BD349">
            <v>12530.25</v>
          </cell>
          <cell r="BE349">
            <v>0</v>
          </cell>
        </row>
        <row r="349">
          <cell r="BG349">
            <v>12530.25</v>
          </cell>
          <cell r="BH349">
            <v>0</v>
          </cell>
          <cell r="BI349">
            <v>-10000</v>
          </cell>
        </row>
        <row r="349">
          <cell r="BK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</row>
        <row r="350">
          <cell r="F350">
            <v>0</v>
          </cell>
          <cell r="G350" t="str">
            <v>否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</row>
        <row r="350"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0"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6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</row>
        <row r="350">
          <cell r="BG350">
            <v>0</v>
          </cell>
          <cell r="BH350">
            <v>0</v>
          </cell>
          <cell r="BI350">
            <v>0</v>
          </cell>
        </row>
        <row r="350">
          <cell r="BK350" t="e">
            <v>#N/A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</row>
        <row r="351">
          <cell r="F351">
            <v>0</v>
          </cell>
          <cell r="G351" t="str">
            <v>否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</row>
        <row r="351">
          <cell r="AE351">
            <v>0</v>
          </cell>
          <cell r="AF351">
            <v>0</v>
          </cell>
          <cell r="AG351">
            <v>0</v>
          </cell>
          <cell r="AH351">
            <v>0</v>
          </cell>
        </row>
        <row r="351"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6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</row>
        <row r="351"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1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</row>
        <row r="352">
          <cell r="F352">
            <v>0</v>
          </cell>
          <cell r="G352" t="str">
            <v>否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</row>
        <row r="352"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</row>
        <row r="352"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6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</row>
        <row r="352">
          <cell r="BG352">
            <v>-3.63797880709171e-12</v>
          </cell>
          <cell r="BH352">
            <v>0</v>
          </cell>
          <cell r="BI352">
            <v>-3.63797880709171e-12</v>
          </cell>
        </row>
        <row r="352">
          <cell r="BK352" t="e">
            <v>#N/A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</row>
        <row r="353">
          <cell r="F353">
            <v>30</v>
          </cell>
          <cell r="G353" t="str">
            <v>否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</row>
        <row r="353">
          <cell r="AH353">
            <v>0</v>
          </cell>
        </row>
        <row r="353">
          <cell r="AL353">
            <v>0</v>
          </cell>
          <cell r="AM353">
            <v>0</v>
          </cell>
          <cell r="AN353">
            <v>0</v>
          </cell>
          <cell r="AO353">
            <v>0</v>
          </cell>
        </row>
        <row r="353">
          <cell r="AQ353">
            <v>0</v>
          </cell>
        </row>
        <row r="353">
          <cell r="AT353">
            <v>0.05</v>
          </cell>
          <cell r="AU353">
            <v>249979.96</v>
          </cell>
          <cell r="AV353">
            <v>249980.01</v>
          </cell>
          <cell r="AW353">
            <v>0.0499999999883585</v>
          </cell>
          <cell r="AX353">
            <v>3</v>
          </cell>
          <cell r="AY353">
            <v>0.05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249980.01</v>
          </cell>
          <cell r="BE353">
            <v>249979.96</v>
          </cell>
        </row>
        <row r="353">
          <cell r="BG353">
            <v>249980.010000001</v>
          </cell>
          <cell r="BH353">
            <v>0</v>
          </cell>
          <cell r="BI353">
            <v>-3010756.17</v>
          </cell>
          <cell r="BJ353">
            <v>33330.668</v>
          </cell>
          <cell r="BK353">
            <v>1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</row>
        <row r="354">
          <cell r="F354">
            <v>30</v>
          </cell>
          <cell r="G354" t="str">
            <v>否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</row>
        <row r="354">
          <cell r="AH354">
            <v>0</v>
          </cell>
        </row>
        <row r="354"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6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</row>
        <row r="354"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1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</row>
        <row r="355">
          <cell r="F355">
            <v>0</v>
          </cell>
          <cell r="G355" t="str">
            <v>否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</row>
        <row r="355"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5">
          <cell r="AK355">
            <v>0</v>
          </cell>
        </row>
        <row r="355"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6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</row>
        <row r="355">
          <cell r="BG355">
            <v>0</v>
          </cell>
          <cell r="BH355">
            <v>0</v>
          </cell>
          <cell r="BI355">
            <v>0</v>
          </cell>
        </row>
        <row r="355">
          <cell r="BK355" t="e">
            <v>#N/A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</row>
        <row r="356">
          <cell r="AH356">
            <v>0</v>
          </cell>
        </row>
        <row r="356"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38545</v>
          </cell>
          <cell r="AU356">
            <v>0</v>
          </cell>
          <cell r="AV356">
            <v>38545</v>
          </cell>
          <cell r="AW356">
            <v>38545</v>
          </cell>
          <cell r="AX356">
            <v>6</v>
          </cell>
          <cell r="AY356">
            <v>0</v>
          </cell>
          <cell r="AZ356">
            <v>38545</v>
          </cell>
          <cell r="BA356">
            <v>0</v>
          </cell>
          <cell r="BB356">
            <v>0</v>
          </cell>
          <cell r="BC356">
            <v>0</v>
          </cell>
          <cell r="BD356">
            <v>38545</v>
          </cell>
          <cell r="BE356">
            <v>0</v>
          </cell>
        </row>
        <row r="356">
          <cell r="BG356">
            <v>38545</v>
          </cell>
          <cell r="BH356">
            <v>0</v>
          </cell>
          <cell r="BI356">
            <v>0</v>
          </cell>
        </row>
        <row r="356">
          <cell r="BK356" t="e">
            <v>#N/A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</row>
        <row r="357">
          <cell r="F357">
            <v>0</v>
          </cell>
          <cell r="G357" t="str">
            <v>否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</row>
        <row r="357">
          <cell r="AF357">
            <v>0</v>
          </cell>
          <cell r="AG357">
            <v>0</v>
          </cell>
          <cell r="AH357">
            <v>0</v>
          </cell>
        </row>
        <row r="357"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0</v>
          </cell>
          <cell r="AV357">
            <v>11200</v>
          </cell>
          <cell r="AW357">
            <v>11200</v>
          </cell>
          <cell r="AX357">
            <v>6</v>
          </cell>
          <cell r="AY357">
            <v>0</v>
          </cell>
          <cell r="AZ357">
            <v>0</v>
          </cell>
          <cell r="BA357">
            <v>0</v>
          </cell>
          <cell r="BB357">
            <v>11200</v>
          </cell>
          <cell r="BC357">
            <v>0</v>
          </cell>
          <cell r="BD357">
            <v>11200</v>
          </cell>
          <cell r="BE357">
            <v>0</v>
          </cell>
        </row>
        <row r="357">
          <cell r="BG357">
            <v>11200</v>
          </cell>
          <cell r="BH357">
            <v>0</v>
          </cell>
          <cell r="BI357">
            <v>0</v>
          </cell>
        </row>
        <row r="357">
          <cell r="BK357">
            <v>0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</row>
        <row r="358">
          <cell r="AD358">
            <v>0</v>
          </cell>
          <cell r="AE358">
            <v>0</v>
          </cell>
          <cell r="AF358">
            <v>0</v>
          </cell>
        </row>
        <row r="358"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6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</row>
        <row r="358">
          <cell r="BG358">
            <v>0</v>
          </cell>
          <cell r="BH358">
            <v>0</v>
          </cell>
          <cell r="BI358">
            <v>0</v>
          </cell>
        </row>
        <row r="358">
          <cell r="BK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</row>
        <row r="359">
          <cell r="F359">
            <v>0</v>
          </cell>
          <cell r="G359" t="str">
            <v>否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</row>
        <row r="359"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59"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</row>
        <row r="359">
          <cell r="BG359">
            <v>0</v>
          </cell>
          <cell r="BH359">
            <v>0</v>
          </cell>
          <cell r="BI359">
            <v>0</v>
          </cell>
        </row>
        <row r="359">
          <cell r="BK359" t="e">
            <v>#N/A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</row>
        <row r="360">
          <cell r="F360">
            <v>0</v>
          </cell>
          <cell r="G360" t="str">
            <v>否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</row>
        <row r="360">
          <cell r="AE360">
            <v>0</v>
          </cell>
          <cell r="AF360">
            <v>0</v>
          </cell>
          <cell r="AG360">
            <v>0</v>
          </cell>
          <cell r="AH360">
            <v>0</v>
          </cell>
        </row>
        <row r="360"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6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</row>
        <row r="360">
          <cell r="BG360">
            <v>-59500</v>
          </cell>
          <cell r="BH360">
            <v>-59500</v>
          </cell>
          <cell r="BI360">
            <v>-100200</v>
          </cell>
        </row>
        <row r="360">
          <cell r="BK360" t="e">
            <v>#N/A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</row>
        <row r="361">
          <cell r="F361">
            <v>0</v>
          </cell>
          <cell r="G361" t="str">
            <v>否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</row>
        <row r="361"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</row>
        <row r="361"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6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</row>
        <row r="361">
          <cell r="BG361">
            <v>-29189</v>
          </cell>
          <cell r="BH361">
            <v>-29189</v>
          </cell>
          <cell r="BI361">
            <v>-29189</v>
          </cell>
        </row>
        <row r="361">
          <cell r="BK361" t="e">
            <v>#N/A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</row>
        <row r="362">
          <cell r="F362">
            <v>0</v>
          </cell>
          <cell r="G362" t="str">
            <v>否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</row>
        <row r="362"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2"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6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</row>
        <row r="362">
          <cell r="BG362">
            <v>0</v>
          </cell>
          <cell r="BH362">
            <v>0</v>
          </cell>
          <cell r="BI362">
            <v>0</v>
          </cell>
        </row>
        <row r="362">
          <cell r="BK362" t="e">
            <v>#N/A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</row>
        <row r="363">
          <cell r="F363">
            <v>0</v>
          </cell>
          <cell r="G363" t="str">
            <v>否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</row>
        <row r="363"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3"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6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</row>
        <row r="363">
          <cell r="BG363">
            <v>0</v>
          </cell>
          <cell r="BH363">
            <v>0</v>
          </cell>
          <cell r="BI363">
            <v>0</v>
          </cell>
        </row>
        <row r="363">
          <cell r="BK363" t="e">
            <v>#N/A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</row>
        <row r="364">
          <cell r="F364">
            <v>0</v>
          </cell>
          <cell r="G364" t="str">
            <v>否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</row>
        <row r="364">
          <cell r="AD364">
            <v>0</v>
          </cell>
        </row>
        <row r="364">
          <cell r="AH364">
            <v>0</v>
          </cell>
        </row>
        <row r="364"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6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</row>
        <row r="364">
          <cell r="BG364">
            <v>-10860</v>
          </cell>
          <cell r="BH364">
            <v>-10860</v>
          </cell>
          <cell r="BI364">
            <v>-10860</v>
          </cell>
        </row>
        <row r="364">
          <cell r="BK364" t="e">
            <v>#N/A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</row>
        <row r="365">
          <cell r="AD365">
            <v>0</v>
          </cell>
        </row>
        <row r="365">
          <cell r="AH365">
            <v>0</v>
          </cell>
        </row>
        <row r="365"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6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</row>
        <row r="365">
          <cell r="BG365">
            <v>0</v>
          </cell>
          <cell r="BH365">
            <v>0</v>
          </cell>
          <cell r="BI365">
            <v>-50000</v>
          </cell>
          <cell r="BJ365">
            <v>0</v>
          </cell>
          <cell r="BK365">
            <v>1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</row>
        <row r="366">
          <cell r="F366">
            <v>0</v>
          </cell>
          <cell r="G366" t="str">
            <v>否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</row>
        <row r="366"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6"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6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</row>
        <row r="366">
          <cell r="BG366">
            <v>0</v>
          </cell>
          <cell r="BH366">
            <v>0</v>
          </cell>
          <cell r="BI366">
            <v>0</v>
          </cell>
        </row>
        <row r="366">
          <cell r="BK366" t="e">
            <v>#N/A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</row>
        <row r="367">
          <cell r="F367">
            <v>0</v>
          </cell>
          <cell r="G367" t="str">
            <v>否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</row>
        <row r="367">
          <cell r="AE367">
            <v>0</v>
          </cell>
          <cell r="AF367">
            <v>0</v>
          </cell>
          <cell r="AG367">
            <v>0</v>
          </cell>
          <cell r="AH367">
            <v>0</v>
          </cell>
        </row>
        <row r="367">
          <cell r="AK367">
            <v>0</v>
          </cell>
        </row>
        <row r="367"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6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</row>
        <row r="367">
          <cell r="BG367">
            <v>0</v>
          </cell>
          <cell r="BH367">
            <v>0</v>
          </cell>
          <cell r="BI367">
            <v>0</v>
          </cell>
        </row>
        <row r="367">
          <cell r="BK367" t="e">
            <v>#N/A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</row>
        <row r="368">
          <cell r="F368">
            <v>0</v>
          </cell>
          <cell r="G368" t="str">
            <v>否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</row>
        <row r="368"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8"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6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</row>
        <row r="368">
          <cell r="BG368">
            <v>-9.45874489843845e-11</v>
          </cell>
          <cell r="BH368">
            <v>0</v>
          </cell>
          <cell r="BI368">
            <v>-37775.4000000001</v>
          </cell>
          <cell r="BJ368">
            <v>0</v>
          </cell>
          <cell r="BK368">
            <v>1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69">
          <cell r="AJ369">
            <v>0</v>
          </cell>
          <cell r="AK369">
            <v>25408.62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0</v>
          </cell>
          <cell r="AV369">
            <v>116230.66</v>
          </cell>
          <cell r="AW369">
            <v>116230.66</v>
          </cell>
          <cell r="AX369">
            <v>6</v>
          </cell>
          <cell r="AY369">
            <v>0</v>
          </cell>
          <cell r="AZ369">
            <v>31333.43</v>
          </cell>
          <cell r="BA369">
            <v>0</v>
          </cell>
          <cell r="BB369">
            <v>23200</v>
          </cell>
          <cell r="BC369">
            <v>13300</v>
          </cell>
          <cell r="BD369">
            <v>54533.43</v>
          </cell>
          <cell r="BE369">
            <v>0</v>
          </cell>
        </row>
        <row r="369">
          <cell r="BG369">
            <v>116230.66</v>
          </cell>
          <cell r="BH369">
            <v>0</v>
          </cell>
          <cell r="BI369">
            <v>0</v>
          </cell>
        </row>
        <row r="369">
          <cell r="BK369">
            <v>0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</row>
        <row r="370">
          <cell r="F370">
            <v>30</v>
          </cell>
          <cell r="G370" t="str">
            <v>否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</row>
        <row r="370"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0"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6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</row>
        <row r="370">
          <cell r="BG370">
            <v>0</v>
          </cell>
          <cell r="BH370">
            <v>0</v>
          </cell>
          <cell r="BI370">
            <v>0</v>
          </cell>
        </row>
        <row r="370">
          <cell r="BK370" t="e">
            <v>#N/A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</row>
        <row r="371">
          <cell r="F371">
            <v>0</v>
          </cell>
          <cell r="G371" t="str">
            <v>否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</row>
        <row r="371"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1"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6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</row>
        <row r="371">
          <cell r="BG371">
            <v>0</v>
          </cell>
          <cell r="BH371">
            <v>0</v>
          </cell>
          <cell r="BI371">
            <v>0</v>
          </cell>
        </row>
        <row r="371">
          <cell r="BK371" t="e">
            <v>#N/A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</row>
        <row r="372">
          <cell r="F372">
            <v>0</v>
          </cell>
          <cell r="G372" t="str">
            <v>否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</row>
        <row r="372"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</row>
        <row r="372"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6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</row>
        <row r="372">
          <cell r="BG372">
            <v>0</v>
          </cell>
          <cell r="BH372">
            <v>0</v>
          </cell>
          <cell r="BI372">
            <v>0</v>
          </cell>
        </row>
        <row r="372">
          <cell r="BK372" t="e">
            <v>#N/A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</row>
        <row r="373">
          <cell r="F373">
            <v>0</v>
          </cell>
          <cell r="G373" t="str">
            <v>否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</row>
        <row r="373"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3"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</row>
        <row r="373">
          <cell r="BG373">
            <v>0</v>
          </cell>
          <cell r="BH373">
            <v>0</v>
          </cell>
          <cell r="BI373">
            <v>0</v>
          </cell>
        </row>
        <row r="373">
          <cell r="BK373" t="e">
            <v>#N/A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</row>
        <row r="374"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4"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8100</v>
          </cell>
          <cell r="AW374">
            <v>8100</v>
          </cell>
          <cell r="AX374">
            <v>6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</row>
        <row r="374">
          <cell r="BG374">
            <v>8100</v>
          </cell>
          <cell r="BH374">
            <v>0</v>
          </cell>
          <cell r="BI374">
            <v>0</v>
          </cell>
        </row>
        <row r="374">
          <cell r="BK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</row>
        <row r="375">
          <cell r="F375">
            <v>0</v>
          </cell>
          <cell r="G375" t="str">
            <v>否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</row>
        <row r="375"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5"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6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</row>
        <row r="375">
          <cell r="BG375">
            <v>0</v>
          </cell>
          <cell r="BH375">
            <v>0</v>
          </cell>
          <cell r="BI375">
            <v>0</v>
          </cell>
        </row>
        <row r="375">
          <cell r="BK375" t="e">
            <v>#N/A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否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6"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0</v>
          </cell>
          <cell r="AV376">
            <v>4520</v>
          </cell>
          <cell r="AW376">
            <v>0</v>
          </cell>
          <cell r="AX376">
            <v>6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4520</v>
          </cell>
          <cell r="BE376">
            <v>4520</v>
          </cell>
        </row>
        <row r="376">
          <cell r="BG376">
            <v>4520</v>
          </cell>
          <cell r="BH376">
            <v>0</v>
          </cell>
          <cell r="BI376">
            <v>-16080</v>
          </cell>
        </row>
        <row r="376">
          <cell r="BK376">
            <v>0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</row>
        <row r="377">
          <cell r="F377">
            <v>0</v>
          </cell>
          <cell r="G377" t="str">
            <v>否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</row>
        <row r="377">
          <cell r="AF377">
            <v>0</v>
          </cell>
          <cell r="AG377">
            <v>0</v>
          </cell>
          <cell r="AH377">
            <v>0</v>
          </cell>
        </row>
        <row r="377"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6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</row>
        <row r="377">
          <cell r="BG377">
            <v>-28219.3900000001</v>
          </cell>
          <cell r="BH377">
            <v>-28219.3900000001</v>
          </cell>
          <cell r="BI377">
            <v>-28219.3900000001</v>
          </cell>
        </row>
        <row r="377">
          <cell r="BK377" t="e">
            <v>#N/A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</row>
        <row r="378"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</row>
        <row r="378"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8"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  <cell r="AV378">
            <v>4731.88</v>
          </cell>
          <cell r="AW378">
            <v>4731.88</v>
          </cell>
          <cell r="AX378">
            <v>6</v>
          </cell>
          <cell r="AY378">
            <v>0</v>
          </cell>
          <cell r="AZ378">
            <v>0</v>
          </cell>
          <cell r="BA378">
            <v>0</v>
          </cell>
          <cell r="BB378">
            <v>4731.88</v>
          </cell>
          <cell r="BC378">
            <v>0</v>
          </cell>
          <cell r="BD378">
            <v>4731.88</v>
          </cell>
          <cell r="BE378">
            <v>0</v>
          </cell>
        </row>
        <row r="378">
          <cell r="BG378">
            <v>4731.88</v>
          </cell>
          <cell r="BH378">
            <v>0</v>
          </cell>
          <cell r="BI378">
            <v>0</v>
          </cell>
        </row>
        <row r="378">
          <cell r="BK378">
            <v>0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79"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5640.07</v>
          </cell>
          <cell r="AQ379">
            <v>24606.34</v>
          </cell>
          <cell r="AR379">
            <v>26147.02</v>
          </cell>
          <cell r="AS379">
            <v>0</v>
          </cell>
          <cell r="AT379">
            <v>45372.12</v>
          </cell>
          <cell r="AU379">
            <v>0</v>
          </cell>
          <cell r="AV379">
            <v>101765.55</v>
          </cell>
          <cell r="AW379">
            <v>101765.55</v>
          </cell>
          <cell r="AX379">
            <v>6</v>
          </cell>
          <cell r="AY379">
            <v>45372.12</v>
          </cell>
          <cell r="AZ379">
            <v>0</v>
          </cell>
          <cell r="BA379">
            <v>26147.02</v>
          </cell>
          <cell r="BB379">
            <v>24606.34</v>
          </cell>
          <cell r="BC379">
            <v>5640.07</v>
          </cell>
          <cell r="BD379">
            <v>101765.55</v>
          </cell>
          <cell r="BE379">
            <v>0</v>
          </cell>
        </row>
        <row r="379">
          <cell r="BG379">
            <v>101765.55</v>
          </cell>
          <cell r="BH379">
            <v>0</v>
          </cell>
          <cell r="BI379">
            <v>0</v>
          </cell>
          <cell r="BJ379">
            <v>13568.74</v>
          </cell>
          <cell r="BK379">
            <v>1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</row>
        <row r="380">
          <cell r="F380">
            <v>0</v>
          </cell>
          <cell r="G380" t="str">
            <v>否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</row>
        <row r="380"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2900.49</v>
          </cell>
          <cell r="AV380">
            <v>2900.49</v>
          </cell>
          <cell r="AW380">
            <v>2900.49</v>
          </cell>
          <cell r="AX380">
            <v>6</v>
          </cell>
          <cell r="AY380">
            <v>2900.49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2900.49</v>
          </cell>
          <cell r="BE380">
            <v>0</v>
          </cell>
        </row>
        <row r="380">
          <cell r="BG380">
            <v>2900.49</v>
          </cell>
          <cell r="BH380">
            <v>0</v>
          </cell>
          <cell r="BI380">
            <v>0</v>
          </cell>
        </row>
        <row r="380">
          <cell r="BK380">
            <v>0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</row>
        <row r="381"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1"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6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</row>
        <row r="381">
          <cell r="BG381">
            <v>-99210.6000000001</v>
          </cell>
          <cell r="BH381">
            <v>-99210.6000000001</v>
          </cell>
          <cell r="BI381">
            <v>-99210.6000000001</v>
          </cell>
        </row>
        <row r="381">
          <cell r="BK381" t="e">
            <v>#N/A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</row>
        <row r="382">
          <cell r="F382">
            <v>0</v>
          </cell>
          <cell r="G382" t="str">
            <v>否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</row>
        <row r="382">
          <cell r="AE382">
            <v>0</v>
          </cell>
          <cell r="AF382">
            <v>0</v>
          </cell>
          <cell r="AG382">
            <v>0</v>
          </cell>
          <cell r="AH382">
            <v>0</v>
          </cell>
        </row>
        <row r="382"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6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</row>
        <row r="382">
          <cell r="BG382">
            <v>-923779.84</v>
          </cell>
          <cell r="BH382">
            <v>-923779.84</v>
          </cell>
          <cell r="BI382">
            <v>-923779.84</v>
          </cell>
        </row>
        <row r="382">
          <cell r="BK382" t="e">
            <v>#N/A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</row>
        <row r="383">
          <cell r="F383">
            <v>0</v>
          </cell>
          <cell r="G383" t="str">
            <v>否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</row>
        <row r="383"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3"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6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</row>
        <row r="383">
          <cell r="BG383">
            <v>0</v>
          </cell>
          <cell r="BH383">
            <v>0</v>
          </cell>
          <cell r="BI383">
            <v>0</v>
          </cell>
        </row>
        <row r="383">
          <cell r="BK383" t="e">
            <v>#N/A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4">
          <cell r="AC384">
            <v>0</v>
          </cell>
          <cell r="AD384">
            <v>0</v>
          </cell>
        </row>
        <row r="384">
          <cell r="AL384">
            <v>0</v>
          </cell>
          <cell r="AM384">
            <v>0</v>
          </cell>
        </row>
        <row r="384">
          <cell r="AO384">
            <v>0</v>
          </cell>
          <cell r="AP384">
            <v>351753.28</v>
          </cell>
          <cell r="AQ384">
            <v>0</v>
          </cell>
          <cell r="AR384">
            <v>314711.78</v>
          </cell>
          <cell r="AS384">
            <v>0</v>
          </cell>
          <cell r="AT384">
            <v>263642.56</v>
          </cell>
          <cell r="AU384">
            <v>1215825.76</v>
          </cell>
          <cell r="AV384">
            <v>2145933.38</v>
          </cell>
          <cell r="AW384">
            <v>666465.06</v>
          </cell>
          <cell r="AX384">
            <v>6</v>
          </cell>
          <cell r="AY384">
            <v>0</v>
          </cell>
          <cell r="AZ384">
            <v>314711.78</v>
          </cell>
          <cell r="BA384">
            <v>0</v>
          </cell>
          <cell r="BB384">
            <v>351753.28</v>
          </cell>
          <cell r="BC384">
            <v>0</v>
          </cell>
          <cell r="BD384">
            <v>2145933.38</v>
          </cell>
          <cell r="BE384">
            <v>1479468.32</v>
          </cell>
        </row>
        <row r="384">
          <cell r="BG384">
            <v>2145933.38</v>
          </cell>
          <cell r="BH384">
            <v>0</v>
          </cell>
          <cell r="BI384">
            <v>-259999.999999999</v>
          </cell>
        </row>
        <row r="384">
          <cell r="BK384">
            <v>0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</row>
        <row r="385">
          <cell r="F385">
            <v>0</v>
          </cell>
          <cell r="G385" t="str">
            <v>否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</row>
        <row r="385"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5"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6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</row>
        <row r="385">
          <cell r="BG385">
            <v>0</v>
          </cell>
          <cell r="BH385">
            <v>0</v>
          </cell>
          <cell r="BI385">
            <v>0</v>
          </cell>
        </row>
        <row r="385">
          <cell r="BK385" t="e">
            <v>#N/A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</row>
        <row r="386">
          <cell r="F386">
            <v>0</v>
          </cell>
          <cell r="G386" t="str">
            <v>否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</row>
        <row r="386"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6"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6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</row>
        <row r="386">
          <cell r="BG386">
            <v>0</v>
          </cell>
          <cell r="BH386">
            <v>0</v>
          </cell>
          <cell r="BI386">
            <v>0</v>
          </cell>
        </row>
        <row r="386">
          <cell r="BK386" t="e">
            <v>#N/A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</row>
        <row r="387"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7"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</row>
        <row r="387"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</v>
          </cell>
          <cell r="AV387">
            <v>0.46</v>
          </cell>
          <cell r="AW387">
            <v>0.46</v>
          </cell>
          <cell r="AX387">
            <v>6</v>
          </cell>
          <cell r="AY387">
            <v>0</v>
          </cell>
          <cell r="AZ387">
            <v>0</v>
          </cell>
          <cell r="BA387">
            <v>0</v>
          </cell>
          <cell r="BB387">
            <v>0.46</v>
          </cell>
          <cell r="BC387">
            <v>0</v>
          </cell>
          <cell r="BD387">
            <v>0.46</v>
          </cell>
          <cell r="BE387">
            <v>0</v>
          </cell>
        </row>
        <row r="387">
          <cell r="BG387">
            <v>0.459999999991851</v>
          </cell>
          <cell r="BH387">
            <v>0</v>
          </cell>
          <cell r="BI387">
            <v>-8.14909251189988e-12</v>
          </cell>
        </row>
        <row r="387">
          <cell r="BK387" t="e">
            <v>#N/A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否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8"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8"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678.92</v>
          </cell>
          <cell r="AV388">
            <v>678.92</v>
          </cell>
          <cell r="AW388">
            <v>678.92</v>
          </cell>
          <cell r="AX388">
            <v>6</v>
          </cell>
          <cell r="AY388">
            <v>678.92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678.92</v>
          </cell>
          <cell r="BE388">
            <v>0</v>
          </cell>
        </row>
        <row r="388">
          <cell r="BG388">
            <v>678.920000000006</v>
          </cell>
          <cell r="BH388">
            <v>0</v>
          </cell>
          <cell r="BI388">
            <v>-8336.96</v>
          </cell>
        </row>
        <row r="388">
          <cell r="BK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</row>
        <row r="389">
          <cell r="F389">
            <v>0</v>
          </cell>
          <cell r="G389" t="str">
            <v>否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</row>
        <row r="389"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89"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6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</row>
        <row r="389">
          <cell r="BG389">
            <v>0</v>
          </cell>
          <cell r="BH389">
            <v>0</v>
          </cell>
          <cell r="BI389">
            <v>0</v>
          </cell>
        </row>
        <row r="389">
          <cell r="BK389" t="e">
            <v>#N/A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</row>
        <row r="390">
          <cell r="F390">
            <v>30</v>
          </cell>
          <cell r="G390" t="str">
            <v>否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</row>
        <row r="390"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0"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6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</row>
        <row r="390">
          <cell r="BG390">
            <v>0</v>
          </cell>
          <cell r="BH390">
            <v>0</v>
          </cell>
          <cell r="BI390">
            <v>0</v>
          </cell>
        </row>
        <row r="390">
          <cell r="BK390" t="e">
            <v>#N/A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</row>
        <row r="391">
          <cell r="F391">
            <v>0</v>
          </cell>
          <cell r="G391" t="str">
            <v>否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</row>
        <row r="391"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1"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6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</row>
        <row r="391">
          <cell r="BG391">
            <v>0</v>
          </cell>
          <cell r="BH391">
            <v>0</v>
          </cell>
          <cell r="BI391">
            <v>0</v>
          </cell>
        </row>
        <row r="391">
          <cell r="BK391" t="e">
            <v>#N/A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2">
          <cell r="AA392">
            <v>0</v>
          </cell>
          <cell r="AB392">
            <v>0</v>
          </cell>
          <cell r="AC392">
            <v>0</v>
          </cell>
          <cell r="AD392">
            <v>0</v>
          </cell>
        </row>
        <row r="392">
          <cell r="AG392">
            <v>0</v>
          </cell>
          <cell r="AH392">
            <v>0</v>
          </cell>
        </row>
        <row r="392"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25000</v>
          </cell>
          <cell r="AV392">
            <v>25000</v>
          </cell>
          <cell r="AW392">
            <v>25000</v>
          </cell>
          <cell r="AX392">
            <v>6</v>
          </cell>
          <cell r="AY392">
            <v>25000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25000</v>
          </cell>
          <cell r="BE392">
            <v>0</v>
          </cell>
        </row>
        <row r="392">
          <cell r="BG392">
            <v>25000</v>
          </cell>
          <cell r="BH392">
            <v>0</v>
          </cell>
          <cell r="BI392">
            <v>0</v>
          </cell>
        </row>
        <row r="392">
          <cell r="BK392">
            <v>0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</row>
        <row r="393">
          <cell r="F393">
            <v>0</v>
          </cell>
          <cell r="G393" t="str">
            <v>否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</row>
        <row r="393"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3"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6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</row>
        <row r="393">
          <cell r="BG393">
            <v>0</v>
          </cell>
          <cell r="BH393">
            <v>0</v>
          </cell>
          <cell r="BI393">
            <v>0</v>
          </cell>
        </row>
        <row r="393">
          <cell r="BK393" t="e">
            <v>#N/A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</row>
        <row r="394">
          <cell r="F394">
            <v>0</v>
          </cell>
          <cell r="G394" t="str">
            <v>否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</row>
        <row r="394"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4"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6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</row>
        <row r="394">
          <cell r="BG394">
            <v>0</v>
          </cell>
          <cell r="BH394">
            <v>0</v>
          </cell>
          <cell r="BI394">
            <v>0</v>
          </cell>
        </row>
        <row r="394">
          <cell r="BK394" t="e">
            <v>#N/A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否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</row>
        <row r="395">
          <cell r="AE395">
            <v>0</v>
          </cell>
          <cell r="AF395">
            <v>0</v>
          </cell>
        </row>
        <row r="395">
          <cell r="AI395">
            <v>0</v>
          </cell>
          <cell r="AJ395">
            <v>0</v>
          </cell>
        </row>
        <row r="395"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6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</row>
        <row r="395">
          <cell r="BG395">
            <v>0</v>
          </cell>
          <cell r="BH395">
            <v>0</v>
          </cell>
          <cell r="BI395">
            <v>-345376.78</v>
          </cell>
        </row>
        <row r="395">
          <cell r="BK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</row>
        <row r="396">
          <cell r="F396">
            <v>0</v>
          </cell>
          <cell r="G396" t="str">
            <v>否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</row>
        <row r="396"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6"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6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</row>
        <row r="396">
          <cell r="BG396">
            <v>0</v>
          </cell>
          <cell r="BH396">
            <v>0</v>
          </cell>
          <cell r="BI396">
            <v>-93606</v>
          </cell>
        </row>
        <row r="396">
          <cell r="BK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</row>
        <row r="397">
          <cell r="F397">
            <v>0</v>
          </cell>
          <cell r="G397" t="str">
            <v>否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</row>
        <row r="397"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7"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6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</row>
        <row r="397">
          <cell r="BG397">
            <v>0</v>
          </cell>
          <cell r="BH397">
            <v>0</v>
          </cell>
          <cell r="BI397">
            <v>0</v>
          </cell>
        </row>
        <row r="397">
          <cell r="BK397" t="e">
            <v>#N/A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</row>
        <row r="398">
          <cell r="F398">
            <v>0</v>
          </cell>
          <cell r="G398" t="str">
            <v>否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</row>
        <row r="398"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8"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6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</row>
        <row r="398">
          <cell r="BG398">
            <v>0</v>
          </cell>
          <cell r="BH398">
            <v>0</v>
          </cell>
          <cell r="BI398">
            <v>0</v>
          </cell>
        </row>
        <row r="398">
          <cell r="BK398" t="e">
            <v>#N/A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</row>
        <row r="399">
          <cell r="F399">
            <v>0</v>
          </cell>
          <cell r="G399" t="str">
            <v>否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</row>
        <row r="399"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399"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6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</row>
        <row r="399">
          <cell r="BG399">
            <v>0</v>
          </cell>
          <cell r="BH399">
            <v>0</v>
          </cell>
          <cell r="BI399">
            <v>0</v>
          </cell>
        </row>
        <row r="399">
          <cell r="BK399" t="e">
            <v>#N/A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</row>
        <row r="400">
          <cell r="F400">
            <v>0</v>
          </cell>
          <cell r="G400" t="str">
            <v>否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</row>
        <row r="400"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0"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6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</row>
        <row r="400">
          <cell r="BG400">
            <v>0</v>
          </cell>
          <cell r="BH400">
            <v>0</v>
          </cell>
          <cell r="BI400">
            <v>0</v>
          </cell>
        </row>
        <row r="400">
          <cell r="BK400" t="e">
            <v>#N/A</v>
          </cell>
        </row>
        <row r="401">
          <cell r="B401" t="str">
            <v>S537005</v>
          </cell>
          <cell r="C401" t="str">
            <v>滨州齐德化工有限公司 </v>
          </cell>
          <cell r="D401">
            <v>0</v>
          </cell>
        </row>
        <row r="401">
          <cell r="F401">
            <v>0</v>
          </cell>
          <cell r="G401" t="str">
            <v>否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</row>
        <row r="401"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1"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6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</row>
        <row r="401">
          <cell r="BG401">
            <v>0</v>
          </cell>
          <cell r="BH401">
            <v>0</v>
          </cell>
          <cell r="BI401">
            <v>0</v>
          </cell>
        </row>
        <row r="401">
          <cell r="BK401" t="e">
            <v>#N/A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</row>
        <row r="402">
          <cell r="F402">
            <v>0</v>
          </cell>
          <cell r="G402" t="str">
            <v>否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</row>
        <row r="402"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</row>
        <row r="402"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6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</row>
        <row r="402">
          <cell r="BG402">
            <v>0</v>
          </cell>
          <cell r="BH402">
            <v>0</v>
          </cell>
          <cell r="BI402">
            <v>0</v>
          </cell>
        </row>
        <row r="402">
          <cell r="BK402" t="e">
            <v>#N/A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</row>
        <row r="403">
          <cell r="F403">
            <v>0</v>
          </cell>
          <cell r="G403" t="str">
            <v>否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</row>
        <row r="403"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</row>
        <row r="403"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6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</row>
        <row r="403">
          <cell r="BG403">
            <v>0</v>
          </cell>
          <cell r="BH403">
            <v>0</v>
          </cell>
          <cell r="BI403">
            <v>0</v>
          </cell>
        </row>
        <row r="403">
          <cell r="BK403" t="e">
            <v>#N/A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</row>
        <row r="404">
          <cell r="F404">
            <v>0</v>
          </cell>
          <cell r="G404" t="str">
            <v>否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</row>
        <row r="404"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</row>
        <row r="404"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6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</row>
        <row r="404">
          <cell r="BG404">
            <v>0</v>
          </cell>
          <cell r="BH404">
            <v>0</v>
          </cell>
          <cell r="BI404">
            <v>0</v>
          </cell>
        </row>
        <row r="404">
          <cell r="BK404" t="e">
            <v>#N/A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</row>
        <row r="405">
          <cell r="F405">
            <v>0</v>
          </cell>
          <cell r="G405" t="str">
            <v>否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</row>
        <row r="405">
          <cell r="AE405">
            <v>0</v>
          </cell>
          <cell r="AF405">
            <v>0</v>
          </cell>
          <cell r="AG405">
            <v>0</v>
          </cell>
          <cell r="AH405">
            <v>0</v>
          </cell>
        </row>
        <row r="405"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6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</row>
        <row r="405">
          <cell r="BG405">
            <v>0</v>
          </cell>
          <cell r="BH405">
            <v>0</v>
          </cell>
          <cell r="BI405">
            <v>0</v>
          </cell>
        </row>
        <row r="405">
          <cell r="BK405" t="e">
            <v>#N/A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</row>
        <row r="406">
          <cell r="F406">
            <v>0</v>
          </cell>
          <cell r="G406" t="str">
            <v>否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</row>
        <row r="406"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</row>
        <row r="406"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6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</row>
        <row r="406">
          <cell r="BG406">
            <v>0</v>
          </cell>
          <cell r="BH406">
            <v>0</v>
          </cell>
          <cell r="BI406">
            <v>0</v>
          </cell>
        </row>
        <row r="406">
          <cell r="BK406" t="e">
            <v>#N/A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</row>
        <row r="407">
          <cell r="F407">
            <v>0</v>
          </cell>
          <cell r="G407" t="str">
            <v>否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</row>
        <row r="407"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</row>
        <row r="407"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6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</row>
        <row r="407">
          <cell r="BG407">
            <v>-5.82076609134674e-11</v>
          </cell>
          <cell r="BH407">
            <v>0</v>
          </cell>
          <cell r="BI407">
            <v>-5.82076609134674e-11</v>
          </cell>
        </row>
        <row r="407">
          <cell r="BK407" t="e">
            <v>#N/A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</row>
        <row r="408">
          <cell r="F408">
            <v>0</v>
          </cell>
          <cell r="G408" t="str">
            <v>否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</row>
        <row r="408"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8"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6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</row>
        <row r="408">
          <cell r="BG408">
            <v>-131392.8</v>
          </cell>
          <cell r="BH408">
            <v>-131392.8</v>
          </cell>
          <cell r="BI408">
            <v>-131392.8</v>
          </cell>
        </row>
        <row r="408">
          <cell r="BK408" t="e">
            <v>#N/A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</row>
        <row r="409">
          <cell r="F409">
            <v>0</v>
          </cell>
          <cell r="G409" t="str">
            <v>否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</row>
        <row r="409"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09"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6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</row>
        <row r="409">
          <cell r="BG409">
            <v>0</v>
          </cell>
          <cell r="BH409">
            <v>0</v>
          </cell>
          <cell r="BI409">
            <v>0</v>
          </cell>
        </row>
        <row r="409">
          <cell r="BK409" t="e">
            <v>#N/A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</row>
        <row r="410">
          <cell r="F410">
            <v>0</v>
          </cell>
          <cell r="G410" t="str">
            <v>否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</row>
        <row r="410"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</row>
        <row r="410"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6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</row>
        <row r="410">
          <cell r="BG410">
            <v>0</v>
          </cell>
          <cell r="BH410">
            <v>0</v>
          </cell>
          <cell r="BI410">
            <v>0</v>
          </cell>
        </row>
        <row r="410">
          <cell r="BK410" t="e">
            <v>#N/A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</row>
        <row r="411">
          <cell r="F411">
            <v>0</v>
          </cell>
          <cell r="G411" t="str">
            <v>否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</row>
        <row r="411"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1"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6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</row>
        <row r="411">
          <cell r="BG411">
            <v>-58565.7800000007</v>
          </cell>
          <cell r="BH411">
            <v>-58565.7800000007</v>
          </cell>
          <cell r="BI411">
            <v>-58565.7800000007</v>
          </cell>
        </row>
        <row r="411">
          <cell r="BK411" t="e">
            <v>#N/A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</row>
        <row r="412">
          <cell r="F412">
            <v>0</v>
          </cell>
          <cell r="G412" t="str">
            <v>否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</row>
        <row r="412"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2"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6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</row>
        <row r="412">
          <cell r="BG412">
            <v>0</v>
          </cell>
          <cell r="BH412">
            <v>0</v>
          </cell>
          <cell r="BI412">
            <v>0</v>
          </cell>
        </row>
        <row r="412">
          <cell r="BK412" t="e">
            <v>#N/A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</row>
        <row r="413">
          <cell r="F413">
            <v>0</v>
          </cell>
          <cell r="G413" t="str">
            <v>否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</row>
        <row r="413"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</row>
        <row r="413"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6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</row>
        <row r="413">
          <cell r="BG413">
            <v>0</v>
          </cell>
          <cell r="BH413">
            <v>0</v>
          </cell>
          <cell r="BI413">
            <v>0</v>
          </cell>
        </row>
        <row r="413">
          <cell r="BK413" t="e">
            <v>#N/A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</row>
        <row r="414">
          <cell r="F414">
            <v>0</v>
          </cell>
          <cell r="G414" t="str">
            <v>否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</row>
        <row r="414"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</row>
        <row r="414"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6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</row>
        <row r="414">
          <cell r="BG414">
            <v>0</v>
          </cell>
          <cell r="BH414">
            <v>0</v>
          </cell>
          <cell r="BI414">
            <v>0</v>
          </cell>
        </row>
        <row r="414">
          <cell r="BK414" t="e">
            <v>#N/A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</row>
        <row r="415">
          <cell r="F415">
            <v>0</v>
          </cell>
          <cell r="G415" t="str">
            <v>否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</row>
        <row r="415"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5"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6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</row>
        <row r="415">
          <cell r="BG415">
            <v>-2.68000000002564</v>
          </cell>
          <cell r="BH415">
            <v>-2.68000000002564</v>
          </cell>
          <cell r="BI415">
            <v>-800.840000000026</v>
          </cell>
        </row>
        <row r="415">
          <cell r="BK415" t="e">
            <v>#N/A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</row>
        <row r="416">
          <cell r="F416">
            <v>0</v>
          </cell>
          <cell r="G416" t="str">
            <v>否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</row>
        <row r="416"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</row>
        <row r="416"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6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</row>
        <row r="416">
          <cell r="BG416">
            <v>0</v>
          </cell>
          <cell r="BH416">
            <v>0</v>
          </cell>
          <cell r="BI416">
            <v>0</v>
          </cell>
        </row>
        <row r="416">
          <cell r="BK416" t="e">
            <v>#N/A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</row>
        <row r="417">
          <cell r="F417">
            <v>0</v>
          </cell>
          <cell r="G417" t="str">
            <v>否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</row>
        <row r="417"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</row>
        <row r="417"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6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</row>
        <row r="417">
          <cell r="BG417">
            <v>0</v>
          </cell>
          <cell r="BH417">
            <v>0</v>
          </cell>
          <cell r="BI417">
            <v>0</v>
          </cell>
        </row>
        <row r="417">
          <cell r="BK417" t="e">
            <v>#N/A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</row>
        <row r="418">
          <cell r="F418">
            <v>0</v>
          </cell>
          <cell r="G418" t="str">
            <v>否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</row>
        <row r="418"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</row>
        <row r="418"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6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</row>
        <row r="418">
          <cell r="BG418">
            <v>0</v>
          </cell>
          <cell r="BH418">
            <v>0</v>
          </cell>
          <cell r="BI418">
            <v>0</v>
          </cell>
        </row>
        <row r="418">
          <cell r="BK418" t="e">
            <v>#N/A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</row>
        <row r="419">
          <cell r="F419">
            <v>0</v>
          </cell>
          <cell r="G419" t="str">
            <v>否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</row>
        <row r="419"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</row>
        <row r="419"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6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</row>
        <row r="419">
          <cell r="BG419">
            <v>0</v>
          </cell>
          <cell r="BH419">
            <v>0</v>
          </cell>
          <cell r="BI419">
            <v>0</v>
          </cell>
        </row>
        <row r="419">
          <cell r="BK419" t="e">
            <v>#N/A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</row>
        <row r="420">
          <cell r="F420">
            <v>0</v>
          </cell>
          <cell r="G420" t="str">
            <v>否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</row>
        <row r="420"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</row>
        <row r="420"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6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</row>
        <row r="420">
          <cell r="BG420">
            <v>0</v>
          </cell>
          <cell r="BH420">
            <v>0</v>
          </cell>
          <cell r="BI420">
            <v>0</v>
          </cell>
        </row>
        <row r="420">
          <cell r="BK420" t="e">
            <v>#N/A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</row>
        <row r="421">
          <cell r="F421">
            <v>0</v>
          </cell>
          <cell r="G421" t="str">
            <v>否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</row>
        <row r="421"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1"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6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</row>
        <row r="421">
          <cell r="BG421">
            <v>0</v>
          </cell>
          <cell r="BH421">
            <v>0</v>
          </cell>
          <cell r="BI421">
            <v>0</v>
          </cell>
        </row>
        <row r="421">
          <cell r="BK421" t="e">
            <v>#N/A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</row>
        <row r="422">
          <cell r="F422">
            <v>0</v>
          </cell>
          <cell r="G422" t="str">
            <v>否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</row>
        <row r="422"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2"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6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</row>
        <row r="422">
          <cell r="BG422">
            <v>0</v>
          </cell>
          <cell r="BH422">
            <v>0</v>
          </cell>
          <cell r="BI422">
            <v>0</v>
          </cell>
        </row>
        <row r="422">
          <cell r="BK422" t="e">
            <v>#N/A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</row>
        <row r="423">
          <cell r="F423">
            <v>0</v>
          </cell>
          <cell r="G423" t="str">
            <v>否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</row>
        <row r="423"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</row>
        <row r="423"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6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</row>
        <row r="423">
          <cell r="BG423">
            <v>0</v>
          </cell>
          <cell r="BH423">
            <v>0</v>
          </cell>
          <cell r="BI423">
            <v>0</v>
          </cell>
        </row>
        <row r="423">
          <cell r="BK423" t="e">
            <v>#N/A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</row>
        <row r="424">
          <cell r="F424">
            <v>0</v>
          </cell>
          <cell r="G424" t="str">
            <v>否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</row>
        <row r="424"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4"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6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</row>
        <row r="424">
          <cell r="BG424">
            <v>0</v>
          </cell>
          <cell r="BH424">
            <v>0</v>
          </cell>
          <cell r="BI424">
            <v>0</v>
          </cell>
        </row>
        <row r="424">
          <cell r="BK424" t="e">
            <v>#N/A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</row>
        <row r="425">
          <cell r="F425">
            <v>0</v>
          </cell>
          <cell r="G425" t="str">
            <v>否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</row>
        <row r="425"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5"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6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</row>
        <row r="425">
          <cell r="BG425">
            <v>0</v>
          </cell>
          <cell r="BH425">
            <v>0</v>
          </cell>
          <cell r="BI425">
            <v>0</v>
          </cell>
        </row>
        <row r="425">
          <cell r="BK425" t="e">
            <v>#N/A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</row>
        <row r="426">
          <cell r="F426">
            <v>0</v>
          </cell>
          <cell r="G426" t="str">
            <v>否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</row>
        <row r="426"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6"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6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</row>
        <row r="426">
          <cell r="BG426">
            <v>0</v>
          </cell>
          <cell r="BH426">
            <v>0</v>
          </cell>
          <cell r="BI426">
            <v>0</v>
          </cell>
        </row>
        <row r="426">
          <cell r="BK426" t="e">
            <v>#N/A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</row>
        <row r="427">
          <cell r="F427">
            <v>0</v>
          </cell>
          <cell r="G427" t="str">
            <v>否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</row>
        <row r="427"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7"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6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</row>
        <row r="427">
          <cell r="BG427">
            <v>0</v>
          </cell>
          <cell r="BH427">
            <v>0</v>
          </cell>
          <cell r="BI427">
            <v>0</v>
          </cell>
        </row>
        <row r="427">
          <cell r="BK427" t="e">
            <v>#N/A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</row>
        <row r="428">
          <cell r="F428">
            <v>0</v>
          </cell>
          <cell r="G428" t="str">
            <v>否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</row>
        <row r="428"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8"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6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</row>
        <row r="428">
          <cell r="BG428">
            <v>0</v>
          </cell>
          <cell r="BH428">
            <v>0</v>
          </cell>
          <cell r="BI428">
            <v>0</v>
          </cell>
        </row>
        <row r="428">
          <cell r="BK428" t="e">
            <v>#N/A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</row>
        <row r="429">
          <cell r="F429">
            <v>0</v>
          </cell>
          <cell r="G429" t="str">
            <v>否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</row>
        <row r="429"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29"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6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</row>
        <row r="429">
          <cell r="BG429">
            <v>0</v>
          </cell>
          <cell r="BH429">
            <v>0</v>
          </cell>
          <cell r="BI429">
            <v>0</v>
          </cell>
        </row>
        <row r="429">
          <cell r="BK429" t="e">
            <v>#N/A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</row>
        <row r="430">
          <cell r="F430">
            <v>0</v>
          </cell>
          <cell r="G430" t="str">
            <v>否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</row>
        <row r="430"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0"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6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</row>
        <row r="430">
          <cell r="BG430">
            <v>0</v>
          </cell>
          <cell r="BH430">
            <v>0</v>
          </cell>
          <cell r="BI430">
            <v>0</v>
          </cell>
        </row>
        <row r="430">
          <cell r="BK430" t="e">
            <v>#N/A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</row>
        <row r="431">
          <cell r="F431">
            <v>0</v>
          </cell>
          <cell r="G431" t="str">
            <v>否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</row>
        <row r="431"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1"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6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</row>
        <row r="431">
          <cell r="BG431">
            <v>0</v>
          </cell>
          <cell r="BH431">
            <v>0</v>
          </cell>
          <cell r="BI431">
            <v>0</v>
          </cell>
        </row>
        <row r="431">
          <cell r="BK431" t="e">
            <v>#N/A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</row>
        <row r="432">
          <cell r="F432">
            <v>0</v>
          </cell>
          <cell r="G432" t="str">
            <v>否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</row>
        <row r="432"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2"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6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</row>
        <row r="432">
          <cell r="BG432">
            <v>0</v>
          </cell>
          <cell r="BH432">
            <v>0</v>
          </cell>
          <cell r="BI432">
            <v>0</v>
          </cell>
        </row>
        <row r="432">
          <cell r="BK432" t="e">
            <v>#N/A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</row>
        <row r="433">
          <cell r="F433">
            <v>0</v>
          </cell>
          <cell r="G433" t="str">
            <v>否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</row>
        <row r="433"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3"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6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</row>
        <row r="433">
          <cell r="BG433">
            <v>0</v>
          </cell>
          <cell r="BH433">
            <v>0</v>
          </cell>
          <cell r="BI433">
            <v>0</v>
          </cell>
        </row>
        <row r="433">
          <cell r="BK433" t="e">
            <v>#N/A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</row>
        <row r="434">
          <cell r="F434">
            <v>0</v>
          </cell>
          <cell r="G434" t="str">
            <v>否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</row>
        <row r="434"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34"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6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</row>
        <row r="434">
          <cell r="BG434">
            <v>0</v>
          </cell>
          <cell r="BH434">
            <v>0</v>
          </cell>
          <cell r="BI434">
            <v>0</v>
          </cell>
        </row>
        <row r="434">
          <cell r="BK434" t="e">
            <v>#N/A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</row>
        <row r="435">
          <cell r="F435">
            <v>0</v>
          </cell>
          <cell r="G435" t="str">
            <v>否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</row>
        <row r="435"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5"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6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</row>
        <row r="435">
          <cell r="BG435">
            <v>0</v>
          </cell>
          <cell r="BH435">
            <v>0</v>
          </cell>
          <cell r="BI435">
            <v>0</v>
          </cell>
        </row>
        <row r="435">
          <cell r="BK435" t="e">
            <v>#N/A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</row>
        <row r="436">
          <cell r="F436">
            <v>0</v>
          </cell>
          <cell r="G436" t="str">
            <v>否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</row>
        <row r="436"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6"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6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</row>
        <row r="436">
          <cell r="BG436">
            <v>0</v>
          </cell>
          <cell r="BH436">
            <v>0</v>
          </cell>
          <cell r="BI436">
            <v>0</v>
          </cell>
        </row>
        <row r="436">
          <cell r="BK436" t="e">
            <v>#N/A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</row>
        <row r="437">
          <cell r="F437">
            <v>0</v>
          </cell>
          <cell r="G437" t="str">
            <v>否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</row>
        <row r="437"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</row>
        <row r="437"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6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</row>
        <row r="437">
          <cell r="BG437">
            <v>0</v>
          </cell>
          <cell r="BH437">
            <v>0</v>
          </cell>
          <cell r="BI437">
            <v>0</v>
          </cell>
        </row>
        <row r="437">
          <cell r="BK437" t="e">
            <v>#N/A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</row>
        <row r="438">
          <cell r="F438">
            <v>0</v>
          </cell>
          <cell r="G438" t="str">
            <v>否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</row>
        <row r="438"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8"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6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</row>
        <row r="438">
          <cell r="BG438">
            <v>0</v>
          </cell>
          <cell r="BH438">
            <v>0</v>
          </cell>
          <cell r="BI438">
            <v>0</v>
          </cell>
        </row>
        <row r="438">
          <cell r="BK438" t="e">
            <v>#N/A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</row>
        <row r="439">
          <cell r="F439">
            <v>0</v>
          </cell>
          <cell r="G439" t="str">
            <v>否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</row>
        <row r="439"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39"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6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</row>
        <row r="439">
          <cell r="BG439">
            <v>0</v>
          </cell>
          <cell r="BH439">
            <v>0</v>
          </cell>
          <cell r="BI439">
            <v>0</v>
          </cell>
        </row>
        <row r="439">
          <cell r="BK439" t="e">
            <v>#N/A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</row>
        <row r="440">
          <cell r="F440">
            <v>0</v>
          </cell>
          <cell r="G440" t="str">
            <v>否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</row>
        <row r="440"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0"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6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</row>
        <row r="440">
          <cell r="BG440">
            <v>0</v>
          </cell>
          <cell r="BH440">
            <v>0</v>
          </cell>
          <cell r="BI440">
            <v>0</v>
          </cell>
        </row>
        <row r="440">
          <cell r="BK440" t="e">
            <v>#N/A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</row>
        <row r="441">
          <cell r="F441">
            <v>0</v>
          </cell>
          <cell r="G441" t="str">
            <v>否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</row>
        <row r="441"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1"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6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</row>
        <row r="441">
          <cell r="BG441">
            <v>0</v>
          </cell>
          <cell r="BH441">
            <v>0</v>
          </cell>
          <cell r="BI441">
            <v>0</v>
          </cell>
        </row>
        <row r="441">
          <cell r="BK441" t="e">
            <v>#N/A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</row>
        <row r="442"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0</v>
          </cell>
          <cell r="AV442">
            <v>155223.45</v>
          </cell>
          <cell r="AW442">
            <v>144280.11</v>
          </cell>
          <cell r="AX442">
            <v>6</v>
          </cell>
          <cell r="AY442">
            <v>15318.49</v>
          </cell>
          <cell r="AZ442">
            <v>29919.32</v>
          </cell>
          <cell r="BA442">
            <v>43147.86</v>
          </cell>
          <cell r="BB442">
            <v>17400</v>
          </cell>
          <cell r="BC442">
            <v>20300</v>
          </cell>
          <cell r="BD442">
            <v>116729.01</v>
          </cell>
          <cell r="BE442">
            <v>10943.34</v>
          </cell>
        </row>
        <row r="442">
          <cell r="BG442">
            <v>155223.45</v>
          </cell>
          <cell r="BH442">
            <v>0</v>
          </cell>
          <cell r="BI442">
            <v>0</v>
          </cell>
        </row>
        <row r="442">
          <cell r="BK442">
            <v>0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</row>
        <row r="443">
          <cell r="F443">
            <v>0</v>
          </cell>
          <cell r="G443" t="str">
            <v>否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</row>
        <row r="443"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3"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6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</row>
        <row r="443">
          <cell r="BG443">
            <v>0</v>
          </cell>
          <cell r="BH443">
            <v>0</v>
          </cell>
          <cell r="BI443">
            <v>0</v>
          </cell>
        </row>
        <row r="443">
          <cell r="BK443" t="e">
            <v>#N/A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</row>
        <row r="444">
          <cell r="F444">
            <v>0</v>
          </cell>
          <cell r="G444" t="str">
            <v>否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</row>
        <row r="444"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4"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6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</row>
        <row r="444">
          <cell r="BG444">
            <v>0</v>
          </cell>
          <cell r="BH444">
            <v>0</v>
          </cell>
          <cell r="BI444">
            <v>0</v>
          </cell>
        </row>
        <row r="444">
          <cell r="BK444" t="e">
            <v>#N/A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</row>
        <row r="445">
          <cell r="F445">
            <v>0</v>
          </cell>
          <cell r="G445" t="str">
            <v>否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</row>
        <row r="445"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  <row r="445"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6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</row>
        <row r="445">
          <cell r="BG445">
            <v>0</v>
          </cell>
          <cell r="BH445">
            <v>0</v>
          </cell>
          <cell r="BI445">
            <v>0</v>
          </cell>
        </row>
        <row r="445">
          <cell r="BK445" t="e">
            <v>#N/A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</row>
        <row r="446">
          <cell r="F446">
            <v>0</v>
          </cell>
          <cell r="G446" t="str">
            <v>否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</row>
        <row r="446"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</row>
        <row r="446"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6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</row>
        <row r="446">
          <cell r="BG446">
            <v>0</v>
          </cell>
          <cell r="BH446">
            <v>0</v>
          </cell>
          <cell r="BI446">
            <v>0</v>
          </cell>
        </row>
        <row r="446">
          <cell r="BK446" t="e">
            <v>#N/A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</row>
        <row r="447">
          <cell r="F447">
            <v>0</v>
          </cell>
          <cell r="G447" t="str">
            <v>否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</row>
        <row r="447"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</row>
        <row r="447"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6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</row>
        <row r="447">
          <cell r="BG447">
            <v>0</v>
          </cell>
          <cell r="BH447">
            <v>0</v>
          </cell>
          <cell r="BI447">
            <v>0</v>
          </cell>
        </row>
        <row r="447">
          <cell r="BK447" t="e">
            <v>#N/A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</row>
        <row r="448">
          <cell r="F448">
            <v>0</v>
          </cell>
          <cell r="G448" t="str">
            <v>否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</row>
        <row r="448"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</row>
        <row r="448"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6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</row>
        <row r="448">
          <cell r="BG448">
            <v>0</v>
          </cell>
          <cell r="BH448">
            <v>0</v>
          </cell>
          <cell r="BI448">
            <v>0</v>
          </cell>
        </row>
        <row r="448">
          <cell r="BK448" t="e">
            <v>#N/A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</row>
        <row r="449">
          <cell r="F449">
            <v>0</v>
          </cell>
          <cell r="G449" t="str">
            <v>否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49"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</row>
        <row r="449"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6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</row>
        <row r="449">
          <cell r="BG449">
            <v>0</v>
          </cell>
          <cell r="BH449">
            <v>0</v>
          </cell>
          <cell r="BI449">
            <v>0</v>
          </cell>
        </row>
        <row r="449">
          <cell r="BK449" t="e">
            <v>#N/A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</row>
        <row r="450">
          <cell r="F450">
            <v>0</v>
          </cell>
          <cell r="G450" t="str">
            <v>否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</row>
        <row r="450"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</row>
        <row r="450"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6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</row>
        <row r="450">
          <cell r="BG450">
            <v>0</v>
          </cell>
          <cell r="BH450">
            <v>0</v>
          </cell>
          <cell r="BI450">
            <v>0</v>
          </cell>
        </row>
        <row r="450">
          <cell r="BK450" t="e">
            <v>#N/A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</row>
        <row r="451">
          <cell r="F451">
            <v>0</v>
          </cell>
          <cell r="G451" t="str">
            <v>否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</row>
        <row r="451"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</row>
        <row r="451"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6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</row>
        <row r="451">
          <cell r="BG451">
            <v>0</v>
          </cell>
          <cell r="BH451">
            <v>0</v>
          </cell>
          <cell r="BI451">
            <v>0</v>
          </cell>
        </row>
        <row r="451">
          <cell r="BK451" t="e">
            <v>#N/A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</row>
        <row r="452">
          <cell r="F452">
            <v>0</v>
          </cell>
          <cell r="G452" t="str">
            <v>否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</row>
        <row r="452"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</row>
        <row r="452"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6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</row>
        <row r="452">
          <cell r="BG452">
            <v>0</v>
          </cell>
          <cell r="BH452">
            <v>0</v>
          </cell>
          <cell r="BI452">
            <v>0</v>
          </cell>
        </row>
        <row r="452">
          <cell r="BK452" t="e">
            <v>#N/A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</row>
        <row r="453">
          <cell r="F453">
            <v>0</v>
          </cell>
          <cell r="G453" t="str">
            <v>否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</row>
        <row r="453"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</row>
        <row r="453"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6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</row>
        <row r="453">
          <cell r="BG453">
            <v>0</v>
          </cell>
          <cell r="BH453">
            <v>0</v>
          </cell>
          <cell r="BI453">
            <v>0</v>
          </cell>
        </row>
        <row r="453">
          <cell r="BK453" t="e">
            <v>#N/A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</row>
        <row r="454">
          <cell r="F454">
            <v>0</v>
          </cell>
          <cell r="G454" t="str">
            <v>否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</row>
        <row r="454"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</row>
        <row r="454"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6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</row>
        <row r="454">
          <cell r="BG454">
            <v>0</v>
          </cell>
          <cell r="BH454">
            <v>0</v>
          </cell>
          <cell r="BI454">
            <v>0</v>
          </cell>
        </row>
        <row r="454">
          <cell r="BK454" t="e">
            <v>#N/A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</row>
        <row r="455">
          <cell r="F455">
            <v>0</v>
          </cell>
          <cell r="G455" t="str">
            <v>否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</row>
        <row r="455"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</row>
        <row r="455"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6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</row>
        <row r="455">
          <cell r="BG455">
            <v>0</v>
          </cell>
          <cell r="BH455">
            <v>0</v>
          </cell>
          <cell r="BI455">
            <v>0</v>
          </cell>
        </row>
        <row r="455">
          <cell r="BK455" t="e">
            <v>#N/A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</row>
        <row r="456">
          <cell r="F456">
            <v>0</v>
          </cell>
          <cell r="G456" t="str">
            <v>否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</row>
        <row r="456"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</row>
        <row r="456"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6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</row>
        <row r="456">
          <cell r="BG456">
            <v>0</v>
          </cell>
          <cell r="BH456">
            <v>0</v>
          </cell>
          <cell r="BI456">
            <v>0</v>
          </cell>
        </row>
        <row r="456">
          <cell r="BK456" t="e">
            <v>#N/A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</row>
        <row r="457">
          <cell r="F457">
            <v>0</v>
          </cell>
          <cell r="G457" t="str">
            <v>否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</row>
        <row r="457"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</row>
        <row r="457"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6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</row>
        <row r="457">
          <cell r="BG457">
            <v>0</v>
          </cell>
          <cell r="BH457">
            <v>0</v>
          </cell>
          <cell r="BI457">
            <v>0</v>
          </cell>
        </row>
        <row r="457">
          <cell r="BK457" t="e">
            <v>#N/A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</row>
        <row r="458">
          <cell r="F458">
            <v>0</v>
          </cell>
          <cell r="G458" t="str">
            <v>否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</row>
        <row r="458"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8"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6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</row>
        <row r="458">
          <cell r="BG458">
            <v>0</v>
          </cell>
          <cell r="BH458">
            <v>0</v>
          </cell>
          <cell r="BI458">
            <v>0</v>
          </cell>
        </row>
        <row r="458">
          <cell r="BK458" t="e">
            <v>#N/A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</row>
        <row r="459">
          <cell r="F459">
            <v>0</v>
          </cell>
          <cell r="G459" t="str">
            <v>否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</row>
        <row r="459"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</row>
        <row r="459"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6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</row>
        <row r="459">
          <cell r="BG459">
            <v>0</v>
          </cell>
          <cell r="BH459">
            <v>0</v>
          </cell>
          <cell r="BI459">
            <v>0</v>
          </cell>
        </row>
        <row r="459">
          <cell r="BK459" t="e">
            <v>#N/A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</row>
        <row r="460">
          <cell r="F460">
            <v>0</v>
          </cell>
          <cell r="G460" t="str">
            <v>否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</row>
        <row r="460"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</row>
        <row r="460"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6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</row>
        <row r="460">
          <cell r="BG460">
            <v>0</v>
          </cell>
          <cell r="BH460">
            <v>0</v>
          </cell>
          <cell r="BI460">
            <v>0</v>
          </cell>
        </row>
        <row r="460">
          <cell r="BK460" t="e">
            <v>#N/A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</row>
        <row r="461">
          <cell r="F461">
            <v>0</v>
          </cell>
          <cell r="G461" t="str">
            <v>否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</row>
        <row r="461"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</row>
        <row r="461"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6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</row>
        <row r="461">
          <cell r="BG461">
            <v>0</v>
          </cell>
          <cell r="BH461">
            <v>0</v>
          </cell>
          <cell r="BI461">
            <v>0</v>
          </cell>
        </row>
        <row r="461">
          <cell r="BK461" t="e">
            <v>#N/A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</row>
        <row r="462">
          <cell r="F462">
            <v>0</v>
          </cell>
          <cell r="G462" t="str">
            <v>否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</row>
        <row r="462"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</row>
        <row r="462"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6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</row>
        <row r="462">
          <cell r="BG462">
            <v>0</v>
          </cell>
          <cell r="BH462">
            <v>0</v>
          </cell>
          <cell r="BI462">
            <v>0</v>
          </cell>
        </row>
        <row r="462">
          <cell r="BK462" t="e">
            <v>#N/A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</row>
        <row r="463">
          <cell r="F463">
            <v>0</v>
          </cell>
          <cell r="G463" t="str">
            <v>否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</row>
        <row r="463"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</row>
        <row r="463"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6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</row>
        <row r="463">
          <cell r="BG463">
            <v>0</v>
          </cell>
          <cell r="BH463">
            <v>0</v>
          </cell>
          <cell r="BI463">
            <v>0</v>
          </cell>
        </row>
        <row r="463">
          <cell r="BK463" t="e">
            <v>#N/A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</row>
        <row r="464">
          <cell r="F464">
            <v>0</v>
          </cell>
          <cell r="G464" t="str">
            <v>否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</row>
        <row r="464"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</row>
        <row r="464"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6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</row>
        <row r="464">
          <cell r="BG464">
            <v>0</v>
          </cell>
          <cell r="BH464">
            <v>0</v>
          </cell>
          <cell r="BI464">
            <v>0</v>
          </cell>
        </row>
        <row r="464">
          <cell r="BK464" t="e">
            <v>#N/A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</row>
        <row r="465">
          <cell r="F465">
            <v>0</v>
          </cell>
          <cell r="G465" t="str">
            <v>否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</row>
        <row r="465"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5"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6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</row>
        <row r="465">
          <cell r="BG465">
            <v>0</v>
          </cell>
          <cell r="BH465">
            <v>0</v>
          </cell>
          <cell r="BI465">
            <v>0</v>
          </cell>
        </row>
        <row r="465">
          <cell r="BK465" t="e">
            <v>#N/A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</row>
        <row r="466">
          <cell r="F466">
            <v>0</v>
          </cell>
          <cell r="G466" t="str">
            <v>否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</row>
        <row r="466"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</row>
        <row r="466"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6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</row>
        <row r="466">
          <cell r="BG466">
            <v>0</v>
          </cell>
          <cell r="BH466">
            <v>0</v>
          </cell>
          <cell r="BI466">
            <v>0</v>
          </cell>
        </row>
        <row r="466">
          <cell r="BK466" t="e">
            <v>#N/A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</row>
        <row r="467">
          <cell r="F467">
            <v>0</v>
          </cell>
          <cell r="G467" t="str">
            <v>否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</row>
        <row r="467"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</row>
        <row r="467"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6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</row>
        <row r="467">
          <cell r="BG467">
            <v>0</v>
          </cell>
          <cell r="BH467">
            <v>0</v>
          </cell>
          <cell r="BI467">
            <v>0</v>
          </cell>
        </row>
        <row r="467">
          <cell r="BK467" t="e">
            <v>#N/A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</row>
        <row r="468">
          <cell r="F468">
            <v>0</v>
          </cell>
          <cell r="G468" t="str">
            <v>否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</row>
        <row r="468"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</row>
        <row r="468"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6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</row>
        <row r="468">
          <cell r="BG468">
            <v>0</v>
          </cell>
          <cell r="BH468">
            <v>0</v>
          </cell>
          <cell r="BI468">
            <v>0</v>
          </cell>
        </row>
        <row r="468">
          <cell r="BK468" t="e">
            <v>#N/A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</row>
        <row r="469">
          <cell r="F469">
            <v>0</v>
          </cell>
          <cell r="G469" t="str">
            <v>否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</row>
        <row r="469"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</row>
        <row r="469"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6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</row>
        <row r="469">
          <cell r="BG469">
            <v>0</v>
          </cell>
          <cell r="BH469">
            <v>0</v>
          </cell>
          <cell r="BI469">
            <v>0</v>
          </cell>
        </row>
        <row r="469">
          <cell r="BK469" t="e">
            <v>#N/A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</row>
        <row r="470">
          <cell r="F470">
            <v>0</v>
          </cell>
          <cell r="G470" t="str">
            <v>否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</row>
        <row r="470"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0"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6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</row>
        <row r="470">
          <cell r="BG470">
            <v>0</v>
          </cell>
          <cell r="BH470">
            <v>0</v>
          </cell>
          <cell r="BI470">
            <v>0</v>
          </cell>
        </row>
        <row r="470">
          <cell r="BK470" t="e">
            <v>#N/A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</row>
        <row r="471">
          <cell r="F471">
            <v>0</v>
          </cell>
          <cell r="G471" t="str">
            <v>否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</row>
        <row r="471"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1"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6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</row>
        <row r="471">
          <cell r="BG471">
            <v>0</v>
          </cell>
          <cell r="BH471">
            <v>0</v>
          </cell>
          <cell r="BI471">
            <v>0</v>
          </cell>
        </row>
        <row r="471">
          <cell r="BK471" t="e">
            <v>#N/A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</row>
        <row r="472">
          <cell r="F472">
            <v>0</v>
          </cell>
          <cell r="G472" t="str">
            <v>否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</row>
        <row r="472"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</row>
        <row r="472"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6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</row>
        <row r="472">
          <cell r="BG472">
            <v>0</v>
          </cell>
          <cell r="BH472">
            <v>0</v>
          </cell>
          <cell r="BI472">
            <v>0</v>
          </cell>
        </row>
        <row r="472">
          <cell r="BK472" t="e">
            <v>#N/A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</row>
        <row r="473">
          <cell r="F473">
            <v>0</v>
          </cell>
          <cell r="G473" t="str">
            <v>否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</row>
        <row r="473"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</row>
        <row r="473"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6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</row>
        <row r="473">
          <cell r="BG473">
            <v>0</v>
          </cell>
          <cell r="BH473">
            <v>0</v>
          </cell>
          <cell r="BI473">
            <v>0</v>
          </cell>
        </row>
        <row r="473">
          <cell r="BK473" t="e">
            <v>#N/A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</row>
        <row r="474">
          <cell r="F474">
            <v>0</v>
          </cell>
          <cell r="G474" t="str">
            <v>否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</row>
        <row r="474"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4"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6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</row>
        <row r="474">
          <cell r="BG474">
            <v>0</v>
          </cell>
          <cell r="BH474">
            <v>0</v>
          </cell>
          <cell r="BI474">
            <v>0</v>
          </cell>
        </row>
        <row r="474">
          <cell r="BK474" t="e">
            <v>#N/A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</row>
        <row r="475">
          <cell r="F475">
            <v>0</v>
          </cell>
          <cell r="G475" t="str">
            <v>否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</row>
        <row r="475"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5"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6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</row>
        <row r="475">
          <cell r="BG475">
            <v>-30000</v>
          </cell>
          <cell r="BH475">
            <v>-30000</v>
          </cell>
          <cell r="BI475">
            <v>-30000</v>
          </cell>
        </row>
        <row r="475">
          <cell r="BK475" t="e">
            <v>#N/A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</row>
        <row r="476">
          <cell r="F476">
            <v>0</v>
          </cell>
          <cell r="G476" t="str">
            <v>否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</row>
        <row r="476"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76"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6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</row>
        <row r="476">
          <cell r="BG476">
            <v>0</v>
          </cell>
          <cell r="BH476">
            <v>0</v>
          </cell>
          <cell r="BI476">
            <v>0</v>
          </cell>
        </row>
        <row r="476">
          <cell r="BK476" t="e">
            <v>#N/A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</row>
        <row r="477">
          <cell r="F477">
            <v>0</v>
          </cell>
          <cell r="G477" t="str">
            <v>否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</row>
        <row r="477"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7"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6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</row>
        <row r="477">
          <cell r="BG477">
            <v>0</v>
          </cell>
          <cell r="BH477">
            <v>0</v>
          </cell>
          <cell r="BI477">
            <v>0</v>
          </cell>
        </row>
        <row r="477">
          <cell r="BK477" t="e">
            <v>#N/A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</row>
        <row r="478">
          <cell r="F478">
            <v>0</v>
          </cell>
          <cell r="G478" t="str">
            <v>否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</row>
        <row r="478"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</row>
        <row r="478"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6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</row>
        <row r="478">
          <cell r="BG478">
            <v>0</v>
          </cell>
          <cell r="BH478">
            <v>0</v>
          </cell>
          <cell r="BI478">
            <v>0</v>
          </cell>
        </row>
        <row r="478">
          <cell r="BK478" t="e">
            <v>#N/A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</row>
        <row r="479">
          <cell r="F479">
            <v>0</v>
          </cell>
          <cell r="G479" t="str">
            <v>否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</row>
        <row r="479"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79"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6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</row>
        <row r="479">
          <cell r="BG479">
            <v>0</v>
          </cell>
          <cell r="BH479">
            <v>0</v>
          </cell>
          <cell r="BI479">
            <v>0</v>
          </cell>
        </row>
        <row r="479">
          <cell r="BK479" t="e">
            <v>#N/A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</row>
        <row r="480">
          <cell r="F480">
            <v>0</v>
          </cell>
          <cell r="G480" t="str">
            <v>否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</row>
        <row r="480"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0"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6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</row>
        <row r="480">
          <cell r="BG480">
            <v>0</v>
          </cell>
          <cell r="BH480">
            <v>0</v>
          </cell>
          <cell r="BI480">
            <v>0</v>
          </cell>
        </row>
        <row r="480">
          <cell r="BK480" t="e">
            <v>#N/A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</row>
        <row r="481">
          <cell r="F481">
            <v>0</v>
          </cell>
          <cell r="G481" t="str">
            <v>否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</row>
        <row r="481"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</row>
        <row r="481"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6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</row>
        <row r="481">
          <cell r="BG481">
            <v>0</v>
          </cell>
          <cell r="BH481">
            <v>0</v>
          </cell>
          <cell r="BI481">
            <v>0</v>
          </cell>
        </row>
        <row r="481">
          <cell r="BK481" t="e">
            <v>#N/A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</row>
        <row r="482">
          <cell r="F482">
            <v>0</v>
          </cell>
          <cell r="G482" t="str">
            <v>否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</row>
        <row r="482"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2"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6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</row>
        <row r="482">
          <cell r="BG482">
            <v>0</v>
          </cell>
          <cell r="BH482">
            <v>0</v>
          </cell>
          <cell r="BI482">
            <v>0</v>
          </cell>
        </row>
        <row r="482">
          <cell r="BK482" t="e">
            <v>#N/A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</row>
        <row r="483">
          <cell r="F483">
            <v>0</v>
          </cell>
          <cell r="G483" t="str">
            <v>否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</row>
        <row r="483"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3"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6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</row>
        <row r="483">
          <cell r="BG483">
            <v>0</v>
          </cell>
          <cell r="BH483">
            <v>0</v>
          </cell>
          <cell r="BI483">
            <v>0</v>
          </cell>
        </row>
        <row r="483">
          <cell r="BK483" t="e">
            <v>#N/A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</row>
        <row r="484">
          <cell r="F484">
            <v>0</v>
          </cell>
          <cell r="G484" t="str">
            <v>否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</row>
        <row r="484"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4"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6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</row>
        <row r="484">
          <cell r="BG484">
            <v>0</v>
          </cell>
          <cell r="BH484">
            <v>0</v>
          </cell>
          <cell r="BI484">
            <v>0</v>
          </cell>
        </row>
        <row r="484">
          <cell r="BK484" t="e">
            <v>#N/A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</row>
        <row r="485">
          <cell r="F485">
            <v>0</v>
          </cell>
          <cell r="G485" t="str">
            <v>否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</row>
        <row r="485"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5"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6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</row>
        <row r="485">
          <cell r="BG485">
            <v>0</v>
          </cell>
          <cell r="BH485">
            <v>0</v>
          </cell>
          <cell r="BI485">
            <v>0</v>
          </cell>
        </row>
        <row r="485">
          <cell r="BK485" t="e">
            <v>#N/A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</row>
        <row r="486">
          <cell r="F486">
            <v>0</v>
          </cell>
          <cell r="G486" t="str">
            <v>否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</row>
        <row r="486"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</row>
        <row r="486"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6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</row>
        <row r="486">
          <cell r="BG486">
            <v>0</v>
          </cell>
          <cell r="BH486">
            <v>0</v>
          </cell>
          <cell r="BI486">
            <v>0</v>
          </cell>
        </row>
        <row r="486">
          <cell r="BK486" t="e">
            <v>#N/A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</row>
        <row r="487">
          <cell r="F487">
            <v>0</v>
          </cell>
          <cell r="G487" t="str">
            <v>否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</row>
        <row r="487"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7"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6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</row>
        <row r="487">
          <cell r="BG487">
            <v>0</v>
          </cell>
          <cell r="BH487">
            <v>0</v>
          </cell>
          <cell r="BI487">
            <v>0</v>
          </cell>
        </row>
        <row r="487">
          <cell r="BK487" t="e">
            <v>#N/A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</row>
        <row r="488">
          <cell r="F488">
            <v>0</v>
          </cell>
          <cell r="G488" t="str">
            <v>否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</row>
        <row r="488">
          <cell r="AD488">
            <v>0</v>
          </cell>
          <cell r="AE488">
            <v>0</v>
          </cell>
        </row>
        <row r="488">
          <cell r="AG488">
            <v>0</v>
          </cell>
          <cell r="AH488">
            <v>0</v>
          </cell>
        </row>
        <row r="488"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6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</row>
        <row r="488">
          <cell r="BG488">
            <v>0</v>
          </cell>
          <cell r="BH488">
            <v>0</v>
          </cell>
          <cell r="BI488">
            <v>0</v>
          </cell>
        </row>
        <row r="488">
          <cell r="BK488" t="e">
            <v>#N/A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</row>
        <row r="489">
          <cell r="F489">
            <v>0</v>
          </cell>
          <cell r="G489" t="str">
            <v>否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</row>
        <row r="489">
          <cell r="AD489">
            <v>0</v>
          </cell>
          <cell r="AE489">
            <v>0</v>
          </cell>
        </row>
        <row r="489">
          <cell r="AG489">
            <v>0</v>
          </cell>
          <cell r="AH489">
            <v>0</v>
          </cell>
        </row>
        <row r="489"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6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</row>
        <row r="489">
          <cell r="BG489">
            <v>0</v>
          </cell>
          <cell r="BH489">
            <v>0</v>
          </cell>
          <cell r="BI489">
            <v>0</v>
          </cell>
        </row>
        <row r="489">
          <cell r="BK489" t="e">
            <v>#N/A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</row>
        <row r="490">
          <cell r="F490">
            <v>0</v>
          </cell>
          <cell r="G490" t="str">
            <v>否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</row>
        <row r="490">
          <cell r="AD490">
            <v>0</v>
          </cell>
          <cell r="AE490">
            <v>0</v>
          </cell>
        </row>
        <row r="490">
          <cell r="AG490">
            <v>0</v>
          </cell>
          <cell r="AH490">
            <v>0</v>
          </cell>
        </row>
        <row r="490"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6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</row>
        <row r="490">
          <cell r="BG490">
            <v>0</v>
          </cell>
          <cell r="BH490">
            <v>0</v>
          </cell>
          <cell r="BI490">
            <v>0</v>
          </cell>
        </row>
        <row r="490">
          <cell r="BK490" t="e">
            <v>#N/A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</row>
        <row r="491">
          <cell r="F491">
            <v>0</v>
          </cell>
          <cell r="G491" t="str">
            <v>否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</row>
        <row r="491"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1"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6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</row>
        <row r="491">
          <cell r="BG491">
            <v>0</v>
          </cell>
          <cell r="BH491">
            <v>0</v>
          </cell>
          <cell r="BI491">
            <v>0</v>
          </cell>
        </row>
        <row r="491">
          <cell r="BK491" t="e">
            <v>#N/A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</row>
        <row r="492">
          <cell r="F492">
            <v>0</v>
          </cell>
          <cell r="G492" t="str">
            <v>否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</row>
        <row r="492"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</row>
        <row r="492"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6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</row>
        <row r="492">
          <cell r="BG492">
            <v>0</v>
          </cell>
          <cell r="BH492">
            <v>0</v>
          </cell>
          <cell r="BI492">
            <v>0</v>
          </cell>
        </row>
        <row r="492">
          <cell r="BK492" t="e">
            <v>#N/A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</row>
        <row r="493">
          <cell r="F493">
            <v>0</v>
          </cell>
          <cell r="G493" t="str">
            <v>否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</row>
        <row r="493"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</row>
        <row r="493"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6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</row>
        <row r="493">
          <cell r="BG493">
            <v>0</v>
          </cell>
          <cell r="BH493">
            <v>0</v>
          </cell>
          <cell r="BI493">
            <v>0</v>
          </cell>
        </row>
        <row r="493">
          <cell r="BK493" t="e">
            <v>#N/A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</row>
        <row r="494">
          <cell r="F494">
            <v>0</v>
          </cell>
          <cell r="G494" t="str">
            <v>否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</row>
        <row r="494"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4">
          <cell r="AL494">
            <v>0</v>
          </cell>
        </row>
        <row r="494"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6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</row>
        <row r="494">
          <cell r="BG494">
            <v>0</v>
          </cell>
          <cell r="BH494">
            <v>0</v>
          </cell>
          <cell r="BI494">
            <v>-243860</v>
          </cell>
          <cell r="BJ494">
            <v>0</v>
          </cell>
          <cell r="BK494">
            <v>1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</row>
        <row r="495">
          <cell r="F495">
            <v>0</v>
          </cell>
          <cell r="G495" t="str">
            <v>否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</row>
        <row r="495"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</row>
        <row r="495"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6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</row>
        <row r="495">
          <cell r="BG495">
            <v>0</v>
          </cell>
          <cell r="BH495">
            <v>0</v>
          </cell>
          <cell r="BI495">
            <v>0</v>
          </cell>
        </row>
        <row r="495">
          <cell r="BK495" t="e">
            <v>#N/A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</row>
        <row r="496"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</row>
        <row r="496"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20300</v>
          </cell>
          <cell r="AS496">
            <v>0</v>
          </cell>
          <cell r="AT496">
            <v>0</v>
          </cell>
          <cell r="AU496">
            <v>0</v>
          </cell>
          <cell r="AV496">
            <v>20300</v>
          </cell>
          <cell r="AW496">
            <v>20300</v>
          </cell>
          <cell r="AX496">
            <v>6</v>
          </cell>
          <cell r="AY496">
            <v>0</v>
          </cell>
          <cell r="AZ496">
            <v>0</v>
          </cell>
          <cell r="BA496">
            <v>0</v>
          </cell>
          <cell r="BB496">
            <v>20300</v>
          </cell>
          <cell r="BC496">
            <v>0</v>
          </cell>
          <cell r="BD496">
            <v>20300</v>
          </cell>
          <cell r="BE496">
            <v>0</v>
          </cell>
        </row>
        <row r="496">
          <cell r="BG496">
            <v>20300</v>
          </cell>
          <cell r="BH496">
            <v>0</v>
          </cell>
          <cell r="BI496">
            <v>0</v>
          </cell>
        </row>
        <row r="496">
          <cell r="BK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</row>
        <row r="497">
          <cell r="F497">
            <v>0</v>
          </cell>
          <cell r="G497" t="str">
            <v>否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</row>
        <row r="497"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7"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6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</row>
        <row r="497">
          <cell r="BG497">
            <v>-50370</v>
          </cell>
          <cell r="BH497">
            <v>-50370</v>
          </cell>
          <cell r="BI497">
            <v>-50370</v>
          </cell>
        </row>
        <row r="497">
          <cell r="BK497" t="e">
            <v>#N/A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</row>
        <row r="498">
          <cell r="F498">
            <v>0</v>
          </cell>
          <cell r="G498" t="str">
            <v>否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</row>
        <row r="498"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</row>
        <row r="498"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6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</row>
        <row r="498">
          <cell r="BG498">
            <v>0</v>
          </cell>
          <cell r="BH498">
            <v>0</v>
          </cell>
          <cell r="BI498">
            <v>0</v>
          </cell>
        </row>
        <row r="498">
          <cell r="BK498" t="e">
            <v>#N/A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</row>
        <row r="499">
          <cell r="F499">
            <v>0</v>
          </cell>
          <cell r="G499" t="str">
            <v>否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</row>
        <row r="499"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499"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6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</row>
        <row r="499">
          <cell r="BG499">
            <v>0</v>
          </cell>
          <cell r="BH499">
            <v>0</v>
          </cell>
          <cell r="BI499">
            <v>0</v>
          </cell>
        </row>
        <row r="499">
          <cell r="BK499" t="e">
            <v>#N/A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</row>
        <row r="500">
          <cell r="F500">
            <v>0</v>
          </cell>
          <cell r="G500" t="str">
            <v>否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</row>
        <row r="500"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0"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6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</row>
        <row r="500">
          <cell r="BG500">
            <v>0</v>
          </cell>
          <cell r="BH500">
            <v>0</v>
          </cell>
          <cell r="BI500">
            <v>0</v>
          </cell>
        </row>
        <row r="500">
          <cell r="BK500" t="e">
            <v>#N/A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</row>
        <row r="501">
          <cell r="F501">
            <v>0</v>
          </cell>
          <cell r="G501" t="str">
            <v>否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</row>
        <row r="501"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</row>
        <row r="501"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6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</row>
        <row r="501">
          <cell r="BG501">
            <v>0</v>
          </cell>
          <cell r="BH501">
            <v>0</v>
          </cell>
          <cell r="BI501">
            <v>0</v>
          </cell>
        </row>
        <row r="501">
          <cell r="BK501" t="e">
            <v>#N/A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</row>
        <row r="502">
          <cell r="F502">
            <v>0</v>
          </cell>
          <cell r="G502" t="str">
            <v>否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</row>
        <row r="502"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2"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6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</row>
        <row r="502">
          <cell r="BG502">
            <v>0</v>
          </cell>
          <cell r="BH502">
            <v>0</v>
          </cell>
          <cell r="BI502">
            <v>0</v>
          </cell>
        </row>
        <row r="502">
          <cell r="BK502" t="e">
            <v>#N/A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</row>
        <row r="503">
          <cell r="F503">
            <v>0</v>
          </cell>
          <cell r="G503" t="str">
            <v>否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</row>
        <row r="503"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</row>
        <row r="503"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6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</row>
        <row r="503">
          <cell r="BG503">
            <v>0</v>
          </cell>
          <cell r="BH503">
            <v>0</v>
          </cell>
          <cell r="BI503">
            <v>0</v>
          </cell>
        </row>
        <row r="503">
          <cell r="BK503" t="e">
            <v>#N/A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</row>
        <row r="504">
          <cell r="F504">
            <v>0</v>
          </cell>
          <cell r="G504" t="str">
            <v>否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</row>
        <row r="504"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4"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6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</row>
        <row r="504">
          <cell r="BG504">
            <v>0</v>
          </cell>
          <cell r="BH504">
            <v>0</v>
          </cell>
          <cell r="BI504">
            <v>0</v>
          </cell>
        </row>
        <row r="504">
          <cell r="BK504" t="e">
            <v>#N/A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</row>
        <row r="505">
          <cell r="F505">
            <v>0</v>
          </cell>
          <cell r="G505" t="str">
            <v>否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</row>
        <row r="505"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5"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6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</row>
        <row r="505">
          <cell r="BG505">
            <v>0</v>
          </cell>
          <cell r="BH505">
            <v>0</v>
          </cell>
          <cell r="BI505">
            <v>0</v>
          </cell>
        </row>
        <row r="505">
          <cell r="BK505" t="e">
            <v>#N/A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</row>
        <row r="506">
          <cell r="F506">
            <v>0</v>
          </cell>
          <cell r="G506" t="str">
            <v>否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</row>
        <row r="506"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</row>
        <row r="506"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6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</row>
        <row r="506">
          <cell r="BG506">
            <v>0</v>
          </cell>
          <cell r="BH506">
            <v>0</v>
          </cell>
          <cell r="BI506">
            <v>0</v>
          </cell>
        </row>
        <row r="506">
          <cell r="BK506" t="e">
            <v>#N/A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</row>
        <row r="507">
          <cell r="F507">
            <v>0</v>
          </cell>
          <cell r="G507" t="str">
            <v>否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</row>
        <row r="507"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</row>
        <row r="507"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6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</row>
        <row r="507">
          <cell r="BG507">
            <v>0</v>
          </cell>
          <cell r="BH507">
            <v>0</v>
          </cell>
          <cell r="BI507">
            <v>0</v>
          </cell>
        </row>
        <row r="507">
          <cell r="BK507" t="e">
            <v>#N/A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</row>
        <row r="508">
          <cell r="F508">
            <v>0</v>
          </cell>
          <cell r="G508" t="str">
            <v>否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</row>
        <row r="508"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</row>
        <row r="508"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6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</row>
        <row r="508">
          <cell r="BG508">
            <v>0</v>
          </cell>
          <cell r="BH508">
            <v>0</v>
          </cell>
          <cell r="BI508">
            <v>0</v>
          </cell>
        </row>
        <row r="508">
          <cell r="BK508" t="e">
            <v>#N/A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</row>
        <row r="509">
          <cell r="F509">
            <v>0</v>
          </cell>
          <cell r="G509" t="str">
            <v>否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</row>
        <row r="509"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09"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6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</row>
        <row r="509">
          <cell r="BG509">
            <v>0</v>
          </cell>
          <cell r="BH509">
            <v>0</v>
          </cell>
          <cell r="BI509">
            <v>0</v>
          </cell>
        </row>
        <row r="509">
          <cell r="BK509" t="e">
            <v>#N/A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</row>
        <row r="510">
          <cell r="F510">
            <v>0</v>
          </cell>
          <cell r="G510" t="str">
            <v>否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</row>
        <row r="510"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0"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6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</row>
        <row r="510">
          <cell r="BG510">
            <v>0</v>
          </cell>
          <cell r="BH510">
            <v>0</v>
          </cell>
          <cell r="BI510">
            <v>0</v>
          </cell>
        </row>
        <row r="510">
          <cell r="BK510" t="e">
            <v>#N/A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</row>
        <row r="511">
          <cell r="F511">
            <v>0</v>
          </cell>
          <cell r="G511" t="str">
            <v>否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</row>
        <row r="511"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1"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6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</row>
        <row r="511">
          <cell r="BG511">
            <v>0</v>
          </cell>
          <cell r="BH511">
            <v>0</v>
          </cell>
          <cell r="BI511">
            <v>0</v>
          </cell>
        </row>
        <row r="511">
          <cell r="BK511" t="e">
            <v>#N/A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</row>
        <row r="512">
          <cell r="F512">
            <v>0</v>
          </cell>
          <cell r="G512" t="str">
            <v>否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</row>
        <row r="512"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2"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6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</row>
        <row r="512">
          <cell r="BG512">
            <v>0</v>
          </cell>
          <cell r="BH512">
            <v>0</v>
          </cell>
          <cell r="BI512">
            <v>0</v>
          </cell>
        </row>
        <row r="512">
          <cell r="BK512" t="e">
            <v>#N/A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</row>
        <row r="513"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13980</v>
          </cell>
          <cell r="AW513">
            <v>13980</v>
          </cell>
          <cell r="AX513">
            <v>6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</row>
        <row r="513">
          <cell r="BG513">
            <v>13980</v>
          </cell>
          <cell r="BH513">
            <v>0</v>
          </cell>
          <cell r="BI513">
            <v>0</v>
          </cell>
        </row>
        <row r="513">
          <cell r="BK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</row>
        <row r="514">
          <cell r="F514">
            <v>0</v>
          </cell>
          <cell r="G514" t="str">
            <v>否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</row>
        <row r="514"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</row>
        <row r="514"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6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</row>
        <row r="514">
          <cell r="BG514">
            <v>0</v>
          </cell>
          <cell r="BH514">
            <v>0</v>
          </cell>
          <cell r="BI514">
            <v>0</v>
          </cell>
        </row>
        <row r="514">
          <cell r="BK514" t="e">
            <v>#N/A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</row>
        <row r="515">
          <cell r="F515">
            <v>0</v>
          </cell>
          <cell r="G515" t="str">
            <v>否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</row>
        <row r="515"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5"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6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</row>
        <row r="515">
          <cell r="BG515">
            <v>0</v>
          </cell>
          <cell r="BH515">
            <v>0</v>
          </cell>
          <cell r="BI515">
            <v>0</v>
          </cell>
        </row>
        <row r="515">
          <cell r="BK515" t="e">
            <v>#N/A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</row>
        <row r="516">
          <cell r="F516">
            <v>0</v>
          </cell>
          <cell r="G516" t="str">
            <v>否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</row>
        <row r="516"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</row>
        <row r="516"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6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</row>
        <row r="516">
          <cell r="BG516">
            <v>0</v>
          </cell>
          <cell r="BH516">
            <v>0</v>
          </cell>
          <cell r="BI516">
            <v>0</v>
          </cell>
        </row>
        <row r="516">
          <cell r="BK516" t="e">
            <v>#N/A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</row>
        <row r="517">
          <cell r="F517">
            <v>0</v>
          </cell>
          <cell r="G517" t="str">
            <v>否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</row>
        <row r="517"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7"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6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</row>
        <row r="517">
          <cell r="BG517">
            <v>0</v>
          </cell>
          <cell r="BH517">
            <v>0</v>
          </cell>
          <cell r="BI517">
            <v>0</v>
          </cell>
        </row>
        <row r="517">
          <cell r="BK517" t="e">
            <v>#N/A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</row>
        <row r="518">
          <cell r="F518">
            <v>0</v>
          </cell>
          <cell r="G518" t="str">
            <v>否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8"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</row>
        <row r="518"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6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</row>
        <row r="518">
          <cell r="BG518">
            <v>0</v>
          </cell>
          <cell r="BH518">
            <v>0</v>
          </cell>
          <cell r="BI518">
            <v>0</v>
          </cell>
        </row>
        <row r="518">
          <cell r="BK518" t="e">
            <v>#N/A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</row>
        <row r="519">
          <cell r="F519">
            <v>0</v>
          </cell>
          <cell r="G519" t="str">
            <v>否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</row>
        <row r="519"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</row>
        <row r="519"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6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</row>
        <row r="519">
          <cell r="BG519">
            <v>0</v>
          </cell>
          <cell r="BH519">
            <v>0</v>
          </cell>
          <cell r="BI519">
            <v>0</v>
          </cell>
        </row>
        <row r="519">
          <cell r="BK519" t="e">
            <v>#N/A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</row>
        <row r="520">
          <cell r="F520">
            <v>0</v>
          </cell>
          <cell r="G520" t="str">
            <v>否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</row>
        <row r="520"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</row>
        <row r="520"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6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</row>
        <row r="520">
          <cell r="BG520">
            <v>0</v>
          </cell>
          <cell r="BH520">
            <v>0</v>
          </cell>
          <cell r="BI520">
            <v>0</v>
          </cell>
        </row>
        <row r="520">
          <cell r="BK520" t="e">
            <v>#N/A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</row>
        <row r="521">
          <cell r="F521">
            <v>0</v>
          </cell>
          <cell r="G521" t="str">
            <v>否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</row>
        <row r="521"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1"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6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</row>
        <row r="521">
          <cell r="BG521">
            <v>0</v>
          </cell>
          <cell r="BH521">
            <v>0</v>
          </cell>
          <cell r="BI521">
            <v>0</v>
          </cell>
        </row>
        <row r="521">
          <cell r="BK521" t="e">
            <v>#N/A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</row>
        <row r="522">
          <cell r="F522">
            <v>0</v>
          </cell>
          <cell r="G522" t="str">
            <v>否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</row>
        <row r="522"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</row>
        <row r="522"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6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</row>
        <row r="522">
          <cell r="BG522">
            <v>0</v>
          </cell>
          <cell r="BH522">
            <v>0</v>
          </cell>
          <cell r="BI522">
            <v>0</v>
          </cell>
        </row>
        <row r="522">
          <cell r="BK522" t="e">
            <v>#N/A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</row>
        <row r="523">
          <cell r="F523">
            <v>0</v>
          </cell>
          <cell r="G523" t="str">
            <v>否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</row>
        <row r="523"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</row>
        <row r="523"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6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</row>
        <row r="523">
          <cell r="BG523">
            <v>0</v>
          </cell>
          <cell r="BH523">
            <v>0</v>
          </cell>
          <cell r="BI523">
            <v>0</v>
          </cell>
        </row>
        <row r="523">
          <cell r="BK523" t="e">
            <v>#N/A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</row>
        <row r="524">
          <cell r="F524">
            <v>0</v>
          </cell>
          <cell r="G524" t="str">
            <v>否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</row>
        <row r="524"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</row>
        <row r="524"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6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</row>
        <row r="524">
          <cell r="BG524">
            <v>0</v>
          </cell>
          <cell r="BH524">
            <v>0</v>
          </cell>
          <cell r="BI524">
            <v>0</v>
          </cell>
        </row>
        <row r="524">
          <cell r="BK524" t="e">
            <v>#N/A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</row>
        <row r="525">
          <cell r="F525">
            <v>0</v>
          </cell>
          <cell r="G525" t="str">
            <v>否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</row>
        <row r="525"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5"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6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</row>
        <row r="525">
          <cell r="BG525">
            <v>0</v>
          </cell>
          <cell r="BH525">
            <v>0</v>
          </cell>
          <cell r="BI525">
            <v>0</v>
          </cell>
        </row>
        <row r="525">
          <cell r="BK525" t="e">
            <v>#N/A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</row>
        <row r="526">
          <cell r="F526">
            <v>0</v>
          </cell>
          <cell r="G526" t="str">
            <v>否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</row>
        <row r="526"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</row>
        <row r="526"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6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</row>
        <row r="526">
          <cell r="BG526">
            <v>0</v>
          </cell>
          <cell r="BH526">
            <v>0</v>
          </cell>
          <cell r="BI526">
            <v>0</v>
          </cell>
        </row>
        <row r="526">
          <cell r="BK526" t="e">
            <v>#N/A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</row>
        <row r="527">
          <cell r="F527">
            <v>0</v>
          </cell>
          <cell r="G527" t="str">
            <v>否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</row>
        <row r="527"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</row>
        <row r="527"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6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</row>
        <row r="527">
          <cell r="BG527">
            <v>0</v>
          </cell>
          <cell r="BH527">
            <v>0</v>
          </cell>
          <cell r="BI527">
            <v>0</v>
          </cell>
        </row>
        <row r="527">
          <cell r="BK527" t="e">
            <v>#N/A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</row>
        <row r="528">
          <cell r="F528">
            <v>0</v>
          </cell>
          <cell r="G528" t="str">
            <v>否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</row>
        <row r="528"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</row>
        <row r="528"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6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</row>
        <row r="528">
          <cell r="BG528">
            <v>0</v>
          </cell>
          <cell r="BH528">
            <v>0</v>
          </cell>
          <cell r="BI528">
            <v>0</v>
          </cell>
        </row>
        <row r="528">
          <cell r="BK528" t="e">
            <v>#N/A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</row>
        <row r="529">
          <cell r="F529">
            <v>0</v>
          </cell>
          <cell r="G529" t="str">
            <v>否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</row>
        <row r="529">
          <cell r="AD529">
            <v>0</v>
          </cell>
          <cell r="AE529">
            <v>0</v>
          </cell>
        </row>
        <row r="529">
          <cell r="AG529">
            <v>0</v>
          </cell>
          <cell r="AH529">
            <v>0</v>
          </cell>
        </row>
        <row r="529"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6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</row>
        <row r="529">
          <cell r="BG529">
            <v>0</v>
          </cell>
          <cell r="BH529">
            <v>0</v>
          </cell>
          <cell r="BI529">
            <v>0</v>
          </cell>
        </row>
        <row r="529">
          <cell r="BK529" t="e">
            <v>#N/A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是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0"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3758.97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3758.97</v>
          </cell>
          <cell r="AW530">
            <v>3758.97</v>
          </cell>
          <cell r="AX530">
            <v>6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</row>
        <row r="530">
          <cell r="BG530">
            <v>3758.96999999997</v>
          </cell>
          <cell r="BH530">
            <v>0</v>
          </cell>
          <cell r="BI530">
            <v>-2.72848410531878e-11</v>
          </cell>
        </row>
        <row r="530">
          <cell r="BK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</row>
        <row r="531">
          <cell r="F531">
            <v>0</v>
          </cell>
          <cell r="G531" t="str">
            <v>否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</row>
        <row r="531"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</row>
        <row r="531"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6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</row>
        <row r="531">
          <cell r="BG531">
            <v>0</v>
          </cell>
          <cell r="BH531">
            <v>0</v>
          </cell>
          <cell r="BI531">
            <v>0</v>
          </cell>
        </row>
        <row r="531">
          <cell r="BK531" t="e">
            <v>#N/A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</row>
        <row r="532">
          <cell r="F532">
            <v>0</v>
          </cell>
          <cell r="G532" t="str">
            <v>否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2">
          <cell r="AH532">
            <v>0</v>
          </cell>
        </row>
        <row r="532"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6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</row>
        <row r="532">
          <cell r="BG532">
            <v>0</v>
          </cell>
          <cell r="BH532">
            <v>0</v>
          </cell>
          <cell r="BI532">
            <v>0</v>
          </cell>
        </row>
        <row r="532">
          <cell r="BK532" t="e">
            <v>#N/A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</row>
        <row r="533">
          <cell r="F533">
            <v>0</v>
          </cell>
          <cell r="G533" t="str">
            <v>否</v>
          </cell>
        </row>
        <row r="533"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</row>
        <row r="533"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6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</row>
        <row r="533">
          <cell r="BG533">
            <v>0</v>
          </cell>
          <cell r="BH533">
            <v>0</v>
          </cell>
          <cell r="BI533">
            <v>0</v>
          </cell>
        </row>
        <row r="533">
          <cell r="BK533" t="e">
            <v>#N/A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</row>
        <row r="534">
          <cell r="AH534">
            <v>0</v>
          </cell>
        </row>
        <row r="534"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0.1</v>
          </cell>
          <cell r="AV534">
            <v>0.1</v>
          </cell>
          <cell r="AW534">
            <v>0.1</v>
          </cell>
          <cell r="AX534">
            <v>6</v>
          </cell>
          <cell r="AY534">
            <v>0.1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0.1</v>
          </cell>
          <cell r="BE534">
            <v>0</v>
          </cell>
        </row>
        <row r="534">
          <cell r="BG534">
            <v>0.0999999999985448</v>
          </cell>
          <cell r="BH534">
            <v>0</v>
          </cell>
          <cell r="BI534">
            <v>-2079.9</v>
          </cell>
        </row>
        <row r="534">
          <cell r="BK534" t="e">
            <v>#N/A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</row>
        <row r="535">
          <cell r="F535">
            <v>0</v>
          </cell>
          <cell r="G535" t="str">
            <v>否</v>
          </cell>
        </row>
        <row r="535">
          <cell r="AH535">
            <v>0</v>
          </cell>
        </row>
        <row r="535"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0.1</v>
          </cell>
          <cell r="AV535">
            <v>0.1</v>
          </cell>
          <cell r="AW535">
            <v>0.1</v>
          </cell>
          <cell r="AX535">
            <v>6</v>
          </cell>
          <cell r="AY535">
            <v>0.1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0.1</v>
          </cell>
          <cell r="BE535">
            <v>0</v>
          </cell>
        </row>
        <row r="535">
          <cell r="BG535">
            <v>0.100000000002183</v>
          </cell>
          <cell r="BH535">
            <v>0</v>
          </cell>
          <cell r="BI535">
            <v>-12285.01</v>
          </cell>
        </row>
        <row r="535">
          <cell r="BK535" t="e">
            <v>#N/A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</row>
        <row r="536">
          <cell r="F536">
            <v>0</v>
          </cell>
          <cell r="G536" t="str">
            <v>否</v>
          </cell>
        </row>
        <row r="536"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6"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0</v>
          </cell>
          <cell r="AV536">
            <v>140700</v>
          </cell>
          <cell r="AW536">
            <v>140700</v>
          </cell>
          <cell r="AX536">
            <v>6</v>
          </cell>
          <cell r="AY536">
            <v>0</v>
          </cell>
          <cell r="AZ536">
            <v>140700</v>
          </cell>
          <cell r="BA536">
            <v>0</v>
          </cell>
          <cell r="BB536">
            <v>0</v>
          </cell>
          <cell r="BC536">
            <v>0</v>
          </cell>
          <cell r="BD536">
            <v>140700</v>
          </cell>
          <cell r="BE536">
            <v>0</v>
          </cell>
        </row>
        <row r="536">
          <cell r="BG536">
            <v>140700</v>
          </cell>
          <cell r="BH536">
            <v>0</v>
          </cell>
          <cell r="BI536">
            <v>0</v>
          </cell>
        </row>
        <row r="536">
          <cell r="BK536">
            <v>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</row>
        <row r="537">
          <cell r="F537">
            <v>0</v>
          </cell>
          <cell r="G537" t="str">
            <v>否</v>
          </cell>
        </row>
        <row r="537">
          <cell r="AH537">
            <v>0</v>
          </cell>
        </row>
        <row r="537"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6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</row>
        <row r="537">
          <cell r="BG537">
            <v>0</v>
          </cell>
          <cell r="BH537">
            <v>0</v>
          </cell>
          <cell r="BI537">
            <v>0</v>
          </cell>
        </row>
        <row r="537">
          <cell r="BK537" t="e">
            <v>#N/A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</row>
        <row r="538">
          <cell r="AH538">
            <v>0</v>
          </cell>
        </row>
        <row r="538"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18873</v>
          </cell>
          <cell r="AW538">
            <v>18873</v>
          </cell>
          <cell r="AX538">
            <v>6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</row>
        <row r="538">
          <cell r="BG538">
            <v>18873</v>
          </cell>
          <cell r="BH538">
            <v>0</v>
          </cell>
          <cell r="BI538">
            <v>0</v>
          </cell>
        </row>
        <row r="538">
          <cell r="BK538" t="e">
            <v>#N/A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</row>
        <row r="539">
          <cell r="F539">
            <v>0</v>
          </cell>
          <cell r="G539" t="str">
            <v>否</v>
          </cell>
        </row>
        <row r="539">
          <cell r="AH539">
            <v>0</v>
          </cell>
        </row>
        <row r="539"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6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</row>
        <row r="539">
          <cell r="BG539">
            <v>0</v>
          </cell>
          <cell r="BH539">
            <v>0</v>
          </cell>
          <cell r="BI539">
            <v>0</v>
          </cell>
        </row>
        <row r="539">
          <cell r="BK539" t="e">
            <v>#N/A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</row>
        <row r="540">
          <cell r="AG540">
            <v>0</v>
          </cell>
          <cell r="AH540">
            <v>0</v>
          </cell>
          <cell r="AI540">
            <v>0</v>
          </cell>
          <cell r="AJ540">
            <v>400647.39</v>
          </cell>
          <cell r="AK540">
            <v>54782.4</v>
          </cell>
          <cell r="AL540">
            <v>28826.16</v>
          </cell>
          <cell r="AM540">
            <v>0</v>
          </cell>
          <cell r="AN540">
            <v>209083.57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768339.52</v>
          </cell>
          <cell r="AW540">
            <v>768339.52</v>
          </cell>
          <cell r="AX540">
            <v>6</v>
          </cell>
          <cell r="AY540">
            <v>0</v>
          </cell>
          <cell r="AZ540">
            <v>0</v>
          </cell>
          <cell r="BA540">
            <v>0</v>
          </cell>
          <cell r="BB540">
            <v>75000</v>
          </cell>
          <cell r="BC540">
            <v>209083.57</v>
          </cell>
          <cell r="BD540">
            <v>0</v>
          </cell>
          <cell r="BE540">
            <v>0</v>
          </cell>
        </row>
        <row r="540">
          <cell r="BG540">
            <v>768339.52</v>
          </cell>
          <cell r="BH540">
            <v>0</v>
          </cell>
          <cell r="BI540">
            <v>0</v>
          </cell>
        </row>
        <row r="540">
          <cell r="BK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</row>
        <row r="541">
          <cell r="AG541">
            <v>137946.3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137946.3</v>
          </cell>
          <cell r="AW541">
            <v>137946.3</v>
          </cell>
          <cell r="AX541">
            <v>6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</row>
        <row r="541">
          <cell r="BG541">
            <v>137946.3</v>
          </cell>
          <cell r="BH541">
            <v>0</v>
          </cell>
          <cell r="BI541">
            <v>0</v>
          </cell>
          <cell r="BJ541">
            <v>0</v>
          </cell>
          <cell r="BK541">
            <v>1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</row>
        <row r="542"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106818.11</v>
          </cell>
          <cell r="AQ542">
            <v>210057.34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0</v>
          </cell>
          <cell r="AV542">
            <v>1112503.79</v>
          </cell>
          <cell r="AW542">
            <v>885896.56</v>
          </cell>
          <cell r="AX542">
            <v>6</v>
          </cell>
          <cell r="AY542">
            <v>311568.13</v>
          </cell>
          <cell r="AZ542">
            <v>257452.98</v>
          </cell>
          <cell r="BA542">
            <v>210057.34</v>
          </cell>
          <cell r="BB542">
            <v>106818.11</v>
          </cell>
          <cell r="BC542">
            <v>0</v>
          </cell>
          <cell r="BD542">
            <v>1112503.79</v>
          </cell>
          <cell r="BE542">
            <v>226607.23</v>
          </cell>
        </row>
        <row r="542">
          <cell r="BG542">
            <v>1112503.79</v>
          </cell>
          <cell r="BH542">
            <v>0</v>
          </cell>
          <cell r="BI542">
            <v>0</v>
          </cell>
        </row>
        <row r="542">
          <cell r="BK542">
            <v>0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</row>
        <row r="543">
          <cell r="F543">
            <v>0</v>
          </cell>
          <cell r="G543" t="str">
            <v>否</v>
          </cell>
        </row>
        <row r="543">
          <cell r="AH543">
            <v>0</v>
          </cell>
        </row>
        <row r="543"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26870</v>
          </cell>
          <cell r="AS543">
            <v>0</v>
          </cell>
          <cell r="AT543">
            <v>0</v>
          </cell>
          <cell r="AU543">
            <v>0</v>
          </cell>
          <cell r="AV543">
            <v>26870</v>
          </cell>
          <cell r="AW543">
            <v>26870</v>
          </cell>
          <cell r="AX543">
            <v>6</v>
          </cell>
          <cell r="AY543">
            <v>0</v>
          </cell>
          <cell r="AZ543">
            <v>0</v>
          </cell>
          <cell r="BA543">
            <v>0</v>
          </cell>
          <cell r="BB543">
            <v>26870</v>
          </cell>
          <cell r="BC543">
            <v>0</v>
          </cell>
          <cell r="BD543">
            <v>26870</v>
          </cell>
          <cell r="BE543">
            <v>0</v>
          </cell>
        </row>
        <row r="543">
          <cell r="BG543">
            <v>26870</v>
          </cell>
          <cell r="BH543">
            <v>0</v>
          </cell>
          <cell r="BI543">
            <v>0</v>
          </cell>
        </row>
        <row r="543">
          <cell r="BK543">
            <v>0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</row>
        <row r="544">
          <cell r="AI544">
            <v>0</v>
          </cell>
        </row>
        <row r="544"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50765.91</v>
          </cell>
          <cell r="AV544">
            <v>50935.51</v>
          </cell>
          <cell r="AW544">
            <v>169.599999999999</v>
          </cell>
          <cell r="AX544">
            <v>6</v>
          </cell>
          <cell r="AY544">
            <v>0</v>
          </cell>
          <cell r="AZ544">
            <v>0</v>
          </cell>
          <cell r="BA544">
            <v>169.6</v>
          </cell>
          <cell r="BB544">
            <v>0</v>
          </cell>
          <cell r="BC544">
            <v>0</v>
          </cell>
          <cell r="BD544">
            <v>50935.51</v>
          </cell>
          <cell r="BE544">
            <v>50765.91</v>
          </cell>
        </row>
        <row r="544">
          <cell r="BG544">
            <v>50935.51</v>
          </cell>
          <cell r="BH544">
            <v>0</v>
          </cell>
          <cell r="BI544">
            <v>0</v>
          </cell>
          <cell r="BJ544">
            <v>6791.40133333333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</row>
        <row r="545"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16561.14</v>
          </cell>
          <cell r="X545">
            <v>0</v>
          </cell>
          <cell r="Y545">
            <v>51412.3199999999</v>
          </cell>
          <cell r="Z545">
            <v>51701.6900000001</v>
          </cell>
          <cell r="AA545">
            <v>0</v>
          </cell>
          <cell r="AB545">
            <v>36271.45</v>
          </cell>
          <cell r="AC545">
            <v>56016.21</v>
          </cell>
          <cell r="AD545">
            <v>24203.92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36858.27</v>
          </cell>
          <cell r="AL545">
            <v>5425.88</v>
          </cell>
          <cell r="AM545">
            <v>7573.38</v>
          </cell>
          <cell r="AN545">
            <v>8853.46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417633.41</v>
          </cell>
          <cell r="AW545">
            <v>417633.41</v>
          </cell>
          <cell r="AX545">
            <v>6</v>
          </cell>
          <cell r="AY545">
            <v>3522.21</v>
          </cell>
          <cell r="AZ545">
            <v>13566.77</v>
          </cell>
          <cell r="BA545">
            <v>6630.91</v>
          </cell>
          <cell r="BB545">
            <v>10052.76</v>
          </cell>
          <cell r="BC545">
            <v>9447.58</v>
          </cell>
          <cell r="BD545">
            <v>53520.23</v>
          </cell>
          <cell r="BE545">
            <v>0</v>
          </cell>
        </row>
        <row r="545">
          <cell r="BG545">
            <v>417633.41</v>
          </cell>
          <cell r="BH545">
            <v>0</v>
          </cell>
          <cell r="BI545">
            <v>-40000.0000000001</v>
          </cell>
          <cell r="BJ545">
            <v>7136.03066666667</v>
          </cell>
          <cell r="BK545">
            <v>1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</row>
        <row r="546"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60107.89</v>
          </cell>
          <cell r="AV546">
            <v>60107.89</v>
          </cell>
          <cell r="AW546">
            <v>0</v>
          </cell>
          <cell r="AX546">
            <v>6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60107.89</v>
          </cell>
          <cell r="BE546">
            <v>60107.89</v>
          </cell>
        </row>
        <row r="546">
          <cell r="BG546">
            <v>60107.8900000005</v>
          </cell>
          <cell r="BH546">
            <v>0</v>
          </cell>
          <cell r="BI546">
            <v>4.65661287307739e-10</v>
          </cell>
        </row>
        <row r="546">
          <cell r="BK546">
            <v>0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</row>
        <row r="547"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6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</row>
        <row r="547">
          <cell r="BG547">
            <v>0</v>
          </cell>
          <cell r="BH547">
            <v>0</v>
          </cell>
          <cell r="BI547">
            <v>0</v>
          </cell>
        </row>
        <row r="547">
          <cell r="BK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否</v>
          </cell>
          <cell r="H548">
            <v>30</v>
          </cell>
        </row>
        <row r="548"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611.3</v>
          </cell>
          <cell r="AP548">
            <v>0</v>
          </cell>
          <cell r="AQ548">
            <v>0</v>
          </cell>
          <cell r="AR548">
            <v>69627.78</v>
          </cell>
          <cell r="AS548">
            <v>0</v>
          </cell>
          <cell r="AT548">
            <v>0</v>
          </cell>
          <cell r="AU548">
            <v>0</v>
          </cell>
          <cell r="AV548">
            <v>70239.08</v>
          </cell>
          <cell r="AW548">
            <v>70239.08</v>
          </cell>
          <cell r="AX548">
            <v>6</v>
          </cell>
          <cell r="AY548">
            <v>0</v>
          </cell>
          <cell r="AZ548">
            <v>0</v>
          </cell>
          <cell r="BA548">
            <v>69627.78</v>
          </cell>
          <cell r="BB548">
            <v>0</v>
          </cell>
          <cell r="BC548">
            <v>0</v>
          </cell>
          <cell r="BD548">
            <v>69627.78</v>
          </cell>
          <cell r="BE548">
            <v>0</v>
          </cell>
        </row>
        <row r="548">
          <cell r="BG548">
            <v>70239.08</v>
          </cell>
          <cell r="BH548">
            <v>0</v>
          </cell>
          <cell r="BI548">
            <v>-20000</v>
          </cell>
        </row>
        <row r="548">
          <cell r="BK548">
            <v>0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是</v>
          </cell>
          <cell r="H549">
            <v>90</v>
          </cell>
        </row>
        <row r="549">
          <cell r="AI549">
            <v>0</v>
          </cell>
          <cell r="AJ549">
            <v>35446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29000</v>
          </cell>
          <cell r="AP549">
            <v>0</v>
          </cell>
          <cell r="AQ549">
            <v>0</v>
          </cell>
          <cell r="AR549">
            <v>216290.58</v>
          </cell>
          <cell r="AS549">
            <v>50133.7</v>
          </cell>
          <cell r="AT549">
            <v>215688.75</v>
          </cell>
          <cell r="AU549">
            <v>0</v>
          </cell>
          <cell r="AV549">
            <v>546559.03</v>
          </cell>
          <cell r="AW549">
            <v>280736.58</v>
          </cell>
          <cell r="AX549">
            <v>6</v>
          </cell>
          <cell r="AY549">
            <v>216290.58</v>
          </cell>
          <cell r="AZ549">
            <v>0</v>
          </cell>
          <cell r="BA549">
            <v>0</v>
          </cell>
          <cell r="BB549">
            <v>29000</v>
          </cell>
          <cell r="BC549">
            <v>0</v>
          </cell>
          <cell r="BD549">
            <v>482113.03</v>
          </cell>
          <cell r="BE549">
            <v>265822.45</v>
          </cell>
        </row>
        <row r="549">
          <cell r="BG549">
            <v>546559.03</v>
          </cell>
          <cell r="BH549">
            <v>0</v>
          </cell>
          <cell r="BI549">
            <v>0</v>
          </cell>
        </row>
        <row r="549">
          <cell r="BK549">
            <v>0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</row>
        <row r="550">
          <cell r="AJ550">
            <v>0</v>
          </cell>
          <cell r="AK550">
            <v>0</v>
          </cell>
          <cell r="AL550">
            <v>0</v>
          </cell>
          <cell r="AM550">
            <v>0</v>
          </cell>
        </row>
        <row r="550">
          <cell r="AO550">
            <v>0</v>
          </cell>
          <cell r="AP550">
            <v>0</v>
          </cell>
          <cell r="AQ550">
            <v>0</v>
          </cell>
          <cell r="AR550">
            <v>192683.85</v>
          </cell>
          <cell r="AS550">
            <v>38804.37</v>
          </cell>
          <cell r="AT550">
            <v>206015.95</v>
          </cell>
          <cell r="AU550">
            <v>92519.32</v>
          </cell>
          <cell r="AV550">
            <v>530023.49</v>
          </cell>
          <cell r="AW550">
            <v>231488.22</v>
          </cell>
          <cell r="AX550">
            <v>6</v>
          </cell>
          <cell r="AY550">
            <v>38804.37</v>
          </cell>
          <cell r="AZ550">
            <v>192683.85</v>
          </cell>
          <cell r="BA550">
            <v>0</v>
          </cell>
          <cell r="BB550">
            <v>0</v>
          </cell>
          <cell r="BC550">
            <v>0</v>
          </cell>
          <cell r="BD550">
            <v>530023.49</v>
          </cell>
          <cell r="BE550">
            <v>298535.27</v>
          </cell>
        </row>
        <row r="550">
          <cell r="BG550">
            <v>530023.49</v>
          </cell>
          <cell r="BH550">
            <v>0</v>
          </cell>
          <cell r="BI550">
            <v>-200000</v>
          </cell>
        </row>
        <row r="550">
          <cell r="BK550">
            <v>0</v>
          </cell>
        </row>
        <row r="551">
          <cell r="B551" t="str">
            <v>S412041</v>
          </cell>
          <cell r="C551" t="str">
            <v>天津力登维汽车部件有限公司</v>
          </cell>
        </row>
        <row r="551"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</row>
        <row r="551">
          <cell r="AL551">
            <v>0</v>
          </cell>
          <cell r="AM551">
            <v>0</v>
          </cell>
          <cell r="AN551">
            <v>0</v>
          </cell>
          <cell r="AO551">
            <v>29864.8</v>
          </cell>
          <cell r="AP551">
            <v>7100</v>
          </cell>
          <cell r="AQ551">
            <v>16452.8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53417.6</v>
          </cell>
          <cell r="AW551">
            <v>53417.6</v>
          </cell>
          <cell r="AX551">
            <v>6</v>
          </cell>
          <cell r="AY551">
            <v>0</v>
          </cell>
          <cell r="AZ551">
            <v>0</v>
          </cell>
          <cell r="BA551">
            <v>0</v>
          </cell>
          <cell r="BB551">
            <v>16452.8</v>
          </cell>
          <cell r="BC551">
            <v>7100</v>
          </cell>
          <cell r="BD551">
            <v>23552.8</v>
          </cell>
          <cell r="BE551">
            <v>0</v>
          </cell>
        </row>
        <row r="551">
          <cell r="BG551">
            <v>53417.6</v>
          </cell>
          <cell r="BH551">
            <v>0</v>
          </cell>
          <cell r="BI551">
            <v>0</v>
          </cell>
        </row>
        <row r="551">
          <cell r="BK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</row>
        <row r="552">
          <cell r="F552">
            <v>30</v>
          </cell>
          <cell r="G552" t="str">
            <v>否</v>
          </cell>
        </row>
        <row r="552"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6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</row>
        <row r="552">
          <cell r="BG552">
            <v>0</v>
          </cell>
          <cell r="BH552">
            <v>0</v>
          </cell>
          <cell r="BI552">
            <v>0</v>
          </cell>
        </row>
        <row r="552">
          <cell r="BK552" t="e">
            <v>#N/A</v>
          </cell>
        </row>
        <row r="553">
          <cell r="B553" t="str">
            <v>S413183</v>
          </cell>
          <cell r="C553" t="str">
            <v>河北方基恒达汽车部件有限公司</v>
          </cell>
        </row>
        <row r="553"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</row>
        <row r="553">
          <cell r="AJ553">
            <v>83950.98</v>
          </cell>
          <cell r="AK553">
            <v>0</v>
          </cell>
          <cell r="AL553">
            <v>66514.74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1100174.44</v>
          </cell>
          <cell r="AW553">
            <v>1100174.44</v>
          </cell>
          <cell r="AX553">
            <v>6</v>
          </cell>
          <cell r="AY553">
            <v>0</v>
          </cell>
          <cell r="AZ553">
            <v>191406.93</v>
          </cell>
          <cell r="BA553">
            <v>156400</v>
          </cell>
          <cell r="BB553">
            <v>232200</v>
          </cell>
          <cell r="BC553">
            <v>369701.79</v>
          </cell>
          <cell r="BD553">
            <v>347806.93</v>
          </cell>
          <cell r="BE553">
            <v>0</v>
          </cell>
        </row>
        <row r="553">
          <cell r="BG553">
            <v>1100174.44</v>
          </cell>
          <cell r="BH553">
            <v>0</v>
          </cell>
          <cell r="BI553">
            <v>0</v>
          </cell>
        </row>
        <row r="553">
          <cell r="BK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</row>
        <row r="554"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</row>
        <row r="554">
          <cell r="AJ554">
            <v>0</v>
          </cell>
          <cell r="AK554">
            <v>0</v>
          </cell>
        </row>
        <row r="554">
          <cell r="AM554">
            <v>0</v>
          </cell>
          <cell r="AN554">
            <v>0</v>
          </cell>
          <cell r="AO554">
            <v>0</v>
          </cell>
        </row>
        <row r="554">
          <cell r="AQ554">
            <v>0</v>
          </cell>
          <cell r="AR554">
            <v>0</v>
          </cell>
          <cell r="AS554">
            <v>0</v>
          </cell>
          <cell r="AT554">
            <v>194727.59</v>
          </cell>
          <cell r="AU554">
            <v>61721.5</v>
          </cell>
          <cell r="AV554">
            <v>256449.09</v>
          </cell>
          <cell r="AW554">
            <v>0</v>
          </cell>
          <cell r="AX554">
            <v>5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256449.09</v>
          </cell>
          <cell r="BE554">
            <v>256449.09</v>
          </cell>
        </row>
        <row r="554">
          <cell r="BG554">
            <v>256449.09</v>
          </cell>
          <cell r="BH554">
            <v>0</v>
          </cell>
          <cell r="BI554">
            <v>-120000</v>
          </cell>
        </row>
        <row r="554">
          <cell r="BK554">
            <v>0</v>
          </cell>
        </row>
        <row r="555">
          <cell r="B555" t="str">
            <v>S413197</v>
          </cell>
          <cell r="C555" t="str">
            <v>保定市宏腾科技有限公司</v>
          </cell>
        </row>
        <row r="555"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</row>
        <row r="555"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6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</row>
        <row r="555">
          <cell r="BG555">
            <v>0</v>
          </cell>
          <cell r="BH555">
            <v>0</v>
          </cell>
          <cell r="BI555">
            <v>0</v>
          </cell>
        </row>
        <row r="555">
          <cell r="BK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</row>
        <row r="556"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</row>
        <row r="556">
          <cell r="AJ556">
            <v>0</v>
          </cell>
          <cell r="AK556">
            <v>0</v>
          </cell>
        </row>
        <row r="556"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61500</v>
          </cell>
          <cell r="AT556">
            <v>74600</v>
          </cell>
          <cell r="AU556">
            <v>210900</v>
          </cell>
          <cell r="AV556">
            <v>347000</v>
          </cell>
          <cell r="AW556">
            <v>136100</v>
          </cell>
          <cell r="AX556">
            <v>6</v>
          </cell>
          <cell r="AY556">
            <v>74600</v>
          </cell>
          <cell r="AZ556">
            <v>61500</v>
          </cell>
          <cell r="BA556">
            <v>0</v>
          </cell>
          <cell r="BB556">
            <v>0</v>
          </cell>
          <cell r="BC556">
            <v>0</v>
          </cell>
          <cell r="BD556">
            <v>347000</v>
          </cell>
          <cell r="BE556">
            <v>210900</v>
          </cell>
        </row>
        <row r="556">
          <cell r="BG556">
            <v>347000</v>
          </cell>
          <cell r="BH556">
            <v>0</v>
          </cell>
          <cell r="BI556">
            <v>-226400</v>
          </cell>
          <cell r="BJ556">
            <v>46266.6666666667</v>
          </cell>
          <cell r="BK556">
            <v>1</v>
          </cell>
        </row>
        <row r="557">
          <cell r="B557" t="str">
            <v>S444015</v>
          </cell>
          <cell r="C557" t="str">
            <v>欣瑞联电子（肇庆）有限公司</v>
          </cell>
        </row>
        <row r="557"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</row>
        <row r="557"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6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</row>
        <row r="557">
          <cell r="BG557">
            <v>0</v>
          </cell>
          <cell r="BH557">
            <v>0</v>
          </cell>
          <cell r="BI557">
            <v>0</v>
          </cell>
        </row>
        <row r="557">
          <cell r="BK557">
            <v>0</v>
          </cell>
        </row>
        <row r="558">
          <cell r="B558" t="str">
            <v>S511013</v>
          </cell>
          <cell r="C558" t="str">
            <v>北京场景智能科技有限公司</v>
          </cell>
        </row>
        <row r="558">
          <cell r="F558">
            <v>60</v>
          </cell>
          <cell r="G558" t="str">
            <v>是</v>
          </cell>
        </row>
        <row r="558"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6000</v>
          </cell>
          <cell r="AW558">
            <v>6000</v>
          </cell>
          <cell r="AX558">
            <v>6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</row>
        <row r="558">
          <cell r="BG558">
            <v>6000</v>
          </cell>
          <cell r="BH558">
            <v>0</v>
          </cell>
          <cell r="BI558">
            <v>0</v>
          </cell>
        </row>
        <row r="558">
          <cell r="BK558">
            <v>0</v>
          </cell>
        </row>
        <row r="559">
          <cell r="B559" t="str">
            <v>S512028</v>
          </cell>
          <cell r="C559" t="str">
            <v>天津林宇机械制造有限公司</v>
          </cell>
        </row>
        <row r="559">
          <cell r="E559" t="str">
            <v>零采</v>
          </cell>
          <cell r="F559" t="str">
            <v>预付</v>
          </cell>
          <cell r="G559" t="str">
            <v>是</v>
          </cell>
        </row>
        <row r="559"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1750</v>
          </cell>
          <cell r="AW559">
            <v>1750</v>
          </cell>
          <cell r="AX559">
            <v>6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</row>
        <row r="559">
          <cell r="BG559">
            <v>1750</v>
          </cell>
          <cell r="BH559">
            <v>0</v>
          </cell>
          <cell r="BI559">
            <v>0</v>
          </cell>
        </row>
        <row r="559">
          <cell r="BK559">
            <v>0</v>
          </cell>
        </row>
        <row r="560">
          <cell r="B560" t="str">
            <v>S512031</v>
          </cell>
          <cell r="C560" t="str">
            <v>天津合心亿商贸有限公司</v>
          </cell>
        </row>
        <row r="560">
          <cell r="E560" t="str">
            <v>固定资产-要诉讼</v>
          </cell>
          <cell r="F560" t="str">
            <v>预付</v>
          </cell>
          <cell r="G560" t="str">
            <v>否</v>
          </cell>
        </row>
        <row r="560"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6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</row>
        <row r="560">
          <cell r="BG560">
            <v>0</v>
          </cell>
          <cell r="BH560">
            <v>0</v>
          </cell>
          <cell r="BI560">
            <v>0</v>
          </cell>
        </row>
        <row r="560">
          <cell r="BK560" t="e">
            <v>#N/A</v>
          </cell>
        </row>
        <row r="561">
          <cell r="B561" t="str">
            <v>S513164</v>
          </cell>
          <cell r="C561" t="str">
            <v>沧州圣玺装饰装修工程有限公司</v>
          </cell>
        </row>
        <row r="561">
          <cell r="E561" t="str">
            <v>管理</v>
          </cell>
          <cell r="F561">
            <v>0</v>
          </cell>
          <cell r="G561" t="str">
            <v>是</v>
          </cell>
        </row>
        <row r="561"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1663.7</v>
          </cell>
          <cell r="AW561">
            <v>1663.7</v>
          </cell>
          <cell r="AX561">
            <v>6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</row>
        <row r="561">
          <cell r="BG561">
            <v>1663.7</v>
          </cell>
          <cell r="BH561">
            <v>0</v>
          </cell>
          <cell r="BI561">
            <v>4.32009983342141e-12</v>
          </cell>
        </row>
        <row r="561">
          <cell r="BK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</row>
        <row r="562">
          <cell r="E562" t="str">
            <v>管理</v>
          </cell>
          <cell r="F562">
            <v>0</v>
          </cell>
          <cell r="G562" t="str">
            <v>否</v>
          </cell>
        </row>
        <row r="562"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6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</row>
        <row r="562">
          <cell r="BG562">
            <v>0</v>
          </cell>
          <cell r="BH562">
            <v>0</v>
          </cell>
          <cell r="BI562">
            <v>0</v>
          </cell>
        </row>
        <row r="562">
          <cell r="BK562">
            <v>0</v>
          </cell>
        </row>
        <row r="563">
          <cell r="B563" t="str">
            <v>S513189</v>
          </cell>
          <cell r="C563" t="str">
            <v>黄骅市嘉哲电脑经营部</v>
          </cell>
        </row>
        <row r="563">
          <cell r="F563">
            <v>0</v>
          </cell>
          <cell r="G563" t="str">
            <v>否</v>
          </cell>
        </row>
        <row r="563">
          <cell r="AG563">
            <v>0</v>
          </cell>
        </row>
        <row r="563"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6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</row>
        <row r="563">
          <cell r="BG563">
            <v>0</v>
          </cell>
          <cell r="BH563">
            <v>0</v>
          </cell>
          <cell r="BI563">
            <v>0</v>
          </cell>
        </row>
        <row r="563">
          <cell r="BK563" t="e">
            <v>#N/A</v>
          </cell>
        </row>
        <row r="564">
          <cell r="B564" t="str">
            <v>S513199</v>
          </cell>
          <cell r="C564" t="str">
            <v>黄骅市翼华工程机械租赁有限公司</v>
          </cell>
        </row>
        <row r="564">
          <cell r="E564" t="str">
            <v>管理</v>
          </cell>
          <cell r="F564">
            <v>0</v>
          </cell>
          <cell r="G564" t="str">
            <v>否</v>
          </cell>
        </row>
        <row r="564"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6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</row>
        <row r="564">
          <cell r="BG564">
            <v>0</v>
          </cell>
          <cell r="BH564">
            <v>0</v>
          </cell>
          <cell r="BI564">
            <v>0</v>
          </cell>
        </row>
        <row r="564">
          <cell r="BK564" t="e">
            <v>#N/A</v>
          </cell>
        </row>
        <row r="565">
          <cell r="B565" t="str">
            <v>S513200</v>
          </cell>
          <cell r="C565" t="str">
            <v>沧州烽源人力资源服务有限公司</v>
          </cell>
        </row>
        <row r="565">
          <cell r="F565">
            <v>0</v>
          </cell>
          <cell r="G565" t="str">
            <v>否</v>
          </cell>
        </row>
        <row r="565"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74619.3</v>
          </cell>
          <cell r="AV565">
            <v>74619.3</v>
          </cell>
          <cell r="AW565">
            <v>74619.3</v>
          </cell>
          <cell r="AX565">
            <v>6</v>
          </cell>
          <cell r="AY565">
            <v>74619.3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74619.3</v>
          </cell>
          <cell r="BE565">
            <v>0</v>
          </cell>
        </row>
        <row r="565">
          <cell r="BG565">
            <v>74619.3</v>
          </cell>
          <cell r="BH565">
            <v>0</v>
          </cell>
          <cell r="BI565">
            <v>-155695.32</v>
          </cell>
        </row>
        <row r="565">
          <cell r="BK565">
            <v>0</v>
          </cell>
        </row>
        <row r="566">
          <cell r="B566" t="str">
            <v>S411049</v>
          </cell>
          <cell r="C566" t="str">
            <v>北京来一桶金科技有限公司</v>
          </cell>
        </row>
        <row r="566"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</row>
        <row r="566"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  <cell r="AV566">
            <v>36233.1</v>
          </cell>
          <cell r="AW566">
            <v>36233.1</v>
          </cell>
          <cell r="AX566">
            <v>6</v>
          </cell>
          <cell r="AY566">
            <v>36233.1</v>
          </cell>
          <cell r="AZ566">
            <v>0</v>
          </cell>
          <cell r="BA566">
            <v>0</v>
          </cell>
          <cell r="BB566">
            <v>0</v>
          </cell>
          <cell r="BC566">
            <v>0</v>
          </cell>
          <cell r="BD566">
            <v>36233.1</v>
          </cell>
          <cell r="BE566">
            <v>0</v>
          </cell>
        </row>
        <row r="566">
          <cell r="BG566">
            <v>36233.1</v>
          </cell>
          <cell r="BH566">
            <v>0</v>
          </cell>
          <cell r="BI566">
            <v>0</v>
          </cell>
        </row>
        <row r="566">
          <cell r="BK566" t="e">
            <v>#N/A</v>
          </cell>
        </row>
        <row r="567">
          <cell r="B567" t="str">
            <v>S412044</v>
          </cell>
          <cell r="C567" t="str">
            <v>天津沛衡五金弹簧有限公司</v>
          </cell>
        </row>
        <row r="567"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</row>
        <row r="567">
          <cell r="AL567">
            <v>0</v>
          </cell>
          <cell r="AM567">
            <v>0</v>
          </cell>
          <cell r="AN567">
            <v>0</v>
          </cell>
          <cell r="AO567">
            <v>22012.28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39233.6</v>
          </cell>
          <cell r="AT567">
            <v>22068.9</v>
          </cell>
          <cell r="AU567">
            <v>13609.16</v>
          </cell>
          <cell r="AV567">
            <v>116823.94</v>
          </cell>
          <cell r="AW567">
            <v>41912.28</v>
          </cell>
          <cell r="AX567">
            <v>6</v>
          </cell>
          <cell r="AY567">
            <v>0</v>
          </cell>
          <cell r="AZ567">
            <v>0</v>
          </cell>
          <cell r="BA567">
            <v>19900</v>
          </cell>
          <cell r="BB567">
            <v>22012.28</v>
          </cell>
          <cell r="BC567">
            <v>0</v>
          </cell>
          <cell r="BD567">
            <v>94811.66</v>
          </cell>
          <cell r="BE567">
            <v>74911.66</v>
          </cell>
        </row>
        <row r="567">
          <cell r="BG567">
            <v>116823.94</v>
          </cell>
          <cell r="BH567">
            <v>0</v>
          </cell>
          <cell r="BI567">
            <v>0</v>
          </cell>
        </row>
        <row r="567">
          <cell r="BK567">
            <v>0</v>
          </cell>
        </row>
        <row r="568">
          <cell r="B568" t="str">
            <v>S413139</v>
          </cell>
          <cell r="C568" t="str">
            <v>河北定国紧固件制造有限公司</v>
          </cell>
        </row>
        <row r="568"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</row>
        <row r="568"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6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</row>
        <row r="568">
          <cell r="BG568">
            <v>0</v>
          </cell>
          <cell r="BH568">
            <v>0</v>
          </cell>
          <cell r="BI568">
            <v>0</v>
          </cell>
        </row>
        <row r="568">
          <cell r="BK568">
            <v>0</v>
          </cell>
        </row>
        <row r="569">
          <cell r="B569" t="str">
            <v>S431032</v>
          </cell>
          <cell r="C569" t="str">
            <v>上海商发金属材料有限公司</v>
          </cell>
        </row>
        <row r="569"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</row>
        <row r="569"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6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</row>
        <row r="569">
          <cell r="BG569">
            <v>0</v>
          </cell>
          <cell r="BH569">
            <v>0</v>
          </cell>
          <cell r="BI569">
            <v>0</v>
          </cell>
        </row>
        <row r="569">
          <cell r="BK569" t="e">
            <v>#N/A</v>
          </cell>
        </row>
        <row r="570">
          <cell r="B570" t="str">
            <v>S431034</v>
          </cell>
          <cell r="C570" t="str">
            <v>雅柏利（上海）粘扣带有限公司</v>
          </cell>
        </row>
        <row r="570"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</row>
        <row r="570">
          <cell r="AK570">
            <v>0</v>
          </cell>
          <cell r="AL570">
            <v>0</v>
          </cell>
        </row>
        <row r="570">
          <cell r="AO570">
            <v>0</v>
          </cell>
        </row>
        <row r="570">
          <cell r="AQ570">
            <v>59180.25</v>
          </cell>
          <cell r="AR570">
            <v>33075.55</v>
          </cell>
          <cell r="AS570">
            <v>0</v>
          </cell>
          <cell r="AT570">
            <v>77603.2</v>
          </cell>
          <cell r="AU570">
            <v>40457.28</v>
          </cell>
          <cell r="AV570">
            <v>210316.28</v>
          </cell>
          <cell r="AW570">
            <v>92255.8</v>
          </cell>
          <cell r="AX570">
            <v>5</v>
          </cell>
          <cell r="AY570">
            <v>0</v>
          </cell>
          <cell r="AZ570">
            <v>33075.55</v>
          </cell>
          <cell r="BA570">
            <v>59180.25</v>
          </cell>
          <cell r="BB570">
            <v>0</v>
          </cell>
          <cell r="BC570">
            <v>0</v>
          </cell>
          <cell r="BD570">
            <v>210316.28</v>
          </cell>
          <cell r="BE570">
            <v>118060.48</v>
          </cell>
        </row>
        <row r="570">
          <cell r="BG570">
            <v>210316.28</v>
          </cell>
          <cell r="BH570">
            <v>0</v>
          </cell>
          <cell r="BI570">
            <v>0</v>
          </cell>
        </row>
        <row r="570">
          <cell r="BK570">
            <v>0</v>
          </cell>
        </row>
        <row r="571">
          <cell r="B571" t="str">
            <v>S432002</v>
          </cell>
          <cell r="C571" t="str">
            <v>江苏全盛座舱技术股份有限公司</v>
          </cell>
        </row>
        <row r="571"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193711.34</v>
          </cell>
          <cell r="AQ571">
            <v>263482.89</v>
          </cell>
          <cell r="AR571">
            <v>133331.68</v>
          </cell>
          <cell r="AS571">
            <v>248116.29</v>
          </cell>
          <cell r="AT571">
            <v>0</v>
          </cell>
          <cell r="AU571">
            <v>1082349.14</v>
          </cell>
          <cell r="AV571">
            <v>1920991.34</v>
          </cell>
          <cell r="AW571">
            <v>590525.91</v>
          </cell>
          <cell r="AX571">
            <v>6</v>
          </cell>
          <cell r="AY571">
            <v>133331.68</v>
          </cell>
          <cell r="AZ571">
            <v>263482.89</v>
          </cell>
          <cell r="BA571">
            <v>193711.34</v>
          </cell>
          <cell r="BB571">
            <v>0</v>
          </cell>
          <cell r="BC571">
            <v>0</v>
          </cell>
          <cell r="BD571">
            <v>1920991.34</v>
          </cell>
          <cell r="BE571">
            <v>1330465.43</v>
          </cell>
        </row>
        <row r="571">
          <cell r="BG571">
            <v>1920991.34</v>
          </cell>
          <cell r="BH571">
            <v>0</v>
          </cell>
          <cell r="BI571">
            <v>0</v>
          </cell>
        </row>
        <row r="571">
          <cell r="BK571">
            <v>0</v>
          </cell>
        </row>
        <row r="572">
          <cell r="B572" t="str">
            <v>S437051</v>
          </cell>
          <cell r="C572" t="str">
            <v>诸城恒信新材料科技有限公司</v>
          </cell>
        </row>
        <row r="572"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</row>
        <row r="572">
          <cell r="AK572">
            <v>0</v>
          </cell>
          <cell r="AL572">
            <v>0</v>
          </cell>
        </row>
        <row r="572"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60044.04</v>
          </cell>
          <cell r="AV572">
            <v>60044.04</v>
          </cell>
          <cell r="AW572">
            <v>120088.08</v>
          </cell>
          <cell r="AX572">
            <v>6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60044.04</v>
          </cell>
          <cell r="BE572">
            <v>-60044.04</v>
          </cell>
        </row>
        <row r="572">
          <cell r="BG572">
            <v>60044.04</v>
          </cell>
          <cell r="BH572">
            <v>0</v>
          </cell>
          <cell r="BI572">
            <v>-93306.93</v>
          </cell>
        </row>
        <row r="572">
          <cell r="BK572" t="e">
            <v>#N/A</v>
          </cell>
        </row>
        <row r="573">
          <cell r="B573" t="str">
            <v>S511037</v>
          </cell>
          <cell r="C573" t="str">
            <v>北京友联物流有限公司</v>
          </cell>
        </row>
        <row r="573">
          <cell r="E573" t="str">
            <v>销售（三方库）</v>
          </cell>
          <cell r="F573">
            <v>0</v>
          </cell>
          <cell r="G573" t="str">
            <v>是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125849.55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457325.06</v>
          </cell>
          <cell r="AW573">
            <v>457325.06</v>
          </cell>
          <cell r="AX573">
            <v>6</v>
          </cell>
          <cell r="AY573">
            <v>2398.73</v>
          </cell>
          <cell r="AZ573">
            <v>53552.79</v>
          </cell>
          <cell r="BA573">
            <v>47524.57</v>
          </cell>
          <cell r="BB573">
            <v>77666.92</v>
          </cell>
          <cell r="BC573">
            <v>55732.5</v>
          </cell>
          <cell r="BD573">
            <v>286475.51</v>
          </cell>
          <cell r="BE573">
            <v>0</v>
          </cell>
        </row>
        <row r="573">
          <cell r="BG573">
            <v>457325.06</v>
          </cell>
          <cell r="BH573">
            <v>0</v>
          </cell>
          <cell r="BI573">
            <v>-50000</v>
          </cell>
        </row>
        <row r="573">
          <cell r="BK573">
            <v>0</v>
          </cell>
        </row>
        <row r="574">
          <cell r="B574" t="str">
            <v>S512020</v>
          </cell>
          <cell r="C574" t="str">
            <v>天津中骏机械技术有限公司</v>
          </cell>
        </row>
        <row r="574">
          <cell r="E574" t="str">
            <v>老账</v>
          </cell>
          <cell r="F574">
            <v>0</v>
          </cell>
          <cell r="G574" t="str">
            <v>否</v>
          </cell>
        </row>
        <row r="574"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6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</row>
        <row r="574">
          <cell r="BG574">
            <v>0</v>
          </cell>
          <cell r="BH574">
            <v>0</v>
          </cell>
          <cell r="BI574">
            <v>0</v>
          </cell>
        </row>
        <row r="574">
          <cell r="BK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</row>
        <row r="575">
          <cell r="F575">
            <v>0</v>
          </cell>
          <cell r="G575" t="str">
            <v>否</v>
          </cell>
          <cell r="H575">
            <v>30</v>
          </cell>
        </row>
        <row r="575"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30442.46</v>
          </cell>
          <cell r="AU575">
            <v>845916.94</v>
          </cell>
          <cell r="AV575">
            <v>876359.4</v>
          </cell>
          <cell r="AW575">
            <v>876359.4</v>
          </cell>
          <cell r="AX575">
            <v>6</v>
          </cell>
          <cell r="AY575">
            <v>845916.94</v>
          </cell>
          <cell r="AZ575">
            <v>30442.46</v>
          </cell>
          <cell r="BA575">
            <v>0</v>
          </cell>
          <cell r="BB575">
            <v>0</v>
          </cell>
          <cell r="BC575">
            <v>0</v>
          </cell>
          <cell r="BD575">
            <v>876359.4</v>
          </cell>
          <cell r="BE575">
            <v>0</v>
          </cell>
        </row>
        <row r="575">
          <cell r="BG575">
            <v>876359.4</v>
          </cell>
          <cell r="BH575">
            <v>0</v>
          </cell>
          <cell r="BI575">
            <v>-350000</v>
          </cell>
        </row>
        <row r="575">
          <cell r="BK575" t="e">
            <v>#N/A</v>
          </cell>
        </row>
        <row r="576">
          <cell r="B576" t="str">
            <v>S412045</v>
          </cell>
          <cell r="C576" t="str">
            <v>大悍（天津）汽车零部件有限公司</v>
          </cell>
        </row>
        <row r="576">
          <cell r="E576" t="str">
            <v>正常供货</v>
          </cell>
          <cell r="F576">
            <v>45</v>
          </cell>
          <cell r="G576" t="str">
            <v>是</v>
          </cell>
          <cell r="H576">
            <v>45</v>
          </cell>
        </row>
        <row r="576">
          <cell r="AL576">
            <v>0</v>
          </cell>
        </row>
        <row r="576">
          <cell r="AN576">
            <v>13897.32</v>
          </cell>
          <cell r="AO576">
            <v>71800</v>
          </cell>
          <cell r="AP576">
            <v>600</v>
          </cell>
          <cell r="AQ576">
            <v>118075.96</v>
          </cell>
          <cell r="AR576">
            <v>3400.73</v>
          </cell>
          <cell r="AS576">
            <v>107295.76</v>
          </cell>
          <cell r="AT576">
            <v>73519.5</v>
          </cell>
          <cell r="AU576">
            <v>0</v>
          </cell>
          <cell r="AV576">
            <v>388589.27</v>
          </cell>
          <cell r="AW576">
            <v>315069.77</v>
          </cell>
          <cell r="AX576">
            <v>6</v>
          </cell>
          <cell r="AY576">
            <v>107295.76</v>
          </cell>
          <cell r="AZ576">
            <v>3400.73</v>
          </cell>
          <cell r="BA576">
            <v>118075.96</v>
          </cell>
          <cell r="BB576">
            <v>600</v>
          </cell>
          <cell r="BC576">
            <v>71800</v>
          </cell>
          <cell r="BD576">
            <v>302891.95</v>
          </cell>
          <cell r="BE576">
            <v>73519.5</v>
          </cell>
        </row>
        <row r="576">
          <cell r="BG576">
            <v>388589.27</v>
          </cell>
          <cell r="BH576">
            <v>0</v>
          </cell>
          <cell r="BI576">
            <v>-50000</v>
          </cell>
          <cell r="BJ576">
            <v>40385.5933333333</v>
          </cell>
          <cell r="BK576">
            <v>1</v>
          </cell>
        </row>
        <row r="577">
          <cell r="B577" t="str">
            <v>S413011</v>
          </cell>
          <cell r="C577" t="str">
            <v>沧州梦依恋商贸有限公司</v>
          </cell>
        </row>
        <row r="577">
          <cell r="F577">
            <v>0</v>
          </cell>
          <cell r="G577" t="str">
            <v>否</v>
          </cell>
        </row>
        <row r="577"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325</v>
          </cell>
          <cell r="AU577">
            <v>2671.5</v>
          </cell>
          <cell r="AV577">
            <v>2996.5</v>
          </cell>
          <cell r="AW577">
            <v>2996.5</v>
          </cell>
          <cell r="AX577">
            <v>6</v>
          </cell>
          <cell r="AY577">
            <v>2671.5</v>
          </cell>
          <cell r="AZ577">
            <v>325</v>
          </cell>
          <cell r="BA577">
            <v>0</v>
          </cell>
          <cell r="BB577">
            <v>0</v>
          </cell>
          <cell r="BC577">
            <v>0</v>
          </cell>
          <cell r="BD577">
            <v>2996.5</v>
          </cell>
          <cell r="BE577">
            <v>0</v>
          </cell>
        </row>
        <row r="577">
          <cell r="BG577">
            <v>2996.5</v>
          </cell>
          <cell r="BH577">
            <v>0</v>
          </cell>
          <cell r="BI577">
            <v>-325</v>
          </cell>
        </row>
        <row r="577">
          <cell r="BK577">
            <v>0</v>
          </cell>
        </row>
        <row r="578">
          <cell r="B578" t="str">
            <v>S413122</v>
          </cell>
          <cell r="C578" t="str">
            <v>河北亿泽汽车零部件科技有限公司</v>
          </cell>
        </row>
        <row r="578"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</row>
        <row r="578"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15365.48</v>
          </cell>
          <cell r="AT578">
            <v>0</v>
          </cell>
          <cell r="AU578">
            <v>0</v>
          </cell>
          <cell r="AV578">
            <v>15365.48</v>
          </cell>
          <cell r="AW578">
            <v>0</v>
          </cell>
          <cell r="AX578">
            <v>6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15365.48</v>
          </cell>
          <cell r="BE578">
            <v>15365.48</v>
          </cell>
        </row>
        <row r="578">
          <cell r="BG578">
            <v>15365.48</v>
          </cell>
          <cell r="BH578">
            <v>0</v>
          </cell>
          <cell r="BI578">
            <v>0</v>
          </cell>
          <cell r="BJ578">
            <v>2048.73066666667</v>
          </cell>
          <cell r="BK578">
            <v>1</v>
          </cell>
        </row>
        <row r="579">
          <cell r="B579" t="str">
            <v>S413196</v>
          </cell>
          <cell r="C579" t="str">
            <v>北汽岱摩斯（沧州）汽车系统有限公司</v>
          </cell>
        </row>
        <row r="579"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</row>
        <row r="579"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6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</row>
        <row r="579">
          <cell r="BG579">
            <v>0</v>
          </cell>
          <cell r="BH579">
            <v>0</v>
          </cell>
          <cell r="BI579">
            <v>0</v>
          </cell>
        </row>
        <row r="579">
          <cell r="BK579">
            <v>0</v>
          </cell>
        </row>
        <row r="580">
          <cell r="B580" t="str">
            <v>S433028</v>
          </cell>
          <cell r="C580" t="str">
            <v>温州鑫锐电器有限公司</v>
          </cell>
        </row>
        <row r="580">
          <cell r="E580" t="str">
            <v>老账</v>
          </cell>
          <cell r="F580">
            <v>90</v>
          </cell>
          <cell r="G580" t="str">
            <v>否</v>
          </cell>
        </row>
        <row r="580"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3244.44</v>
          </cell>
          <cell r="AQ580">
            <v>27513.24</v>
          </cell>
          <cell r="AR580">
            <v>35939.65</v>
          </cell>
          <cell r="AS580">
            <v>4949.4</v>
          </cell>
          <cell r="AT580">
            <v>59313.7</v>
          </cell>
          <cell r="AU580">
            <v>24865.65</v>
          </cell>
          <cell r="AV580">
            <v>155826.08</v>
          </cell>
          <cell r="AW580">
            <v>66697.33</v>
          </cell>
          <cell r="AX580">
            <v>6</v>
          </cell>
          <cell r="AY580">
            <v>35939.65</v>
          </cell>
          <cell r="AZ580">
            <v>27513.24</v>
          </cell>
          <cell r="BA580">
            <v>3244.44</v>
          </cell>
          <cell r="BB580">
            <v>0</v>
          </cell>
          <cell r="BC580">
            <v>0</v>
          </cell>
          <cell r="BD580">
            <v>155826.08</v>
          </cell>
          <cell r="BE580">
            <v>89128.75</v>
          </cell>
        </row>
        <row r="580">
          <cell r="BG580">
            <v>155826.08</v>
          </cell>
          <cell r="BH580">
            <v>0</v>
          </cell>
          <cell r="BI580">
            <v>0</v>
          </cell>
        </row>
        <row r="580">
          <cell r="BK580">
            <v>0</v>
          </cell>
        </row>
        <row r="581">
          <cell r="B581" t="str">
            <v>S511036</v>
          </cell>
          <cell r="C581" t="str">
            <v>北京恒世通物流有限公司</v>
          </cell>
        </row>
        <row r="581">
          <cell r="E581" t="str">
            <v>销售（三方库）</v>
          </cell>
          <cell r="F581">
            <v>0</v>
          </cell>
          <cell r="G581" t="str">
            <v>否</v>
          </cell>
        </row>
        <row r="581"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335828.8</v>
          </cell>
          <cell r="AR581">
            <v>326896</v>
          </cell>
          <cell r="AS581">
            <v>173806.4</v>
          </cell>
          <cell r="AT581">
            <v>338859.2</v>
          </cell>
          <cell r="AU581">
            <v>179776</v>
          </cell>
          <cell r="AV581">
            <v>1355166.4</v>
          </cell>
          <cell r="AW581">
            <v>1355166.4</v>
          </cell>
          <cell r="AX581">
            <v>6</v>
          </cell>
          <cell r="AY581">
            <v>179776</v>
          </cell>
          <cell r="AZ581">
            <v>338859.2</v>
          </cell>
          <cell r="BA581">
            <v>173806.4</v>
          </cell>
          <cell r="BB581">
            <v>326896</v>
          </cell>
          <cell r="BC581">
            <v>335828.8</v>
          </cell>
          <cell r="BD581">
            <v>1355166.4</v>
          </cell>
          <cell r="BE581">
            <v>0</v>
          </cell>
        </row>
        <row r="581">
          <cell r="BG581">
            <v>1355166.4</v>
          </cell>
          <cell r="BH581">
            <v>0</v>
          </cell>
          <cell r="BI581">
            <v>-124952.4</v>
          </cell>
        </row>
        <row r="581">
          <cell r="BK581">
            <v>0</v>
          </cell>
        </row>
        <row r="582">
          <cell r="B582" t="str">
            <v>S411047</v>
          </cell>
          <cell r="C582" t="str">
            <v>大连吉田拉链有限公司北京分公司</v>
          </cell>
        </row>
        <row r="582">
          <cell r="F582">
            <v>60</v>
          </cell>
          <cell r="G582" t="str">
            <v>是</v>
          </cell>
        </row>
        <row r="582">
          <cell r="AM582">
            <v>0</v>
          </cell>
          <cell r="AN582">
            <v>12027.3</v>
          </cell>
          <cell r="AO582">
            <v>0</v>
          </cell>
          <cell r="AP582">
            <v>16800</v>
          </cell>
          <cell r="AQ582">
            <v>16837</v>
          </cell>
          <cell r="AR582">
            <v>21888.1</v>
          </cell>
          <cell r="AS582">
            <v>25255.5</v>
          </cell>
          <cell r="AT582">
            <v>0</v>
          </cell>
          <cell r="AU582">
            <v>0</v>
          </cell>
          <cell r="AV582">
            <v>92807.9</v>
          </cell>
          <cell r="AW582">
            <v>92807.9</v>
          </cell>
          <cell r="AX582">
            <v>6</v>
          </cell>
          <cell r="AY582">
            <v>25255.5</v>
          </cell>
          <cell r="AZ582">
            <v>21888.1</v>
          </cell>
          <cell r="BA582">
            <v>16837</v>
          </cell>
          <cell r="BB582">
            <v>16800</v>
          </cell>
          <cell r="BC582">
            <v>0</v>
          </cell>
          <cell r="BD582">
            <v>80780.6</v>
          </cell>
          <cell r="BE582">
            <v>0</v>
          </cell>
        </row>
        <row r="582">
          <cell r="BG582">
            <v>92807.9</v>
          </cell>
          <cell r="BH582">
            <v>0</v>
          </cell>
          <cell r="BI582">
            <v>0</v>
          </cell>
        </row>
        <row r="582">
          <cell r="BK582">
            <v>0</v>
          </cell>
        </row>
        <row r="583">
          <cell r="B583" t="str">
            <v>S411048</v>
          </cell>
          <cell r="C583" t="str">
            <v>致冠沧州汽车部件有限公司</v>
          </cell>
        </row>
        <row r="583">
          <cell r="F583">
            <v>60</v>
          </cell>
          <cell r="G583" t="str">
            <v>否</v>
          </cell>
        </row>
        <row r="583">
          <cell r="AM583">
            <v>0</v>
          </cell>
          <cell r="AN583">
            <v>0</v>
          </cell>
          <cell r="AO583">
            <v>0</v>
          </cell>
          <cell r="AP583">
            <v>146511.12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37425.6</v>
          </cell>
          <cell r="AV583">
            <v>773233.98</v>
          </cell>
          <cell r="AW583">
            <v>530331.44</v>
          </cell>
          <cell r="AX583">
            <v>6</v>
          </cell>
          <cell r="AY583">
            <v>243474.32</v>
          </cell>
          <cell r="AZ583">
            <v>0</v>
          </cell>
          <cell r="BA583">
            <v>140346</v>
          </cell>
          <cell r="BB583">
            <v>146511.12</v>
          </cell>
          <cell r="BC583">
            <v>0</v>
          </cell>
          <cell r="BD583">
            <v>773233.98</v>
          </cell>
          <cell r="BE583">
            <v>242902.54</v>
          </cell>
        </row>
        <row r="583">
          <cell r="BG583">
            <v>773233.98</v>
          </cell>
          <cell r="BH583">
            <v>0</v>
          </cell>
          <cell r="BI583">
            <v>0</v>
          </cell>
        </row>
        <row r="583">
          <cell r="BK583">
            <v>0</v>
          </cell>
        </row>
        <row r="584">
          <cell r="B584" t="str">
            <v>S431012</v>
          </cell>
          <cell r="C584" t="str">
            <v>上海明芳汽车零件有限公司</v>
          </cell>
        </row>
        <row r="584">
          <cell r="F584">
            <v>90</v>
          </cell>
          <cell r="G584" t="str">
            <v>否</v>
          </cell>
        </row>
        <row r="584"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6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</row>
        <row r="584">
          <cell r="BG584">
            <v>0</v>
          </cell>
          <cell r="BH584">
            <v>0</v>
          </cell>
          <cell r="BI584">
            <v>0</v>
          </cell>
        </row>
        <row r="584">
          <cell r="BK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</row>
        <row r="585">
          <cell r="F585">
            <v>90</v>
          </cell>
          <cell r="G585" t="str">
            <v>是</v>
          </cell>
        </row>
        <row r="585"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4822.61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  <cell r="AV585">
            <v>11660.35</v>
          </cell>
          <cell r="AW585">
            <v>11660.35</v>
          </cell>
          <cell r="AX585">
            <v>6</v>
          </cell>
          <cell r="AY585">
            <v>2142.48</v>
          </cell>
          <cell r="AZ585">
            <v>4822.61</v>
          </cell>
          <cell r="BA585">
            <v>0</v>
          </cell>
          <cell r="BB585">
            <v>2000</v>
          </cell>
          <cell r="BC585">
            <v>1068.98</v>
          </cell>
          <cell r="BD585">
            <v>6965.09</v>
          </cell>
          <cell r="BE585">
            <v>0</v>
          </cell>
        </row>
        <row r="585">
          <cell r="BG585">
            <v>11660.35</v>
          </cell>
          <cell r="BH585">
            <v>0</v>
          </cell>
          <cell r="BI585">
            <v>0</v>
          </cell>
        </row>
        <row r="585">
          <cell r="BK585">
            <v>0</v>
          </cell>
        </row>
        <row r="586">
          <cell r="B586" t="str">
            <v>S431198</v>
          </cell>
          <cell r="C586" t="str">
            <v>霸州市鑫锐亿科金属制品有限公司</v>
          </cell>
        </row>
        <row r="586">
          <cell r="F586">
            <v>90</v>
          </cell>
          <cell r="G586" t="str">
            <v>否</v>
          </cell>
        </row>
        <row r="586"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6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</row>
        <row r="586">
          <cell r="BG586">
            <v>0</v>
          </cell>
          <cell r="BH586">
            <v>0</v>
          </cell>
          <cell r="BI586">
            <v>0</v>
          </cell>
        </row>
        <row r="586">
          <cell r="BK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</row>
        <row r="587">
          <cell r="F587">
            <v>0</v>
          </cell>
          <cell r="G587" t="str">
            <v>是</v>
          </cell>
        </row>
        <row r="587"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7730</v>
          </cell>
          <cell r="AW587">
            <v>7730</v>
          </cell>
          <cell r="AX587">
            <v>6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</row>
        <row r="587">
          <cell r="BG587">
            <v>7730</v>
          </cell>
          <cell r="BH587">
            <v>0</v>
          </cell>
          <cell r="BI587">
            <v>0</v>
          </cell>
        </row>
        <row r="587">
          <cell r="BK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</row>
        <row r="588">
          <cell r="F588">
            <v>0</v>
          </cell>
          <cell r="G588" t="str">
            <v>是</v>
          </cell>
        </row>
        <row r="588"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732.5</v>
          </cell>
          <cell r="AW588">
            <v>732.5</v>
          </cell>
          <cell r="AX588">
            <v>6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</row>
        <row r="588">
          <cell r="BG588">
            <v>732.5</v>
          </cell>
          <cell r="BH588">
            <v>0</v>
          </cell>
          <cell r="BI588">
            <v>0</v>
          </cell>
        </row>
        <row r="588">
          <cell r="BK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</row>
        <row r="589">
          <cell r="F589">
            <v>90</v>
          </cell>
          <cell r="G589" t="str">
            <v>否</v>
          </cell>
        </row>
        <row r="589"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7950.71000000001</v>
          </cell>
          <cell r="AS589">
            <v>45301.7</v>
          </cell>
          <cell r="AT589">
            <v>68209.06</v>
          </cell>
          <cell r="AU589">
            <v>16113.8</v>
          </cell>
          <cell r="AV589">
            <v>137575.27</v>
          </cell>
          <cell r="AW589">
            <v>7950.70999999999</v>
          </cell>
          <cell r="AX589">
            <v>6</v>
          </cell>
          <cell r="AY589">
            <v>7950.71000000001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137575.27</v>
          </cell>
          <cell r="BE589">
            <v>129624.56</v>
          </cell>
        </row>
        <row r="589">
          <cell r="BG589">
            <v>137575.27</v>
          </cell>
          <cell r="BH589">
            <v>0</v>
          </cell>
          <cell r="BI589">
            <v>0</v>
          </cell>
        </row>
        <row r="589">
          <cell r="BK589">
            <v>0</v>
          </cell>
        </row>
        <row r="590">
          <cell r="B590" t="str">
            <v>S431036</v>
          </cell>
          <cell r="C590" t="str">
            <v>上海尖美贸易发展有限公司</v>
          </cell>
        </row>
        <row r="590">
          <cell r="F590">
            <v>0</v>
          </cell>
          <cell r="G590" t="str">
            <v>否</v>
          </cell>
        </row>
        <row r="590"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19237.12</v>
          </cell>
          <cell r="AS590">
            <v>58920.91</v>
          </cell>
          <cell r="AT590">
            <v>68555.75</v>
          </cell>
          <cell r="AU590">
            <v>0</v>
          </cell>
          <cell r="AV590">
            <v>146713.78</v>
          </cell>
          <cell r="AW590">
            <v>146713.78</v>
          </cell>
          <cell r="AX590">
            <v>6</v>
          </cell>
          <cell r="AY590">
            <v>0</v>
          </cell>
          <cell r="AZ590">
            <v>68555.75</v>
          </cell>
          <cell r="BA590">
            <v>58920.91</v>
          </cell>
          <cell r="BB590">
            <v>19237.12</v>
          </cell>
          <cell r="BC590">
            <v>0</v>
          </cell>
          <cell r="BD590">
            <v>146713.78</v>
          </cell>
          <cell r="BE590">
            <v>0</v>
          </cell>
        </row>
        <row r="590">
          <cell r="BG590">
            <v>146713.78</v>
          </cell>
          <cell r="BH590">
            <v>0</v>
          </cell>
          <cell r="BI590">
            <v>-19935.49</v>
          </cell>
          <cell r="BJ590">
            <v>19561.8373333333</v>
          </cell>
          <cell r="BK590">
            <v>1</v>
          </cell>
        </row>
        <row r="591">
          <cell r="B591" t="str">
            <v>S433030</v>
          </cell>
          <cell r="C591" t="str">
            <v>宁波华腾首研新材料有限公司</v>
          </cell>
        </row>
        <row r="591">
          <cell r="F591">
            <v>0</v>
          </cell>
          <cell r="G591" t="str">
            <v>否</v>
          </cell>
        </row>
        <row r="591"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6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</row>
        <row r="591">
          <cell r="BG591">
            <v>-1.81898940354586e-12</v>
          </cell>
          <cell r="BH591">
            <v>0</v>
          </cell>
          <cell r="BI591">
            <v>-1.81898940354586e-12</v>
          </cell>
        </row>
        <row r="591">
          <cell r="BK591">
            <v>0</v>
          </cell>
        </row>
        <row r="592">
          <cell r="B592" t="str">
            <v>S437057</v>
          </cell>
          <cell r="C592" t="str">
            <v>青岛柏利美新材料有限公司</v>
          </cell>
        </row>
        <row r="592">
          <cell r="F592">
            <v>0</v>
          </cell>
          <cell r="G592" t="str">
            <v>否</v>
          </cell>
        </row>
        <row r="592"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115500</v>
          </cell>
          <cell r="AU592">
            <v>149095</v>
          </cell>
          <cell r="AV592">
            <v>264595</v>
          </cell>
          <cell r="AW592">
            <v>264595</v>
          </cell>
          <cell r="AX592">
            <v>6</v>
          </cell>
          <cell r="AY592">
            <v>149095</v>
          </cell>
          <cell r="AZ592">
            <v>115500</v>
          </cell>
          <cell r="BA592">
            <v>0</v>
          </cell>
          <cell r="BB592">
            <v>0</v>
          </cell>
          <cell r="BC592">
            <v>0</v>
          </cell>
          <cell r="BD592">
            <v>264595</v>
          </cell>
          <cell r="BE592">
            <v>0</v>
          </cell>
        </row>
        <row r="592">
          <cell r="BG592">
            <v>264595</v>
          </cell>
          <cell r="BH592">
            <v>0</v>
          </cell>
          <cell r="BI592">
            <v>-92700</v>
          </cell>
          <cell r="BJ592">
            <v>35279.3333333333</v>
          </cell>
          <cell r="BK592">
            <v>1</v>
          </cell>
        </row>
        <row r="593">
          <cell r="B593" t="str">
            <v>S437058</v>
          </cell>
          <cell r="C593" t="str">
            <v>济南方正物流有限公司</v>
          </cell>
        </row>
        <row r="593">
          <cell r="F593">
            <v>30</v>
          </cell>
          <cell r="G593" t="str">
            <v>否</v>
          </cell>
        </row>
        <row r="593"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6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</row>
        <row r="593">
          <cell r="BG593">
            <v>0</v>
          </cell>
          <cell r="BH593">
            <v>0</v>
          </cell>
          <cell r="BI593">
            <v>0</v>
          </cell>
        </row>
        <row r="593">
          <cell r="BK593" t="e">
            <v>#N/A</v>
          </cell>
        </row>
        <row r="594">
          <cell r="B594" t="str">
            <v>S513037</v>
          </cell>
          <cell r="C594" t="str">
            <v>沧州金桥环保科技发展有限公司</v>
          </cell>
        </row>
        <row r="594">
          <cell r="F594">
            <v>60</v>
          </cell>
          <cell r="G594" t="str">
            <v>否</v>
          </cell>
        </row>
        <row r="594"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6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</row>
        <row r="594">
          <cell r="BG594">
            <v>0</v>
          </cell>
          <cell r="BH594">
            <v>0</v>
          </cell>
          <cell r="BI594">
            <v>0</v>
          </cell>
        </row>
        <row r="594">
          <cell r="BK594">
            <v>0</v>
          </cell>
        </row>
        <row r="595">
          <cell r="B595" t="str">
            <v>S513215</v>
          </cell>
          <cell r="C595" t="str">
            <v>黄骅市金诚模具厂</v>
          </cell>
        </row>
        <row r="595">
          <cell r="F595">
            <v>0</v>
          </cell>
          <cell r="G595" t="str">
            <v>否</v>
          </cell>
        </row>
        <row r="595"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6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</row>
        <row r="595">
          <cell r="BG595">
            <v>0</v>
          </cell>
          <cell r="BH595">
            <v>0</v>
          </cell>
          <cell r="BI595">
            <v>-11400</v>
          </cell>
        </row>
        <row r="595">
          <cell r="BK595" t="e">
            <v>#N/A</v>
          </cell>
        </row>
        <row r="596">
          <cell r="B596" t="str">
            <v>S432044</v>
          </cell>
          <cell r="C596" t="str">
            <v>常州市鹏逸汽车附件有限公司</v>
          </cell>
        </row>
        <row r="596">
          <cell r="F596">
            <v>90</v>
          </cell>
          <cell r="G596" t="str">
            <v>否</v>
          </cell>
        </row>
        <row r="596"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11610.75</v>
          </cell>
          <cell r="AV596">
            <v>11610.75</v>
          </cell>
          <cell r="AW596">
            <v>0</v>
          </cell>
          <cell r="AX596">
            <v>6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D596">
            <v>11610.75</v>
          </cell>
          <cell r="BE596">
            <v>11610.75</v>
          </cell>
        </row>
        <row r="596">
          <cell r="BG596">
            <v>11610.75</v>
          </cell>
          <cell r="BH596">
            <v>0</v>
          </cell>
          <cell r="BI596">
            <v>0</v>
          </cell>
        </row>
        <row r="596">
          <cell r="BK596">
            <v>0</v>
          </cell>
        </row>
        <row r="597">
          <cell r="B597" t="str">
            <v>S413203</v>
          </cell>
          <cell r="C597" t="str">
            <v>黄骅市沃孚源包装制品有限公司</v>
          </cell>
        </row>
        <row r="597">
          <cell r="F597">
            <v>90</v>
          </cell>
          <cell r="G597" t="str">
            <v>否</v>
          </cell>
        </row>
        <row r="597"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23200</v>
          </cell>
          <cell r="AV597">
            <v>47880</v>
          </cell>
          <cell r="AW597">
            <v>7280</v>
          </cell>
          <cell r="AX597">
            <v>6</v>
          </cell>
          <cell r="AY597">
            <v>0</v>
          </cell>
          <cell r="AZ597">
            <v>0</v>
          </cell>
          <cell r="BA597">
            <v>0</v>
          </cell>
          <cell r="BB597">
            <v>7280</v>
          </cell>
          <cell r="BC597">
            <v>0</v>
          </cell>
          <cell r="BD597">
            <v>40600</v>
          </cell>
          <cell r="BE597">
            <v>40600</v>
          </cell>
        </row>
        <row r="597">
          <cell r="BG597">
            <v>47880</v>
          </cell>
          <cell r="BH597">
            <v>0</v>
          </cell>
          <cell r="BI597">
            <v>0</v>
          </cell>
        </row>
        <row r="597">
          <cell r="BK597">
            <v>0</v>
          </cell>
        </row>
        <row r="598">
          <cell r="B598" t="str">
            <v>S411044</v>
          </cell>
          <cell r="C598" t="str">
            <v>北京兴盛华丰包装制品有限公司</v>
          </cell>
        </row>
        <row r="598">
          <cell r="F598">
            <v>30</v>
          </cell>
          <cell r="G598" t="str">
            <v>是</v>
          </cell>
        </row>
        <row r="598"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25460</v>
          </cell>
          <cell r="AW598">
            <v>25460</v>
          </cell>
          <cell r="AX598">
            <v>6</v>
          </cell>
          <cell r="AY598">
            <v>0</v>
          </cell>
          <cell r="AZ598">
            <v>0</v>
          </cell>
          <cell r="BA598">
            <v>0</v>
          </cell>
          <cell r="BB598">
            <v>5360</v>
          </cell>
          <cell r="BC598">
            <v>0</v>
          </cell>
          <cell r="BD598">
            <v>5360</v>
          </cell>
          <cell r="BE598">
            <v>0</v>
          </cell>
        </row>
        <row r="598">
          <cell r="BG598">
            <v>25460</v>
          </cell>
          <cell r="BH598">
            <v>0</v>
          </cell>
          <cell r="BI598">
            <v>0</v>
          </cell>
        </row>
        <row r="598">
          <cell r="BK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</row>
        <row r="599"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6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</row>
        <row r="599">
          <cell r="BG599">
            <v>-158.199999999975</v>
          </cell>
          <cell r="BH599">
            <v>-158.199999999975</v>
          </cell>
          <cell r="BI599">
            <v>-19538.76</v>
          </cell>
        </row>
        <row r="599">
          <cell r="BK599" t="e">
            <v>#N/A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</row>
        <row r="600"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6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</row>
        <row r="600">
          <cell r="BG600">
            <v>0</v>
          </cell>
          <cell r="BH600">
            <v>0</v>
          </cell>
          <cell r="BI600">
            <v>-4410</v>
          </cell>
        </row>
        <row r="600">
          <cell r="BK600" t="e">
            <v>#N/A</v>
          </cell>
        </row>
        <row r="601">
          <cell r="B601" t="str">
            <v>S437045</v>
          </cell>
          <cell r="C601" t="str">
            <v>曹县亿昌木制品有限公司</v>
          </cell>
        </row>
        <row r="601">
          <cell r="F601" t="str">
            <v>预付</v>
          </cell>
        </row>
        <row r="601"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6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</row>
        <row r="601">
          <cell r="BG601">
            <v>-21120</v>
          </cell>
          <cell r="BH601">
            <v>-21120</v>
          </cell>
          <cell r="BI601">
            <v>-21120</v>
          </cell>
        </row>
        <row r="601">
          <cell r="BK601" t="e">
            <v>#N/A</v>
          </cell>
        </row>
        <row r="602">
          <cell r="B602" t="str">
            <v>S513155</v>
          </cell>
          <cell r="C602" t="str">
            <v>黄骅市兴华石油有限责任公司宏坤加油站</v>
          </cell>
        </row>
        <row r="602"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6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</row>
        <row r="602">
          <cell r="BG602">
            <v>-6000</v>
          </cell>
          <cell r="BH602">
            <v>-6000</v>
          </cell>
          <cell r="BI602">
            <v>-22000</v>
          </cell>
        </row>
        <row r="602">
          <cell r="BK602" t="e">
            <v>#N/A</v>
          </cell>
        </row>
        <row r="603">
          <cell r="B603" t="str">
            <v>S412039</v>
          </cell>
          <cell r="C603" t="str">
            <v>天津又进精密部品有限公司</v>
          </cell>
        </row>
        <row r="603">
          <cell r="F603">
            <v>60</v>
          </cell>
        </row>
        <row r="603">
          <cell r="AO603">
            <v>26099.99</v>
          </cell>
          <cell r="AP603">
            <v>0</v>
          </cell>
          <cell r="AQ603">
            <v>19437.3</v>
          </cell>
          <cell r="AR603">
            <v>142337.73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444209.18</v>
          </cell>
          <cell r="AW603">
            <v>282963.01</v>
          </cell>
          <cell r="AX603">
            <v>6</v>
          </cell>
          <cell r="AY603">
            <v>95087.99</v>
          </cell>
          <cell r="AZ603">
            <v>142337.73</v>
          </cell>
          <cell r="BA603">
            <v>19437.3</v>
          </cell>
          <cell r="BB603">
            <v>0</v>
          </cell>
          <cell r="BC603">
            <v>26099.99</v>
          </cell>
          <cell r="BD603">
            <v>418109.19</v>
          </cell>
          <cell r="BE603">
            <v>161246.17</v>
          </cell>
        </row>
        <row r="603">
          <cell r="BG603">
            <v>444209.18</v>
          </cell>
          <cell r="BH603">
            <v>0</v>
          </cell>
          <cell r="BI603">
            <v>0</v>
          </cell>
          <cell r="BJ603">
            <v>55747.892</v>
          </cell>
          <cell r="BK603">
            <v>1</v>
          </cell>
        </row>
        <row r="604">
          <cell r="B604" t="str">
            <v>S444016</v>
          </cell>
          <cell r="C604" t="str">
            <v>东莞市元将五金有限公司</v>
          </cell>
        </row>
        <row r="604">
          <cell r="F604">
            <v>90</v>
          </cell>
        </row>
        <row r="604"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  <cell r="AV604">
            <v>338661</v>
          </cell>
          <cell r="AW604">
            <v>0</v>
          </cell>
          <cell r="AX604">
            <v>6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338661</v>
          </cell>
          <cell r="BE604">
            <v>338661</v>
          </cell>
        </row>
        <row r="604">
          <cell r="BG604">
            <v>338661</v>
          </cell>
          <cell r="BH604">
            <v>0</v>
          </cell>
          <cell r="BI604">
            <v>0</v>
          </cell>
        </row>
        <row r="604">
          <cell r="BK604" t="e">
            <v>#N/A</v>
          </cell>
        </row>
        <row r="605">
          <cell r="B605" t="str">
            <v>s544021</v>
          </cell>
          <cell r="C605" t="str">
            <v>佛山市顺德区菲斯卡特五金电器有限公司</v>
          </cell>
        </row>
        <row r="605"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8500</v>
          </cell>
          <cell r="AW605">
            <v>8500</v>
          </cell>
          <cell r="AX605">
            <v>6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8500</v>
          </cell>
          <cell r="BD605">
            <v>8500</v>
          </cell>
          <cell r="BE605">
            <v>0</v>
          </cell>
        </row>
        <row r="605">
          <cell r="BG605">
            <v>8500</v>
          </cell>
          <cell r="BH605">
            <v>0</v>
          </cell>
          <cell r="BI605">
            <v>0</v>
          </cell>
        </row>
        <row r="605">
          <cell r="BK605" t="e">
            <v>#N/A</v>
          </cell>
        </row>
        <row r="606">
          <cell r="B606" t="str">
            <v>S412043</v>
          </cell>
          <cell r="C606" t="str">
            <v>天津新起点模具有限公司</v>
          </cell>
        </row>
        <row r="606"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156000</v>
          </cell>
          <cell r="AT606">
            <v>0</v>
          </cell>
          <cell r="AU606">
            <v>0</v>
          </cell>
          <cell r="AV606">
            <v>156000</v>
          </cell>
          <cell r="AW606">
            <v>156000</v>
          </cell>
          <cell r="AX606">
            <v>6</v>
          </cell>
          <cell r="AY606">
            <v>0</v>
          </cell>
          <cell r="AZ606">
            <v>0</v>
          </cell>
          <cell r="BA606">
            <v>156000</v>
          </cell>
          <cell r="BB606">
            <v>0</v>
          </cell>
          <cell r="BC606">
            <v>0</v>
          </cell>
          <cell r="BD606">
            <v>156000</v>
          </cell>
          <cell r="BE606">
            <v>0</v>
          </cell>
        </row>
        <row r="606">
          <cell r="BG606">
            <v>156000</v>
          </cell>
          <cell r="BH606">
            <v>0</v>
          </cell>
          <cell r="BI606">
            <v>0</v>
          </cell>
        </row>
        <row r="606">
          <cell r="BK606" t="e">
            <v>#N/A</v>
          </cell>
        </row>
        <row r="607">
          <cell r="B607" t="str">
            <v>S413199</v>
          </cell>
          <cell r="C607" t="str">
            <v>廊坊冀杰塑料制品有限公司</v>
          </cell>
        </row>
        <row r="607"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6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</row>
        <row r="607">
          <cell r="BG607">
            <v>0</v>
          </cell>
          <cell r="BH607">
            <v>0</v>
          </cell>
          <cell r="BI607">
            <v>0</v>
          </cell>
        </row>
        <row r="607">
          <cell r="BK607" t="e">
            <v>#N/A</v>
          </cell>
        </row>
        <row r="608">
          <cell r="B608" t="str">
            <v>S511035</v>
          </cell>
          <cell r="C608" t="str">
            <v>北京格兰力士机电技术有限责任公司</v>
          </cell>
        </row>
        <row r="608"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6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</row>
        <row r="608">
          <cell r="BG608">
            <v>0</v>
          </cell>
          <cell r="BH608">
            <v>0</v>
          </cell>
          <cell r="BI608">
            <v>-14820</v>
          </cell>
        </row>
        <row r="608">
          <cell r="BK608" t="e">
            <v>#N/A</v>
          </cell>
        </row>
        <row r="609">
          <cell r="B609" t="str">
            <v>S413174</v>
          </cell>
          <cell r="C609" t="str">
            <v>沧州美凯精冲产品有限公司</v>
          </cell>
        </row>
        <row r="609">
          <cell r="F609">
            <v>90</v>
          </cell>
        </row>
        <row r="609"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  <cell r="AV609">
            <v>4641.96</v>
          </cell>
          <cell r="AW609">
            <v>0</v>
          </cell>
          <cell r="AX609">
            <v>6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D609">
            <v>4641.96</v>
          </cell>
          <cell r="BE609">
            <v>4641.96</v>
          </cell>
        </row>
        <row r="609">
          <cell r="BG609">
            <v>4641.96</v>
          </cell>
          <cell r="BH609">
            <v>0</v>
          </cell>
          <cell r="BI609">
            <v>0</v>
          </cell>
        </row>
        <row r="609">
          <cell r="BK609">
            <v>0</v>
          </cell>
        </row>
        <row r="610">
          <cell r="B610" t="str">
            <v>S433029</v>
          </cell>
          <cell r="C610" t="str">
            <v>温州华创汽车电器有限公司</v>
          </cell>
        </row>
        <row r="610">
          <cell r="F610">
            <v>90</v>
          </cell>
        </row>
        <row r="610"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6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</row>
        <row r="610">
          <cell r="BG610">
            <v>0</v>
          </cell>
          <cell r="BH610">
            <v>0</v>
          </cell>
          <cell r="BI610">
            <v>-39360</v>
          </cell>
        </row>
        <row r="610">
          <cell r="BK610" t="e">
            <v>#N/A</v>
          </cell>
        </row>
        <row r="611">
          <cell r="B611" t="str">
            <v>S541018</v>
          </cell>
          <cell r="C611" t="str">
            <v>河南九途道路材料科技有限公司</v>
          </cell>
        </row>
        <row r="611"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6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</row>
        <row r="611">
          <cell r="BG611">
            <v>0</v>
          </cell>
          <cell r="BH611">
            <v>0</v>
          </cell>
          <cell r="BI611">
            <v>0</v>
          </cell>
        </row>
        <row r="611">
          <cell r="BK611" t="e">
            <v>#N/A</v>
          </cell>
        </row>
        <row r="612">
          <cell r="B612" t="str">
            <v>S442005</v>
          </cell>
          <cell r="C612" t="str">
            <v>谷城益合泡沫塑胶有限公司</v>
          </cell>
        </row>
        <row r="612">
          <cell r="F612" t="str">
            <v>预付</v>
          </cell>
        </row>
        <row r="612"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34977.6</v>
          </cell>
          <cell r="AU612">
            <v>0</v>
          </cell>
          <cell r="AV612">
            <v>34977.6</v>
          </cell>
          <cell r="AW612">
            <v>34977.6</v>
          </cell>
          <cell r="AX612">
            <v>6</v>
          </cell>
          <cell r="AY612">
            <v>0</v>
          </cell>
          <cell r="AZ612">
            <v>34977.6</v>
          </cell>
          <cell r="BA612">
            <v>0</v>
          </cell>
          <cell r="BB612">
            <v>0</v>
          </cell>
          <cell r="BC612">
            <v>0</v>
          </cell>
          <cell r="BD612">
            <v>34977.6</v>
          </cell>
          <cell r="BE612">
            <v>0</v>
          </cell>
        </row>
        <row r="612">
          <cell r="BG612">
            <v>34977.6</v>
          </cell>
          <cell r="BH612">
            <v>0</v>
          </cell>
          <cell r="BI612">
            <v>-12131.2</v>
          </cell>
          <cell r="BJ612">
            <v>4663.68</v>
          </cell>
          <cell r="BK612">
            <v>1</v>
          </cell>
        </row>
        <row r="613">
          <cell r="B613" t="str">
            <v>S513113</v>
          </cell>
          <cell r="C613" t="str">
            <v>沧州智联人力资源服务有限公司</v>
          </cell>
        </row>
        <row r="613"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6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</row>
        <row r="613">
          <cell r="BG613">
            <v>0</v>
          </cell>
          <cell r="BH613">
            <v>0</v>
          </cell>
          <cell r="BI613">
            <v>0</v>
          </cell>
        </row>
        <row r="613">
          <cell r="BK613" t="e">
            <v>#N/A</v>
          </cell>
        </row>
        <row r="614">
          <cell r="B614" t="str">
            <v>S444013</v>
          </cell>
          <cell r="C614" t="str">
            <v>东莞市鑫宝塑胶原料有限公司</v>
          </cell>
        </row>
        <row r="614">
          <cell r="F614" t="str">
            <v>预付</v>
          </cell>
        </row>
        <row r="614"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6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</row>
        <row r="614">
          <cell r="BG614">
            <v>-54400</v>
          </cell>
          <cell r="BH614">
            <v>-54400</v>
          </cell>
          <cell r="BI614">
            <v>-54400</v>
          </cell>
          <cell r="BJ614">
            <v>0</v>
          </cell>
          <cell r="BK614">
            <v>1</v>
          </cell>
        </row>
        <row r="615">
          <cell r="B615" t="str">
            <v>S513209</v>
          </cell>
          <cell r="C615" t="str">
            <v>黄骅市盛腾广告有限公司</v>
          </cell>
        </row>
        <row r="615"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6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</row>
        <row r="615">
          <cell r="BG615">
            <v>0</v>
          </cell>
          <cell r="BH615">
            <v>0</v>
          </cell>
          <cell r="BI615">
            <v>0</v>
          </cell>
        </row>
        <row r="615">
          <cell r="BK615" t="e">
            <v>#N/A</v>
          </cell>
        </row>
        <row r="616">
          <cell r="B616" t="str">
            <v>S537033</v>
          </cell>
          <cell r="C616" t="str">
            <v>山东集合内建筑设计有限公司</v>
          </cell>
        </row>
        <row r="616"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6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</row>
        <row r="616">
          <cell r="BG616">
            <v>0</v>
          </cell>
          <cell r="BH616">
            <v>0</v>
          </cell>
          <cell r="BI616">
            <v>0</v>
          </cell>
        </row>
        <row r="616">
          <cell r="BK616" t="e">
            <v>#N/A</v>
          </cell>
        </row>
        <row r="617">
          <cell r="B617" t="str">
            <v>S412047</v>
          </cell>
          <cell r="C617" t="str">
            <v>PPG涂料（天津）有限公司</v>
          </cell>
        </row>
        <row r="617">
          <cell r="F617">
            <v>30</v>
          </cell>
        </row>
        <row r="617">
          <cell r="AQ617">
            <v>0</v>
          </cell>
        </row>
        <row r="617"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3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</row>
        <row r="617">
          <cell r="BG617">
            <v>2.91038304567337e-11</v>
          </cell>
          <cell r="BH617">
            <v>0</v>
          </cell>
          <cell r="BI617">
            <v>-224726.08</v>
          </cell>
          <cell r="BJ617">
            <v>0</v>
          </cell>
          <cell r="BK617">
            <v>1</v>
          </cell>
        </row>
        <row r="618">
          <cell r="B618" t="str">
            <v>S412048</v>
          </cell>
          <cell r="C618" t="str">
            <v>天津艾尔特精密机械有限公司</v>
          </cell>
        </row>
        <row r="618">
          <cell r="AQ618">
            <v>0</v>
          </cell>
          <cell r="AR618">
            <v>0</v>
          </cell>
          <cell r="AS618">
            <v>0</v>
          </cell>
          <cell r="AT618">
            <v>57100</v>
          </cell>
          <cell r="AU618">
            <v>0</v>
          </cell>
          <cell r="AV618">
            <v>57100</v>
          </cell>
          <cell r="AW618">
            <v>57100</v>
          </cell>
          <cell r="AX618">
            <v>5</v>
          </cell>
          <cell r="AY618">
            <v>0</v>
          </cell>
          <cell r="AZ618">
            <v>57100</v>
          </cell>
          <cell r="BA618">
            <v>0</v>
          </cell>
          <cell r="BB618">
            <v>0</v>
          </cell>
          <cell r="BC618">
            <v>0</v>
          </cell>
          <cell r="BD618">
            <v>57100</v>
          </cell>
          <cell r="BE618">
            <v>0</v>
          </cell>
        </row>
        <row r="618">
          <cell r="BG618">
            <v>57100</v>
          </cell>
          <cell r="BH618">
            <v>0</v>
          </cell>
          <cell r="BI618">
            <v>-36000</v>
          </cell>
        </row>
        <row r="618">
          <cell r="BK618" t="e">
            <v>#N/A</v>
          </cell>
        </row>
        <row r="619">
          <cell r="B619" t="str">
            <v>S413083</v>
          </cell>
          <cell r="C619" t="str">
            <v>深州市晶立泰(安广顺)机械配件有限公司</v>
          </cell>
        </row>
        <row r="619">
          <cell r="F619">
            <v>60</v>
          </cell>
        </row>
        <row r="619">
          <cell r="AQ619">
            <v>79777.38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102386.99</v>
          </cell>
          <cell r="AW619">
            <v>88908.5</v>
          </cell>
          <cell r="AX619">
            <v>5</v>
          </cell>
          <cell r="AY619">
            <v>2810.48</v>
          </cell>
          <cell r="AZ619">
            <v>6320.64</v>
          </cell>
          <cell r="BA619">
            <v>79777.38</v>
          </cell>
          <cell r="BB619">
            <v>0</v>
          </cell>
          <cell r="BC619">
            <v>0</v>
          </cell>
          <cell r="BD619">
            <v>102386.99</v>
          </cell>
          <cell r="BE619">
            <v>13478.49</v>
          </cell>
        </row>
        <row r="619">
          <cell r="BG619">
            <v>102386.99</v>
          </cell>
          <cell r="BH619">
            <v>0</v>
          </cell>
          <cell r="BI619">
            <v>0</v>
          </cell>
          <cell r="BJ619">
            <v>13651.5986666667</v>
          </cell>
          <cell r="BK619">
            <v>1</v>
          </cell>
        </row>
        <row r="620">
          <cell r="B620" t="str">
            <v>S413184</v>
          </cell>
          <cell r="C620" t="str">
            <v>黄骅市宏达五金厂</v>
          </cell>
        </row>
        <row r="620">
          <cell r="F620">
            <v>90</v>
          </cell>
        </row>
        <row r="620"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5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</row>
        <row r="620">
          <cell r="BG620">
            <v>-20000</v>
          </cell>
          <cell r="BH620">
            <v>-20000</v>
          </cell>
          <cell r="BI620">
            <v>-20000</v>
          </cell>
        </row>
        <row r="620">
          <cell r="BK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</row>
        <row r="621">
          <cell r="F621">
            <v>90</v>
          </cell>
        </row>
        <row r="621"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0</v>
          </cell>
          <cell r="AV621">
            <v>20523.37</v>
          </cell>
          <cell r="AW621">
            <v>0</v>
          </cell>
          <cell r="AX621">
            <v>5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20523.37</v>
          </cell>
          <cell r="BE621">
            <v>20523.37</v>
          </cell>
        </row>
        <row r="621">
          <cell r="BG621">
            <v>20523.37</v>
          </cell>
          <cell r="BH621">
            <v>0</v>
          </cell>
          <cell r="BI621">
            <v>0</v>
          </cell>
        </row>
        <row r="621">
          <cell r="BK621" t="e">
            <v>#N/A</v>
          </cell>
        </row>
        <row r="622">
          <cell r="B622" t="str">
            <v>S413202</v>
          </cell>
          <cell r="C622" t="str">
            <v>黄骅市荣昌祥纸制品有限公司</v>
          </cell>
        </row>
        <row r="622">
          <cell r="F622">
            <v>90</v>
          </cell>
        </row>
        <row r="622">
          <cell r="AQ622">
            <v>49282.46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49282.46</v>
          </cell>
          <cell r="AW622">
            <v>49282.46</v>
          </cell>
          <cell r="AX622">
            <v>5</v>
          </cell>
          <cell r="AY622">
            <v>0</v>
          </cell>
          <cell r="AZ622">
            <v>49282.46</v>
          </cell>
          <cell r="BA622">
            <v>0</v>
          </cell>
          <cell r="BB622">
            <v>0</v>
          </cell>
          <cell r="BC622">
            <v>0</v>
          </cell>
          <cell r="BD622">
            <v>49282.46</v>
          </cell>
          <cell r="BE622">
            <v>0</v>
          </cell>
        </row>
        <row r="622">
          <cell r="BG622">
            <v>49282.46</v>
          </cell>
          <cell r="BH622">
            <v>0</v>
          </cell>
          <cell r="BI622">
            <v>0</v>
          </cell>
        </row>
        <row r="622">
          <cell r="BK622">
            <v>0</v>
          </cell>
        </row>
        <row r="623">
          <cell r="B623" t="str">
            <v>S413204</v>
          </cell>
          <cell r="C623" t="str">
            <v>永清永泰汽车部件有限公司</v>
          </cell>
        </row>
        <row r="623">
          <cell r="F623">
            <v>90</v>
          </cell>
        </row>
        <row r="623">
          <cell r="AQ623">
            <v>26942.55</v>
          </cell>
          <cell r="AR623">
            <v>0</v>
          </cell>
          <cell r="AS623">
            <v>9050.17</v>
          </cell>
          <cell r="AT623">
            <v>56255.85</v>
          </cell>
          <cell r="AU623">
            <v>25159.47</v>
          </cell>
          <cell r="AV623">
            <v>117408.04</v>
          </cell>
          <cell r="AW623">
            <v>26942.55</v>
          </cell>
          <cell r="AX623">
            <v>5</v>
          </cell>
          <cell r="AY623">
            <v>0</v>
          </cell>
          <cell r="AZ623">
            <v>26942.55</v>
          </cell>
          <cell r="BA623">
            <v>0</v>
          </cell>
          <cell r="BB623">
            <v>0</v>
          </cell>
          <cell r="BC623">
            <v>0</v>
          </cell>
          <cell r="BD623">
            <v>117408.04</v>
          </cell>
          <cell r="BE623">
            <v>90465.49</v>
          </cell>
        </row>
        <row r="623">
          <cell r="BG623">
            <v>117408.04</v>
          </cell>
          <cell r="BH623">
            <v>0</v>
          </cell>
          <cell r="BI623">
            <v>0</v>
          </cell>
        </row>
        <row r="623">
          <cell r="BK623">
            <v>0</v>
          </cell>
        </row>
        <row r="624">
          <cell r="B624" t="str">
            <v>S431035</v>
          </cell>
          <cell r="C624" t="str">
            <v>上海发之源电气有限公司</v>
          </cell>
        </row>
        <row r="624">
          <cell r="F624">
            <v>90</v>
          </cell>
        </row>
        <row r="624">
          <cell r="AQ624">
            <v>0</v>
          </cell>
          <cell r="AR624">
            <v>127694.24</v>
          </cell>
          <cell r="AS624">
            <v>97920.6</v>
          </cell>
          <cell r="AT624">
            <v>100728.2</v>
          </cell>
          <cell r="AU624">
            <v>37493.4</v>
          </cell>
          <cell r="AV624">
            <v>363836.44</v>
          </cell>
          <cell r="AW624">
            <v>127694.24</v>
          </cell>
          <cell r="AX624">
            <v>5</v>
          </cell>
          <cell r="AY624">
            <v>127694.24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363836.44</v>
          </cell>
          <cell r="BE624">
            <v>236142.2</v>
          </cell>
        </row>
        <row r="624">
          <cell r="BG624">
            <v>363836.44</v>
          </cell>
          <cell r="BH624">
            <v>0</v>
          </cell>
          <cell r="BI624">
            <v>0</v>
          </cell>
          <cell r="BJ624">
            <v>48511.5253333333</v>
          </cell>
          <cell r="BK624">
            <v>1</v>
          </cell>
        </row>
        <row r="625">
          <cell r="B625" t="str">
            <v>S434011</v>
          </cell>
          <cell r="C625" t="str">
            <v>芜湖金安世腾汽车安全系统有限公司</v>
          </cell>
        </row>
        <row r="625">
          <cell r="AQ625">
            <v>6225.04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6225.04</v>
          </cell>
          <cell r="AW625">
            <v>6225.04</v>
          </cell>
          <cell r="AX625">
            <v>5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6225.04</v>
          </cell>
          <cell r="BD625">
            <v>6225.04</v>
          </cell>
          <cell r="BE625">
            <v>0</v>
          </cell>
        </row>
        <row r="625">
          <cell r="BG625">
            <v>6225.04</v>
          </cell>
          <cell r="BH625">
            <v>0</v>
          </cell>
          <cell r="BI625">
            <v>0</v>
          </cell>
        </row>
        <row r="625">
          <cell r="BK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</row>
        <row r="626">
          <cell r="F626">
            <v>60</v>
          </cell>
        </row>
        <row r="626">
          <cell r="AQ626">
            <v>126211.2</v>
          </cell>
          <cell r="AR626">
            <v>93306.36</v>
          </cell>
          <cell r="AS626">
            <v>76152.96</v>
          </cell>
          <cell r="AT626">
            <v>82010.88</v>
          </cell>
          <cell r="AU626">
            <v>26360.64</v>
          </cell>
          <cell r="AV626">
            <v>404042.04</v>
          </cell>
          <cell r="AW626">
            <v>295670.52</v>
          </cell>
          <cell r="AX626">
            <v>5</v>
          </cell>
          <cell r="AY626">
            <v>76152.96</v>
          </cell>
          <cell r="AZ626">
            <v>93306.36</v>
          </cell>
          <cell r="BA626">
            <v>126211.2</v>
          </cell>
          <cell r="BB626">
            <v>0</v>
          </cell>
          <cell r="BC626">
            <v>0</v>
          </cell>
          <cell r="BD626">
            <v>404042.04</v>
          </cell>
          <cell r="BE626">
            <v>108371.52</v>
          </cell>
        </row>
        <row r="626">
          <cell r="BG626">
            <v>404042.04</v>
          </cell>
          <cell r="BH626">
            <v>0</v>
          </cell>
          <cell r="BI626">
            <v>0</v>
          </cell>
          <cell r="BJ626">
            <v>53872.272</v>
          </cell>
          <cell r="BK626">
            <v>1</v>
          </cell>
        </row>
        <row r="627">
          <cell r="B627" t="str">
            <v>S437056</v>
          </cell>
          <cell r="C627" t="str">
            <v>日照兴伟橡塑有限公司</v>
          </cell>
        </row>
        <row r="627">
          <cell r="F627" t="str">
            <v>预付</v>
          </cell>
        </row>
        <row r="627"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5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</row>
        <row r="627">
          <cell r="BG627">
            <v>0</v>
          </cell>
          <cell r="BH627">
            <v>0</v>
          </cell>
          <cell r="BI627">
            <v>-5600</v>
          </cell>
        </row>
        <row r="627">
          <cell r="BK627">
            <v>0</v>
          </cell>
        </row>
        <row r="628">
          <cell r="B628" t="str">
            <v>S537036</v>
          </cell>
          <cell r="C628" t="str">
            <v>青岛亿嘉通物流有限公司</v>
          </cell>
        </row>
        <row r="628">
          <cell r="AQ628">
            <v>51797.76</v>
          </cell>
          <cell r="AR628">
            <v>27473.08</v>
          </cell>
          <cell r="AS628">
            <v>27785.67</v>
          </cell>
          <cell r="AT628">
            <v>44879.87</v>
          </cell>
          <cell r="AU628">
            <v>29881.29</v>
          </cell>
          <cell r="AV628">
            <v>181817.67</v>
          </cell>
          <cell r="AW628">
            <v>181817.67</v>
          </cell>
          <cell r="AX628">
            <v>5</v>
          </cell>
          <cell r="AY628">
            <v>29881.29</v>
          </cell>
          <cell r="AZ628">
            <v>44879.87</v>
          </cell>
          <cell r="BA628">
            <v>27785.67</v>
          </cell>
          <cell r="BB628">
            <v>27473.08</v>
          </cell>
          <cell r="BC628">
            <v>51797.76</v>
          </cell>
          <cell r="BD628">
            <v>181817.67</v>
          </cell>
          <cell r="BE628">
            <v>0</v>
          </cell>
        </row>
        <row r="628">
          <cell r="BG628">
            <v>181817.67</v>
          </cell>
          <cell r="BH628">
            <v>0</v>
          </cell>
          <cell r="BI628">
            <v>-50000</v>
          </cell>
        </row>
        <row r="628">
          <cell r="BK628">
            <v>0</v>
          </cell>
        </row>
        <row r="629">
          <cell r="B629" t="str">
            <v>S411042</v>
          </cell>
          <cell r="C629" t="str">
            <v>北京双海包装制品厂</v>
          </cell>
        </row>
        <row r="629">
          <cell r="F629">
            <v>90</v>
          </cell>
        </row>
        <row r="629"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  <cell r="AV629">
            <v>7670</v>
          </cell>
          <cell r="AW629">
            <v>6500</v>
          </cell>
          <cell r="AX629">
            <v>4</v>
          </cell>
          <cell r="AY629">
            <v>6500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7670</v>
          </cell>
          <cell r="BE629">
            <v>1170</v>
          </cell>
        </row>
        <row r="629">
          <cell r="BG629">
            <v>7670</v>
          </cell>
          <cell r="BH629">
            <v>0</v>
          </cell>
          <cell r="BI629">
            <v>0</v>
          </cell>
        </row>
        <row r="629">
          <cell r="BK629">
            <v>0</v>
          </cell>
        </row>
        <row r="630">
          <cell r="B630" t="str">
            <v>S411050</v>
          </cell>
          <cell r="C630" t="str">
            <v>北京寸金宏德科技发展有限公司</v>
          </cell>
        </row>
        <row r="630">
          <cell r="F630">
            <v>90</v>
          </cell>
        </row>
        <row r="630">
          <cell r="AR630">
            <v>11361.25</v>
          </cell>
          <cell r="AS630">
            <v>7201.26</v>
          </cell>
          <cell r="AT630">
            <v>0</v>
          </cell>
          <cell r="AU630">
            <v>12529.44</v>
          </cell>
          <cell r="AV630">
            <v>31091.95</v>
          </cell>
          <cell r="AW630">
            <v>11361.25</v>
          </cell>
          <cell r="AX630">
            <v>4</v>
          </cell>
          <cell r="AY630">
            <v>11361.25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31091.95</v>
          </cell>
          <cell r="BE630">
            <v>19730.7</v>
          </cell>
        </row>
        <row r="630">
          <cell r="BG630">
            <v>31091.95</v>
          </cell>
          <cell r="BH630">
            <v>0</v>
          </cell>
          <cell r="BI630">
            <v>0</v>
          </cell>
          <cell r="BJ630">
            <v>4145.59333333333</v>
          </cell>
          <cell r="BK630">
            <v>1</v>
          </cell>
        </row>
        <row r="631">
          <cell r="B631" t="str">
            <v>S412051</v>
          </cell>
          <cell r="C631" t="str">
            <v>天津东凯科技有限公司</v>
          </cell>
        </row>
        <row r="631">
          <cell r="F631">
            <v>90</v>
          </cell>
        </row>
        <row r="631">
          <cell r="AR631">
            <v>11480.8</v>
          </cell>
          <cell r="AS631">
            <v>12023.2</v>
          </cell>
          <cell r="AT631">
            <v>9040</v>
          </cell>
          <cell r="AU631">
            <v>0</v>
          </cell>
          <cell r="AV631">
            <v>32544</v>
          </cell>
          <cell r="AW631">
            <v>11480.8</v>
          </cell>
          <cell r="AX631">
            <v>4</v>
          </cell>
          <cell r="AY631">
            <v>11480.8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32544</v>
          </cell>
          <cell r="BE631">
            <v>21063.2</v>
          </cell>
        </row>
        <row r="631">
          <cell r="BG631">
            <v>32544</v>
          </cell>
          <cell r="BH631">
            <v>0</v>
          </cell>
          <cell r="BI631">
            <v>0</v>
          </cell>
        </row>
        <row r="631">
          <cell r="BK631">
            <v>1</v>
          </cell>
        </row>
        <row r="632">
          <cell r="B632" t="str">
            <v>S413172</v>
          </cell>
          <cell r="C632" t="str">
            <v>南宫市宏勇汽配塑料卡扣制造厂</v>
          </cell>
        </row>
        <row r="632">
          <cell r="F632" t="str">
            <v>现付</v>
          </cell>
        </row>
        <row r="632"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3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</row>
        <row r="632">
          <cell r="BG632">
            <v>-5150</v>
          </cell>
          <cell r="BH632">
            <v>-5150</v>
          </cell>
          <cell r="BI632">
            <v>-8900</v>
          </cell>
        </row>
        <row r="632">
          <cell r="BK632" t="e">
            <v>#N/A</v>
          </cell>
        </row>
        <row r="633">
          <cell r="B633" t="str">
            <v>S432042</v>
          </cell>
          <cell r="C633" t="str">
            <v>江苏凌派通信科技有限公司</v>
          </cell>
        </row>
        <row r="633">
          <cell r="F633">
            <v>60</v>
          </cell>
        </row>
        <row r="633">
          <cell r="AR633">
            <v>17764.07</v>
          </cell>
          <cell r="AS633">
            <v>21679.12</v>
          </cell>
          <cell r="AT633">
            <v>52799.74</v>
          </cell>
          <cell r="AU633">
            <v>15950.38</v>
          </cell>
          <cell r="AV633">
            <v>108193.31</v>
          </cell>
          <cell r="AW633">
            <v>39443.19</v>
          </cell>
          <cell r="AX633">
            <v>4</v>
          </cell>
          <cell r="AY633">
            <v>21679.12</v>
          </cell>
          <cell r="AZ633">
            <v>17764.07</v>
          </cell>
          <cell r="BA633">
            <v>0</v>
          </cell>
          <cell r="BB633">
            <v>0</v>
          </cell>
          <cell r="BC633">
            <v>0</v>
          </cell>
          <cell r="BD633">
            <v>108193.31</v>
          </cell>
          <cell r="BE633">
            <v>68750.12</v>
          </cell>
        </row>
        <row r="633">
          <cell r="BG633">
            <v>108193.31</v>
          </cell>
          <cell r="BH633">
            <v>0</v>
          </cell>
          <cell r="BI633">
            <v>0</v>
          </cell>
        </row>
        <row r="633">
          <cell r="BK633">
            <v>0</v>
          </cell>
        </row>
        <row r="634">
          <cell r="B634" t="str">
            <v>S432045</v>
          </cell>
          <cell r="C634" t="str">
            <v>苏州宏逸汽车零部件有限公司</v>
          </cell>
        </row>
        <row r="634">
          <cell r="F634" t="str">
            <v>预付</v>
          </cell>
        </row>
        <row r="634">
          <cell r="AR634">
            <v>51024</v>
          </cell>
          <cell r="AS634">
            <v>0</v>
          </cell>
          <cell r="AT634">
            <v>72096</v>
          </cell>
          <cell r="AU634">
            <v>50672</v>
          </cell>
          <cell r="AV634">
            <v>173792</v>
          </cell>
          <cell r="AW634">
            <v>173792</v>
          </cell>
          <cell r="AX634">
            <v>4</v>
          </cell>
          <cell r="AY634">
            <v>50672</v>
          </cell>
          <cell r="AZ634">
            <v>72096</v>
          </cell>
          <cell r="BA634">
            <v>0</v>
          </cell>
          <cell r="BB634">
            <v>51024</v>
          </cell>
          <cell r="BC634">
            <v>0</v>
          </cell>
          <cell r="BD634">
            <v>173792</v>
          </cell>
          <cell r="BE634">
            <v>0</v>
          </cell>
        </row>
        <row r="634">
          <cell r="BG634">
            <v>173792</v>
          </cell>
          <cell r="BH634">
            <v>0</v>
          </cell>
          <cell r="BI634">
            <v>0</v>
          </cell>
        </row>
        <row r="634">
          <cell r="BK634">
            <v>0</v>
          </cell>
        </row>
        <row r="635">
          <cell r="B635" t="str">
            <v>S433031</v>
          </cell>
          <cell r="C635" t="str">
            <v>天台宏泰电子有限公司</v>
          </cell>
        </row>
        <row r="635">
          <cell r="F635">
            <v>60</v>
          </cell>
        </row>
        <row r="635">
          <cell r="AR635">
            <v>0</v>
          </cell>
          <cell r="AS635">
            <v>0</v>
          </cell>
          <cell r="AT635">
            <v>18088.71</v>
          </cell>
          <cell r="AU635">
            <v>39652.12</v>
          </cell>
          <cell r="AV635">
            <v>57740.83</v>
          </cell>
          <cell r="AW635">
            <v>0</v>
          </cell>
          <cell r="AX635">
            <v>4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57740.83</v>
          </cell>
          <cell r="BE635">
            <v>57740.83</v>
          </cell>
        </row>
        <row r="635">
          <cell r="BG635">
            <v>57740.83</v>
          </cell>
          <cell r="BH635">
            <v>0</v>
          </cell>
          <cell r="BI635">
            <v>-26092.95</v>
          </cell>
          <cell r="BJ635">
            <v>7698.77733333333</v>
          </cell>
          <cell r="BK635">
            <v>1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</row>
        <row r="636">
          <cell r="H636">
            <v>60</v>
          </cell>
        </row>
        <row r="636">
          <cell r="AS636">
            <v>1040933.79</v>
          </cell>
          <cell r="AT636">
            <v>160784.85</v>
          </cell>
          <cell r="AU636">
            <v>53842.29</v>
          </cell>
          <cell r="AV636">
            <v>1255560.93</v>
          </cell>
          <cell r="AW636">
            <v>1040933.79</v>
          </cell>
          <cell r="AX636">
            <v>3</v>
          </cell>
          <cell r="AY636">
            <v>1040933.79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1255560.93</v>
          </cell>
          <cell r="BE636">
            <v>214627.14</v>
          </cell>
        </row>
        <row r="636">
          <cell r="BG636">
            <v>1255560.93</v>
          </cell>
          <cell r="BH636">
            <v>0</v>
          </cell>
          <cell r="BI636">
            <v>0</v>
          </cell>
        </row>
        <row r="636">
          <cell r="BK636">
            <v>0</v>
          </cell>
        </row>
        <row r="637">
          <cell r="B637" t="str">
            <v>S450001</v>
          </cell>
          <cell r="C637" t="str">
            <v>重庆光大产业有限公司</v>
          </cell>
        </row>
        <row r="637">
          <cell r="F637">
            <v>60</v>
          </cell>
        </row>
        <row r="637">
          <cell r="AR637">
            <v>12258.81</v>
          </cell>
          <cell r="AS637">
            <v>0</v>
          </cell>
          <cell r="AT637">
            <v>0</v>
          </cell>
          <cell r="AU637">
            <v>0</v>
          </cell>
          <cell r="AV637">
            <v>12258.81</v>
          </cell>
          <cell r="AW637">
            <v>12258.81</v>
          </cell>
          <cell r="AX637">
            <v>4</v>
          </cell>
          <cell r="AY637">
            <v>0</v>
          </cell>
          <cell r="AZ637">
            <v>12258.81</v>
          </cell>
          <cell r="BA637">
            <v>0</v>
          </cell>
          <cell r="BB637">
            <v>0</v>
          </cell>
          <cell r="BC637">
            <v>0</v>
          </cell>
          <cell r="BD637">
            <v>12258.81</v>
          </cell>
          <cell r="BE637">
            <v>0</v>
          </cell>
        </row>
        <row r="637">
          <cell r="BG637">
            <v>12258.81</v>
          </cell>
          <cell r="BH637">
            <v>0</v>
          </cell>
          <cell r="BI637">
            <v>0</v>
          </cell>
          <cell r="BJ637">
            <v>1634.508</v>
          </cell>
          <cell r="BK637">
            <v>1</v>
          </cell>
        </row>
        <row r="638">
          <cell r="B638" t="str">
            <v>S413095</v>
          </cell>
          <cell r="C638" t="str">
            <v>河北岳钢数控设备有限公司</v>
          </cell>
        </row>
        <row r="638">
          <cell r="U638">
            <v>0</v>
          </cell>
        </row>
        <row r="638"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2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</row>
        <row r="638">
          <cell r="BG638">
            <v>-151779.14</v>
          </cell>
          <cell r="BH638">
            <v>-151779.14</v>
          </cell>
          <cell r="BI638">
            <v>-151779.14</v>
          </cell>
        </row>
        <row r="638">
          <cell r="BK638" t="e">
            <v>#N/A</v>
          </cell>
        </row>
        <row r="639">
          <cell r="B639" t="str">
            <v>S413214</v>
          </cell>
          <cell r="C639" t="str">
            <v>河北讯飞起重设备安装有限公司</v>
          </cell>
        </row>
        <row r="639">
          <cell r="AR639">
            <v>30000</v>
          </cell>
        </row>
        <row r="639">
          <cell r="AT639">
            <v>0</v>
          </cell>
          <cell r="AU639">
            <v>0</v>
          </cell>
          <cell r="AV639">
            <v>30000</v>
          </cell>
          <cell r="AW639">
            <v>30000</v>
          </cell>
          <cell r="AX639">
            <v>3</v>
          </cell>
          <cell r="AY639">
            <v>0</v>
          </cell>
          <cell r="AZ639">
            <v>0</v>
          </cell>
          <cell r="BA639">
            <v>0</v>
          </cell>
          <cell r="BB639">
            <v>30000</v>
          </cell>
          <cell r="BC639">
            <v>0</v>
          </cell>
          <cell r="BD639">
            <v>30000</v>
          </cell>
          <cell r="BE639">
            <v>0</v>
          </cell>
        </row>
        <row r="639">
          <cell r="BG639">
            <v>30000</v>
          </cell>
          <cell r="BH639">
            <v>0</v>
          </cell>
          <cell r="BI639">
            <v>0</v>
          </cell>
        </row>
        <row r="639">
          <cell r="BK639" t="e">
            <v>#N/A</v>
          </cell>
        </row>
        <row r="640">
          <cell r="B640" t="str">
            <v>S512036</v>
          </cell>
          <cell r="C640" t="str">
            <v>天津未来化学有限公司</v>
          </cell>
        </row>
        <row r="640">
          <cell r="AR640">
            <v>19500</v>
          </cell>
        </row>
        <row r="640">
          <cell r="AT640">
            <v>0</v>
          </cell>
          <cell r="AU640">
            <v>0</v>
          </cell>
          <cell r="AV640">
            <v>19500</v>
          </cell>
          <cell r="AW640">
            <v>19500</v>
          </cell>
          <cell r="AX640">
            <v>3</v>
          </cell>
          <cell r="AY640">
            <v>0</v>
          </cell>
          <cell r="AZ640">
            <v>0</v>
          </cell>
          <cell r="BA640">
            <v>0</v>
          </cell>
          <cell r="BB640">
            <v>19500</v>
          </cell>
          <cell r="BC640">
            <v>0</v>
          </cell>
          <cell r="BD640">
            <v>19500</v>
          </cell>
          <cell r="BE640">
            <v>0</v>
          </cell>
        </row>
        <row r="640">
          <cell r="BG640">
            <v>19500</v>
          </cell>
          <cell r="BH640">
            <v>0</v>
          </cell>
          <cell r="BI640">
            <v>0</v>
          </cell>
        </row>
        <row r="640">
          <cell r="BK640">
            <v>0</v>
          </cell>
        </row>
        <row r="641">
          <cell r="B641" t="str">
            <v>S513152</v>
          </cell>
          <cell r="C641" t="str">
            <v>黄骅市源宏模具厂</v>
          </cell>
        </row>
        <row r="641">
          <cell r="F641" t="str">
            <v>预付</v>
          </cell>
        </row>
        <row r="641">
          <cell r="AF641">
            <v>0</v>
          </cell>
        </row>
        <row r="641"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2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</row>
        <row r="641">
          <cell r="BG641">
            <v>-31672</v>
          </cell>
          <cell r="BH641">
            <v>-31672</v>
          </cell>
          <cell r="BI641">
            <v>-31672</v>
          </cell>
        </row>
        <row r="641">
          <cell r="BK641" t="e">
            <v>#N/A</v>
          </cell>
        </row>
        <row r="642">
          <cell r="B642" t="str">
            <v>S513222</v>
          </cell>
          <cell r="C642" t="str">
            <v>沧州君泰包装制品有限公司 </v>
          </cell>
        </row>
        <row r="642">
          <cell r="F642">
            <v>30</v>
          </cell>
        </row>
        <row r="642">
          <cell r="AP642">
            <v>0</v>
          </cell>
          <cell r="AQ642">
            <v>63115.38</v>
          </cell>
        </row>
        <row r="642">
          <cell r="AT642">
            <v>0</v>
          </cell>
          <cell r="AU642">
            <v>108897.53</v>
          </cell>
          <cell r="AV642">
            <v>172012.91</v>
          </cell>
          <cell r="AW642">
            <v>280910.44</v>
          </cell>
          <cell r="AX642">
            <v>4</v>
          </cell>
          <cell r="AY642">
            <v>0</v>
          </cell>
          <cell r="AZ642">
            <v>0</v>
          </cell>
          <cell r="BA642">
            <v>0</v>
          </cell>
          <cell r="BB642">
            <v>63115.38</v>
          </cell>
          <cell r="BC642">
            <v>0</v>
          </cell>
          <cell r="BD642">
            <v>172012.91</v>
          </cell>
          <cell r="BE642">
            <v>-108897.53</v>
          </cell>
        </row>
        <row r="642">
          <cell r="BG642">
            <v>172012.91</v>
          </cell>
          <cell r="BH642">
            <v>0</v>
          </cell>
          <cell r="BI642">
            <v>-138897.54</v>
          </cell>
        </row>
        <row r="642">
          <cell r="BK642" t="e">
            <v>#N/A</v>
          </cell>
        </row>
        <row r="643">
          <cell r="B643" t="str">
            <v>S513231</v>
          </cell>
          <cell r="C643" t="str">
            <v>沧州渤海新区欣智恒科技有限公司</v>
          </cell>
        </row>
        <row r="643">
          <cell r="AR643">
            <v>800</v>
          </cell>
        </row>
        <row r="643">
          <cell r="AT643">
            <v>0</v>
          </cell>
          <cell r="AU643">
            <v>0</v>
          </cell>
          <cell r="AV643">
            <v>800</v>
          </cell>
          <cell r="AW643">
            <v>800</v>
          </cell>
          <cell r="AX643">
            <v>3</v>
          </cell>
          <cell r="AY643">
            <v>0</v>
          </cell>
          <cell r="AZ643">
            <v>0</v>
          </cell>
          <cell r="BA643">
            <v>0</v>
          </cell>
          <cell r="BB643">
            <v>800</v>
          </cell>
          <cell r="BC643">
            <v>0</v>
          </cell>
          <cell r="BD643">
            <v>800</v>
          </cell>
          <cell r="BE643">
            <v>0</v>
          </cell>
        </row>
        <row r="643">
          <cell r="BG643">
            <v>800</v>
          </cell>
          <cell r="BH643">
            <v>0</v>
          </cell>
          <cell r="BI643">
            <v>0</v>
          </cell>
        </row>
        <row r="643">
          <cell r="BK643" t="e">
            <v>#N/A</v>
          </cell>
        </row>
        <row r="644">
          <cell r="B644" t="str">
            <v>S513233</v>
          </cell>
          <cell r="C644" t="str">
            <v>沧州辉骏建筑安装工程有限公司</v>
          </cell>
        </row>
        <row r="644">
          <cell r="AR644">
            <v>1095</v>
          </cell>
        </row>
        <row r="644">
          <cell r="AT644">
            <v>0</v>
          </cell>
          <cell r="AU644">
            <v>0</v>
          </cell>
          <cell r="AV644">
            <v>1095</v>
          </cell>
          <cell r="AW644">
            <v>1095</v>
          </cell>
          <cell r="AX644">
            <v>3</v>
          </cell>
          <cell r="AY644">
            <v>0</v>
          </cell>
          <cell r="AZ644">
            <v>0</v>
          </cell>
          <cell r="BA644">
            <v>0</v>
          </cell>
          <cell r="BB644">
            <v>1095</v>
          </cell>
          <cell r="BC644">
            <v>0</v>
          </cell>
          <cell r="BD644">
            <v>1095</v>
          </cell>
          <cell r="BE644">
            <v>0</v>
          </cell>
        </row>
        <row r="644">
          <cell r="BG644">
            <v>1095</v>
          </cell>
          <cell r="BH644">
            <v>0</v>
          </cell>
          <cell r="BI644">
            <v>0</v>
          </cell>
        </row>
        <row r="644">
          <cell r="BK644" t="e">
            <v>#N/A</v>
          </cell>
        </row>
        <row r="645">
          <cell r="B645" t="str">
            <v>S513234</v>
          </cell>
          <cell r="C645" t="str">
            <v>黄骅市渤新环保科技有限公司</v>
          </cell>
        </row>
        <row r="645">
          <cell r="AR645">
            <v>35000</v>
          </cell>
        </row>
        <row r="645">
          <cell r="AT645">
            <v>0</v>
          </cell>
          <cell r="AU645">
            <v>0</v>
          </cell>
          <cell r="AV645">
            <v>35000</v>
          </cell>
          <cell r="AW645">
            <v>35000</v>
          </cell>
          <cell r="AX645">
            <v>3</v>
          </cell>
          <cell r="AY645">
            <v>0</v>
          </cell>
          <cell r="AZ645">
            <v>0</v>
          </cell>
          <cell r="BA645">
            <v>0</v>
          </cell>
          <cell r="BB645">
            <v>35000</v>
          </cell>
          <cell r="BC645">
            <v>0</v>
          </cell>
          <cell r="BD645">
            <v>35000</v>
          </cell>
          <cell r="BE645">
            <v>0</v>
          </cell>
        </row>
        <row r="645">
          <cell r="BG645">
            <v>35000</v>
          </cell>
          <cell r="BH645">
            <v>0</v>
          </cell>
          <cell r="BI645">
            <v>0</v>
          </cell>
        </row>
        <row r="645">
          <cell r="BK645">
            <v>0</v>
          </cell>
        </row>
        <row r="646">
          <cell r="B646" t="str">
            <v>S521016</v>
          </cell>
          <cell r="C646" t="str">
            <v>大连安华物流系统有限公司</v>
          </cell>
        </row>
        <row r="646">
          <cell r="AR646">
            <v>21057.55</v>
          </cell>
        </row>
        <row r="646">
          <cell r="AT646">
            <v>0</v>
          </cell>
          <cell r="AU646">
            <v>0</v>
          </cell>
          <cell r="AV646">
            <v>21057.55</v>
          </cell>
          <cell r="AW646">
            <v>21057.55</v>
          </cell>
          <cell r="AX646">
            <v>3</v>
          </cell>
          <cell r="AY646">
            <v>0</v>
          </cell>
          <cell r="AZ646">
            <v>0</v>
          </cell>
          <cell r="BA646">
            <v>0</v>
          </cell>
          <cell r="BB646">
            <v>21057.55</v>
          </cell>
          <cell r="BC646">
            <v>0</v>
          </cell>
          <cell r="BD646">
            <v>21057.55</v>
          </cell>
          <cell r="BE646">
            <v>0</v>
          </cell>
        </row>
        <row r="646">
          <cell r="BG646">
            <v>21057.55</v>
          </cell>
          <cell r="BH646">
            <v>0</v>
          </cell>
          <cell r="BI646">
            <v>3.63797880709171e-11</v>
          </cell>
        </row>
        <row r="646">
          <cell r="BK646">
            <v>0</v>
          </cell>
        </row>
        <row r="647">
          <cell r="B647" t="str">
            <v>S536001</v>
          </cell>
          <cell r="C647" t="str">
            <v>南昌市瑞庄科技有限公司</v>
          </cell>
        </row>
        <row r="647">
          <cell r="AQ647">
            <v>0</v>
          </cell>
        </row>
        <row r="647"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3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</row>
        <row r="647">
          <cell r="BG647">
            <v>0</v>
          </cell>
          <cell r="BH647">
            <v>0</v>
          </cell>
          <cell r="BI647">
            <v>0</v>
          </cell>
        </row>
        <row r="647">
          <cell r="BK647" t="e">
            <v>#N/A</v>
          </cell>
        </row>
        <row r="648">
          <cell r="B648" t="str">
            <v>S412049</v>
          </cell>
          <cell r="C648" t="str">
            <v>天津佳其汽车内饰部件有限公司</v>
          </cell>
        </row>
        <row r="648">
          <cell r="F648" t="str">
            <v>现付</v>
          </cell>
        </row>
        <row r="648">
          <cell r="AO648">
            <v>0</v>
          </cell>
        </row>
        <row r="648">
          <cell r="AR648">
            <v>0</v>
          </cell>
        </row>
        <row r="648"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3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</row>
        <row r="648">
          <cell r="BG648">
            <v>0</v>
          </cell>
          <cell r="BH648">
            <v>0</v>
          </cell>
          <cell r="BI648">
            <v>0</v>
          </cell>
        </row>
        <row r="648">
          <cell r="BK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</row>
        <row r="649"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2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</row>
        <row r="649">
          <cell r="BG649">
            <v>-16000</v>
          </cell>
          <cell r="BH649">
            <v>-16000</v>
          </cell>
          <cell r="BI649">
            <v>-16000</v>
          </cell>
        </row>
        <row r="649">
          <cell r="BK649" t="e">
            <v>#N/A</v>
          </cell>
        </row>
        <row r="650">
          <cell r="B650" t="str">
            <v>S411031</v>
          </cell>
          <cell r="C650" t="str">
            <v>北京长地集思信息技术有限公司</v>
          </cell>
        </row>
        <row r="650"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2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</row>
        <row r="650">
          <cell r="BG650">
            <v>-3600</v>
          </cell>
          <cell r="BH650">
            <v>-3600</v>
          </cell>
          <cell r="BI650">
            <v>-3600</v>
          </cell>
        </row>
        <row r="650">
          <cell r="BK650" t="e">
            <v>#N/A</v>
          </cell>
        </row>
        <row r="651">
          <cell r="B651" t="str">
            <v>S413048</v>
          </cell>
          <cell r="C651" t="str">
            <v>黄骅市聚兴制管有限公司</v>
          </cell>
        </row>
        <row r="651">
          <cell r="F651" t="str">
            <v>预付</v>
          </cell>
        </row>
        <row r="651"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2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</row>
        <row r="651">
          <cell r="BG651">
            <v>-140216.28</v>
          </cell>
          <cell r="BH651">
            <v>-140216.28</v>
          </cell>
          <cell r="BI651">
            <v>-140216.28</v>
          </cell>
        </row>
        <row r="651">
          <cell r="BK651" t="e">
            <v>#N/A</v>
          </cell>
        </row>
        <row r="652">
          <cell r="B652" t="str">
            <v>S413112</v>
          </cell>
          <cell r="C652" t="str">
            <v>南皮县泰航五金制造有限公司</v>
          </cell>
        </row>
        <row r="652"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2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</row>
        <row r="652">
          <cell r="BG652">
            <v>-601400.42</v>
          </cell>
          <cell r="BH652">
            <v>-601400.42</v>
          </cell>
          <cell r="BI652">
            <v>-601400.42</v>
          </cell>
        </row>
        <row r="652">
          <cell r="BK652" t="e">
            <v>#N/A</v>
          </cell>
        </row>
        <row r="653">
          <cell r="B653" t="str">
            <v>S413179</v>
          </cell>
          <cell r="C653" t="str">
            <v>文安县海智五金制品有限公司</v>
          </cell>
        </row>
        <row r="653">
          <cell r="F653" t="str">
            <v>现付</v>
          </cell>
        </row>
        <row r="653"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3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</row>
        <row r="653">
          <cell r="BG653">
            <v>-2600</v>
          </cell>
          <cell r="BH653">
            <v>-2600</v>
          </cell>
          <cell r="BI653">
            <v>-25200</v>
          </cell>
        </row>
        <row r="653">
          <cell r="BK653" t="e">
            <v>#N/A</v>
          </cell>
        </row>
        <row r="654">
          <cell r="B654" t="str">
            <v>S413213</v>
          </cell>
          <cell r="C654" t="str">
            <v>沧县大河精密铸造厂</v>
          </cell>
        </row>
        <row r="654"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3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</row>
        <row r="654">
          <cell r="BG654">
            <v>-20340</v>
          </cell>
          <cell r="BH654">
            <v>-20340</v>
          </cell>
          <cell r="BI654">
            <v>-42990.85</v>
          </cell>
        </row>
        <row r="654">
          <cell r="BK654" t="e">
            <v>#N/A</v>
          </cell>
        </row>
        <row r="655">
          <cell r="B655" t="str">
            <v>S431040</v>
          </cell>
          <cell r="C655" t="str">
            <v>上海通实机器人制造有限公司</v>
          </cell>
        </row>
        <row r="655"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3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</row>
        <row r="655">
          <cell r="BG655">
            <v>-187200</v>
          </cell>
          <cell r="BH655">
            <v>-187200</v>
          </cell>
          <cell r="BI655">
            <v>-187200</v>
          </cell>
        </row>
        <row r="655">
          <cell r="BK655" t="e">
            <v>#N/A</v>
          </cell>
        </row>
        <row r="656">
          <cell r="B656" t="str">
            <v>S432033</v>
          </cell>
          <cell r="C656" t="str">
            <v>南京磐纳科技发展有限公司</v>
          </cell>
        </row>
        <row r="656"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2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</row>
        <row r="656">
          <cell r="BG656">
            <v>-1000.38</v>
          </cell>
          <cell r="BH656">
            <v>-1000.38</v>
          </cell>
          <cell r="BI656">
            <v>-1000.38</v>
          </cell>
        </row>
        <row r="656">
          <cell r="BK656" t="e">
            <v>#N/A</v>
          </cell>
        </row>
        <row r="657">
          <cell r="B657" t="str">
            <v>S437040</v>
          </cell>
          <cell r="C657" t="str">
            <v>淄博颜山专用汽车有限公司</v>
          </cell>
        </row>
        <row r="657">
          <cell r="I657">
            <v>430000</v>
          </cell>
        </row>
        <row r="657">
          <cell r="AT657">
            <v>0</v>
          </cell>
          <cell r="AU657">
            <v>0</v>
          </cell>
          <cell r="AV657">
            <v>430000</v>
          </cell>
          <cell r="AW657">
            <v>430000</v>
          </cell>
          <cell r="AX657">
            <v>2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</row>
        <row r="657">
          <cell r="BG657">
            <v>430000</v>
          </cell>
          <cell r="BH657">
            <v>0</v>
          </cell>
          <cell r="BI657">
            <v>0</v>
          </cell>
        </row>
        <row r="657">
          <cell r="BK657" t="e">
            <v>#N/A</v>
          </cell>
        </row>
        <row r="658">
          <cell r="B658" t="str">
            <v>S437048</v>
          </cell>
          <cell r="C658" t="str">
            <v>宁津县永胜胶合板厂</v>
          </cell>
        </row>
        <row r="658"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2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</row>
        <row r="658">
          <cell r="BG658">
            <v>0</v>
          </cell>
          <cell r="BH658">
            <v>0</v>
          </cell>
          <cell r="BI658">
            <v>0</v>
          </cell>
        </row>
        <row r="658">
          <cell r="BK658" t="e">
            <v>#N/A</v>
          </cell>
        </row>
        <row r="659">
          <cell r="B659" t="str">
            <v>S437054</v>
          </cell>
          <cell r="C659" t="str">
            <v>山东朗迪铝业有限公司</v>
          </cell>
        </row>
        <row r="659"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2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</row>
        <row r="659">
          <cell r="BG659">
            <v>-2749.4</v>
          </cell>
          <cell r="BH659">
            <v>-2749.4</v>
          </cell>
          <cell r="BI659">
            <v>-2749.4</v>
          </cell>
        </row>
        <row r="659">
          <cell r="BK659" t="e">
            <v>#N/A</v>
          </cell>
        </row>
        <row r="660">
          <cell r="B660" t="str">
            <v>S437061</v>
          </cell>
          <cell r="C660" t="str">
            <v>青岛宥恩工贸有限公司</v>
          </cell>
        </row>
        <row r="660">
          <cell r="F660" t="str">
            <v>预付</v>
          </cell>
        </row>
        <row r="660"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3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</row>
        <row r="660">
          <cell r="BG660">
            <v>0</v>
          </cell>
          <cell r="BH660">
            <v>0</v>
          </cell>
          <cell r="BI660">
            <v>0</v>
          </cell>
          <cell r="BJ660">
            <v>0</v>
          </cell>
          <cell r="BK660">
            <v>1</v>
          </cell>
        </row>
        <row r="661">
          <cell r="B661" t="str">
            <v>S444009</v>
          </cell>
          <cell r="C661" t="str">
            <v>广东尚研电子科技股份有限公司</v>
          </cell>
        </row>
        <row r="661">
          <cell r="F661">
            <v>60</v>
          </cell>
        </row>
        <row r="661"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2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</row>
        <row r="661">
          <cell r="BG661">
            <v>-40500</v>
          </cell>
          <cell r="BH661">
            <v>-40500</v>
          </cell>
          <cell r="BI661">
            <v>-40500</v>
          </cell>
        </row>
        <row r="661">
          <cell r="BK661" t="e">
            <v>#N/A</v>
          </cell>
        </row>
        <row r="662">
          <cell r="B662" t="str">
            <v>S511038</v>
          </cell>
          <cell r="C662" t="str">
            <v>中联认证中心（北京）有限公司</v>
          </cell>
        </row>
        <row r="662"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2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</row>
        <row r="662">
          <cell r="BG662">
            <v>0</v>
          </cell>
          <cell r="BH662">
            <v>0</v>
          </cell>
          <cell r="BI662">
            <v>0</v>
          </cell>
        </row>
        <row r="662">
          <cell r="BK662" t="e">
            <v>#N/A</v>
          </cell>
        </row>
        <row r="663">
          <cell r="B663" t="str">
            <v>S511048</v>
          </cell>
          <cell r="C663" t="str">
            <v>东审鼎立国际会计师事务所有限责任公司</v>
          </cell>
        </row>
        <row r="663"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3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</row>
        <row r="663">
          <cell r="BG663">
            <v>0</v>
          </cell>
          <cell r="BH663">
            <v>0</v>
          </cell>
          <cell r="BI663">
            <v>-135000</v>
          </cell>
        </row>
        <row r="663">
          <cell r="BK663" t="e">
            <v>#N/A</v>
          </cell>
        </row>
        <row r="664">
          <cell r="B664" t="str">
            <v>S512019</v>
          </cell>
          <cell r="C664" t="str">
            <v>中汽研汽车检验中心（天津）有限公司</v>
          </cell>
        </row>
        <row r="664"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3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</row>
        <row r="664">
          <cell r="BG664">
            <v>0</v>
          </cell>
          <cell r="BH664">
            <v>0</v>
          </cell>
          <cell r="BI664">
            <v>0</v>
          </cell>
        </row>
        <row r="664">
          <cell r="BK664" t="e">
            <v>#N/A</v>
          </cell>
        </row>
        <row r="665">
          <cell r="B665" t="str">
            <v>S513032</v>
          </cell>
          <cell r="C665" t="str">
            <v>保定市齐稳精密机械设备制造有限公司</v>
          </cell>
        </row>
        <row r="665"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2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</row>
        <row r="665">
          <cell r="BG665">
            <v>-214900</v>
          </cell>
          <cell r="BH665">
            <v>-214900</v>
          </cell>
          <cell r="BI665">
            <v>-214900</v>
          </cell>
        </row>
        <row r="665">
          <cell r="BK665" t="e">
            <v>#N/A</v>
          </cell>
        </row>
        <row r="666">
          <cell r="B666" t="str">
            <v>S513034</v>
          </cell>
          <cell r="C666" t="str">
            <v>中国移动通信集团河北有限公司沧州分公司</v>
          </cell>
        </row>
        <row r="666"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3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</row>
        <row r="666">
          <cell r="BG666">
            <v>-2424</v>
          </cell>
          <cell r="BH666">
            <v>-2424</v>
          </cell>
          <cell r="BI666">
            <v>-4848</v>
          </cell>
        </row>
        <row r="666">
          <cell r="BK666" t="e">
            <v>#N/A</v>
          </cell>
        </row>
        <row r="667">
          <cell r="B667" t="str">
            <v>S513043</v>
          </cell>
          <cell r="C667" t="str">
            <v>河北清旭科技服务有限公司</v>
          </cell>
        </row>
        <row r="667"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2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</row>
        <row r="667">
          <cell r="BG667">
            <v>0</v>
          </cell>
          <cell r="BH667">
            <v>0</v>
          </cell>
          <cell r="BI667">
            <v>0</v>
          </cell>
        </row>
        <row r="667">
          <cell r="BK667" t="e">
            <v>#N/A</v>
          </cell>
        </row>
        <row r="668">
          <cell r="B668" t="str">
            <v>S513064</v>
          </cell>
          <cell r="C668" t="str">
            <v>沧州强盛精密模具制造有限公司</v>
          </cell>
        </row>
        <row r="668"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2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</row>
        <row r="668">
          <cell r="BG668">
            <v>-4240</v>
          </cell>
          <cell r="BH668">
            <v>-4240</v>
          </cell>
          <cell r="BI668">
            <v>-4240</v>
          </cell>
        </row>
        <row r="668">
          <cell r="BK668" t="e">
            <v>#N/A</v>
          </cell>
        </row>
        <row r="669">
          <cell r="B669" t="str">
            <v>S513083</v>
          </cell>
          <cell r="C669" t="str">
            <v>河北冀翔通电子科技有限公司</v>
          </cell>
        </row>
        <row r="669"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3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</row>
        <row r="669">
          <cell r="BG669">
            <v>-8435.04</v>
          </cell>
          <cell r="BH669">
            <v>-8435.04</v>
          </cell>
          <cell r="BI669">
            <v>-10352.65</v>
          </cell>
        </row>
        <row r="669">
          <cell r="BK669" t="e">
            <v>#N/A</v>
          </cell>
        </row>
        <row r="670">
          <cell r="B670" t="str">
            <v>S513198</v>
          </cell>
          <cell r="C670" t="str">
            <v>河北宇通特种胶管有限公司</v>
          </cell>
        </row>
        <row r="670"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2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</row>
        <row r="670">
          <cell r="BG670">
            <v>0</v>
          </cell>
          <cell r="BH670">
            <v>0</v>
          </cell>
          <cell r="BI670">
            <v>-19400</v>
          </cell>
        </row>
        <row r="670">
          <cell r="BK670" t="e">
            <v>#N/A</v>
          </cell>
        </row>
        <row r="671">
          <cell r="B671" t="str">
            <v>S513207</v>
          </cell>
          <cell r="C671" t="str">
            <v>信誉楼百货集团有限公司黄骅信誉楼旗舰店</v>
          </cell>
        </row>
        <row r="671"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3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</row>
        <row r="671">
          <cell r="BG671">
            <v>-200000</v>
          </cell>
          <cell r="BH671">
            <v>-200000</v>
          </cell>
          <cell r="BI671">
            <v>-200000</v>
          </cell>
        </row>
        <row r="671">
          <cell r="BK671" t="e">
            <v>#N/A</v>
          </cell>
        </row>
        <row r="672">
          <cell r="B672" t="str">
            <v>S513221</v>
          </cell>
          <cell r="C672" t="str">
            <v>沧州骏臣金属材料销售有限公司</v>
          </cell>
        </row>
        <row r="672"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3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</row>
        <row r="672">
          <cell r="BG672">
            <v>0</v>
          </cell>
          <cell r="BH672">
            <v>0</v>
          </cell>
          <cell r="BI672">
            <v>0</v>
          </cell>
        </row>
        <row r="672">
          <cell r="BK672" t="e">
            <v>#N/A</v>
          </cell>
        </row>
        <row r="673">
          <cell r="B673" t="str">
            <v>S513236</v>
          </cell>
          <cell r="C673" t="str">
            <v>河北爱信诺航天信息有限公司沧州分公司</v>
          </cell>
        </row>
        <row r="673"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3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</row>
        <row r="673">
          <cell r="BG673">
            <v>0</v>
          </cell>
          <cell r="BH673">
            <v>0</v>
          </cell>
          <cell r="BI673">
            <v>0</v>
          </cell>
        </row>
        <row r="673">
          <cell r="BK673" t="e">
            <v>#N/A</v>
          </cell>
        </row>
        <row r="674">
          <cell r="B674" t="str">
            <v>S533012</v>
          </cell>
          <cell r="C674" t="str">
            <v>永赢金融租赁有限公司</v>
          </cell>
        </row>
        <row r="674"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3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</row>
        <row r="674">
          <cell r="BG674">
            <v>0</v>
          </cell>
          <cell r="BH674">
            <v>0</v>
          </cell>
          <cell r="BI674">
            <v>-125295.8</v>
          </cell>
        </row>
        <row r="674">
          <cell r="BK674" t="e">
            <v>#N/A</v>
          </cell>
        </row>
        <row r="675">
          <cell r="B675" t="str">
            <v>S537043</v>
          </cell>
          <cell r="C675" t="str">
            <v>中国重汽集团济南动力有限公司</v>
          </cell>
        </row>
        <row r="675"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3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</row>
        <row r="675">
          <cell r="BG675">
            <v>-5000</v>
          </cell>
          <cell r="BH675">
            <v>-5000</v>
          </cell>
          <cell r="BI675">
            <v>-5000</v>
          </cell>
        </row>
        <row r="675">
          <cell r="BK675" t="e">
            <v>#N/A</v>
          </cell>
        </row>
        <row r="676">
          <cell r="B676" t="str">
            <v>S541015</v>
          </cell>
          <cell r="C676" t="str">
            <v>河南云塔新能源科技开发有限公司</v>
          </cell>
        </row>
        <row r="676"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2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</row>
        <row r="676">
          <cell r="BG676">
            <v>-21500</v>
          </cell>
          <cell r="BH676">
            <v>-21500</v>
          </cell>
          <cell r="BI676">
            <v>-21500</v>
          </cell>
        </row>
        <row r="676">
          <cell r="BK676" t="e">
            <v>#N/A</v>
          </cell>
        </row>
        <row r="677">
          <cell r="B677" t="str">
            <v>S543005</v>
          </cell>
          <cell r="C677" t="str">
            <v>卫辉市华伟矿山机械有限公司</v>
          </cell>
        </row>
        <row r="677"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2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</row>
        <row r="677">
          <cell r="BG677">
            <v>-5400</v>
          </cell>
          <cell r="BH677">
            <v>-5400</v>
          </cell>
          <cell r="BI677">
            <v>-5400</v>
          </cell>
        </row>
        <row r="677">
          <cell r="BK677" t="e">
            <v>#N/A</v>
          </cell>
        </row>
        <row r="678">
          <cell r="B678" t="str">
            <v>S544026</v>
          </cell>
          <cell r="C678" t="str">
            <v>东莞市博一自动化科技有限公司</v>
          </cell>
        </row>
        <row r="678"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3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</row>
        <row r="678">
          <cell r="BG678">
            <v>0</v>
          </cell>
          <cell r="BH678">
            <v>0</v>
          </cell>
          <cell r="BI678">
            <v>0</v>
          </cell>
        </row>
        <row r="678">
          <cell r="BK678" t="e">
            <v>#N/A</v>
          </cell>
        </row>
        <row r="679">
          <cell r="B679" t="str">
            <v>S561001</v>
          </cell>
          <cell r="C679" t="str">
            <v>陕西华臻工贸服务有限公司</v>
          </cell>
        </row>
        <row r="679"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2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</row>
        <row r="679">
          <cell r="BG679">
            <v>-1883.11</v>
          </cell>
          <cell r="BH679">
            <v>-1883.11</v>
          </cell>
          <cell r="BI679">
            <v>-1883.11</v>
          </cell>
        </row>
        <row r="679">
          <cell r="BK679" t="e">
            <v>#N/A</v>
          </cell>
        </row>
        <row r="680">
          <cell r="B680" t="str">
            <v>S412037</v>
          </cell>
          <cell r="C680" t="str">
            <v>天津湘鑫科技发展有限公司</v>
          </cell>
        </row>
        <row r="680">
          <cell r="F680">
            <v>30</v>
          </cell>
        </row>
        <row r="680">
          <cell r="H680">
            <v>30</v>
          </cell>
        </row>
        <row r="680">
          <cell r="AT680">
            <v>38209.02</v>
          </cell>
          <cell r="AU680">
            <v>63475.21</v>
          </cell>
          <cell r="AV680">
            <v>101684.23</v>
          </cell>
          <cell r="AW680">
            <v>38209.02</v>
          </cell>
          <cell r="AX680">
            <v>2</v>
          </cell>
          <cell r="AY680">
            <v>38209.02</v>
          </cell>
          <cell r="AZ680">
            <v>0</v>
          </cell>
          <cell r="BA680">
            <v>0</v>
          </cell>
          <cell r="BB680">
            <v>0</v>
          </cell>
          <cell r="BC680">
            <v>0</v>
          </cell>
          <cell r="BD680">
            <v>101684.23</v>
          </cell>
          <cell r="BE680">
            <v>63475.21</v>
          </cell>
        </row>
        <row r="680">
          <cell r="BG680">
            <v>101684.23</v>
          </cell>
          <cell r="BH680">
            <v>0</v>
          </cell>
          <cell r="BI680">
            <v>0</v>
          </cell>
        </row>
        <row r="680">
          <cell r="BK680">
            <v>1</v>
          </cell>
        </row>
        <row r="681">
          <cell r="B681" t="str">
            <v>S413212</v>
          </cell>
          <cell r="C681" t="str">
            <v>廊坊富杉汽车零部件有限公司</v>
          </cell>
        </row>
        <row r="681">
          <cell r="F681">
            <v>60</v>
          </cell>
        </row>
        <row r="681">
          <cell r="H681">
            <v>60</v>
          </cell>
        </row>
        <row r="681">
          <cell r="AT681">
            <v>59971.36</v>
          </cell>
          <cell r="AU681">
            <v>0</v>
          </cell>
          <cell r="AV681">
            <v>59971.36</v>
          </cell>
          <cell r="AW681">
            <v>0</v>
          </cell>
          <cell r="AX681">
            <v>2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59971.36</v>
          </cell>
          <cell r="BE681">
            <v>59971.36</v>
          </cell>
        </row>
        <row r="681">
          <cell r="BG681">
            <v>59971.36</v>
          </cell>
          <cell r="BH681">
            <v>0</v>
          </cell>
          <cell r="BI681">
            <v>0</v>
          </cell>
        </row>
        <row r="681">
          <cell r="BK681" t="e">
            <v>#N/A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</row>
        <row r="682">
          <cell r="AT682">
            <v>2486</v>
          </cell>
          <cell r="AU682">
            <v>43086.9</v>
          </cell>
          <cell r="AV682">
            <v>45572.9</v>
          </cell>
          <cell r="AW682">
            <v>0</v>
          </cell>
          <cell r="AX682">
            <v>2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0</v>
          </cell>
          <cell r="BD682">
            <v>45572.9</v>
          </cell>
          <cell r="BE682">
            <v>45572.9</v>
          </cell>
        </row>
        <row r="682">
          <cell r="BG682">
            <v>45572.9</v>
          </cell>
          <cell r="BH682">
            <v>0</v>
          </cell>
          <cell r="BI682">
            <v>0</v>
          </cell>
        </row>
        <row r="682">
          <cell r="BK682" t="e">
            <v>#N/A</v>
          </cell>
        </row>
        <row r="683">
          <cell r="B683" t="str">
            <v>S432046</v>
          </cell>
          <cell r="C683" t="str">
            <v>江苏福美汽车镜有限公司</v>
          </cell>
        </row>
        <row r="683">
          <cell r="F683">
            <v>90</v>
          </cell>
        </row>
        <row r="683">
          <cell r="H683">
            <v>90</v>
          </cell>
        </row>
        <row r="683">
          <cell r="AT683">
            <v>155940</v>
          </cell>
          <cell r="AU683">
            <v>0</v>
          </cell>
          <cell r="AV683">
            <v>155940</v>
          </cell>
          <cell r="AW683">
            <v>0</v>
          </cell>
          <cell r="AX683">
            <v>2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0</v>
          </cell>
          <cell r="BD683">
            <v>155940</v>
          </cell>
          <cell r="BE683">
            <v>155940</v>
          </cell>
        </row>
        <row r="683">
          <cell r="BG683">
            <v>155940</v>
          </cell>
          <cell r="BH683">
            <v>0</v>
          </cell>
          <cell r="BI683">
            <v>0</v>
          </cell>
        </row>
        <row r="683">
          <cell r="BK683" t="e">
            <v>#N/A</v>
          </cell>
        </row>
        <row r="684">
          <cell r="B684" t="str">
            <v>S432049</v>
          </cell>
          <cell r="C684" t="str">
            <v>徐州派特控制技术有限公司</v>
          </cell>
        </row>
        <row r="684">
          <cell r="F684">
            <v>90</v>
          </cell>
        </row>
        <row r="684">
          <cell r="H684">
            <v>90</v>
          </cell>
        </row>
        <row r="684">
          <cell r="AT684">
            <v>3583</v>
          </cell>
          <cell r="AU684">
            <v>29945</v>
          </cell>
          <cell r="AV684">
            <v>33528</v>
          </cell>
          <cell r="AW684">
            <v>0</v>
          </cell>
          <cell r="AX684">
            <v>2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0</v>
          </cell>
          <cell r="BD684">
            <v>33528</v>
          </cell>
          <cell r="BE684">
            <v>33528</v>
          </cell>
        </row>
        <row r="684">
          <cell r="BG684">
            <v>33528</v>
          </cell>
          <cell r="BH684">
            <v>0</v>
          </cell>
          <cell r="BI684">
            <v>0</v>
          </cell>
        </row>
        <row r="684">
          <cell r="BK684" t="e">
            <v>#N/A</v>
          </cell>
        </row>
        <row r="685">
          <cell r="B685" t="str">
            <v>S513190</v>
          </cell>
          <cell r="C685" t="str">
            <v>沧州直聘通信息技术有限公司</v>
          </cell>
        </row>
        <row r="685">
          <cell r="F685" t="str">
            <v>预付</v>
          </cell>
        </row>
        <row r="685"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2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</row>
        <row r="685">
          <cell r="BG685">
            <v>0</v>
          </cell>
          <cell r="BH685">
            <v>0</v>
          </cell>
          <cell r="BI685">
            <v>0</v>
          </cell>
        </row>
        <row r="685">
          <cell r="BK685" t="e">
            <v>#N/A</v>
          </cell>
        </row>
        <row r="686">
          <cell r="B686" t="str">
            <v>S431041</v>
          </cell>
          <cell r="C686" t="str">
            <v>上海绒彧贸易有限公司</v>
          </cell>
        </row>
        <row r="686"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2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</row>
        <row r="686">
          <cell r="BG686">
            <v>0</v>
          </cell>
          <cell r="BH686">
            <v>0</v>
          </cell>
          <cell r="BI686">
            <v>-5085</v>
          </cell>
        </row>
        <row r="686">
          <cell r="BK686" t="e">
            <v>#N/A</v>
          </cell>
        </row>
        <row r="687">
          <cell r="B687" t="str">
            <v>S432051</v>
          </cell>
          <cell r="C687" t="str">
            <v>无锡万谦工品智造科技有限公司</v>
          </cell>
        </row>
        <row r="687"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2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</row>
        <row r="687">
          <cell r="BG687">
            <v>-3300</v>
          </cell>
          <cell r="BH687">
            <v>-3300</v>
          </cell>
          <cell r="BI687">
            <v>-3300</v>
          </cell>
        </row>
        <row r="687">
          <cell r="BK687" t="e">
            <v>#N/A</v>
          </cell>
        </row>
        <row r="688">
          <cell r="B688" t="str">
            <v>S421018</v>
          </cell>
          <cell r="C688" t="str">
            <v>阿诺德紧固件（沈阳）有限公司</v>
          </cell>
        </row>
        <row r="688">
          <cell r="AU688">
            <v>25230.64</v>
          </cell>
          <cell r="AV688">
            <v>25230.64</v>
          </cell>
          <cell r="AW688">
            <v>25230.64</v>
          </cell>
          <cell r="AX688">
            <v>1</v>
          </cell>
          <cell r="AY688">
            <v>25230.64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25230.64</v>
          </cell>
          <cell r="BE688">
            <v>0</v>
          </cell>
        </row>
        <row r="688">
          <cell r="BG688">
            <v>25230.64</v>
          </cell>
          <cell r="BH688">
            <v>0</v>
          </cell>
        </row>
        <row r="688">
          <cell r="BK688" t="e">
            <v>#N/A</v>
          </cell>
        </row>
        <row r="689">
          <cell r="B689" t="str">
            <v>S432052</v>
          </cell>
          <cell r="C689" t="str">
            <v>昆山圣精特金属制品有限公司</v>
          </cell>
        </row>
        <row r="689"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</row>
        <row r="689">
          <cell r="BG689">
            <v>-73041</v>
          </cell>
          <cell r="BH689">
            <v>-73041</v>
          </cell>
        </row>
        <row r="689">
          <cell r="BK689" t="e">
            <v>#N/A</v>
          </cell>
        </row>
        <row r="690">
          <cell r="B690" t="str">
            <v>S512038</v>
          </cell>
          <cell r="C690" t="str">
            <v>天津俊泰金属制品有限公司</v>
          </cell>
        </row>
        <row r="690">
          <cell r="AU690">
            <v>128390.94</v>
          </cell>
          <cell r="AV690">
            <v>128390.94</v>
          </cell>
          <cell r="AW690">
            <v>128390.94</v>
          </cell>
          <cell r="AX690">
            <v>1</v>
          </cell>
          <cell r="AY690">
            <v>128390.94</v>
          </cell>
          <cell r="AZ690">
            <v>0</v>
          </cell>
          <cell r="BA690">
            <v>0</v>
          </cell>
          <cell r="BB690">
            <v>0</v>
          </cell>
          <cell r="BC690">
            <v>0</v>
          </cell>
          <cell r="BD690">
            <v>128390.94</v>
          </cell>
          <cell r="BE690">
            <v>0</v>
          </cell>
        </row>
        <row r="690">
          <cell r="BG690">
            <v>128390.94</v>
          </cell>
          <cell r="BH690">
            <v>0</v>
          </cell>
        </row>
        <row r="690">
          <cell r="BK690" t="e">
            <v>#N/A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金支出计划提报说明"/>
      <sheetName val="2024.01月汇总"/>
      <sheetName val="2024.01月支付计划"/>
      <sheetName val="基参"/>
      <sheetName val="支付进度统计"/>
      <sheetName val="支付进度统计-数值化版"/>
    </sheetNames>
    <sheetDataSet>
      <sheetData sheetId="0"/>
      <sheetData sheetId="1"/>
      <sheetData sheetId="2">
        <row r="1">
          <cell r="F1">
            <v>216188316.43</v>
          </cell>
          <cell r="G1">
            <v>142117572.79</v>
          </cell>
          <cell r="H1">
            <v>23686262.1316667</v>
          </cell>
          <cell r="I1">
            <v>18949009.7053334</v>
          </cell>
          <cell r="J1">
            <v>8980338.17466667</v>
          </cell>
          <cell r="K1">
            <v>32001322.55</v>
          </cell>
        </row>
        <row r="2">
          <cell r="B2" t="str">
            <v>供应商代码</v>
          </cell>
          <cell r="C2" t="str">
            <v>业务联系姓名</v>
          </cell>
          <cell r="D2" t="str">
            <v>支出类别</v>
          </cell>
          <cell r="E2" t="str">
            <v>业务对接模块</v>
          </cell>
          <cell r="F2" t="str">
            <v>1231余额</v>
          </cell>
          <cell r="G2" t="str">
            <v>180天挂账金额</v>
          </cell>
          <cell r="H2" t="str">
            <v>月均挂票金额</v>
          </cell>
          <cell r="I2" t="str">
            <v>80%金额</v>
          </cell>
          <cell r="J2" t="str">
            <v>单独申请金额</v>
          </cell>
          <cell r="K2" t="str">
            <v>2024.01月
计划支付金额</v>
          </cell>
        </row>
        <row r="3">
          <cell r="B3" t="str">
            <v>S413044</v>
          </cell>
          <cell r="C3" t="str">
            <v>黄骅市长生汽车灯镜有限公司</v>
          </cell>
          <cell r="D3" t="str">
            <v>比例规则</v>
          </cell>
        </row>
        <row r="3">
          <cell r="F3">
            <v>13225415.55</v>
          </cell>
          <cell r="G3">
            <v>3638765.06</v>
          </cell>
          <cell r="H3">
            <v>606460.843333333</v>
          </cell>
          <cell r="I3">
            <v>485168.674666667</v>
          </cell>
          <cell r="J3">
            <v>0</v>
          </cell>
          <cell r="K3">
            <v>485000</v>
          </cell>
        </row>
        <row r="4">
          <cell r="B4" t="str">
            <v>S413052</v>
          </cell>
          <cell r="C4" t="str">
            <v>黄骅市鑫昌五金制品厂</v>
          </cell>
          <cell r="D4" t="str">
            <v>比例规则</v>
          </cell>
        </row>
        <row r="4">
          <cell r="F4">
            <v>9718564.42</v>
          </cell>
          <cell r="G4">
            <v>3551814.41</v>
          </cell>
          <cell r="H4">
            <v>591969.068333333</v>
          </cell>
          <cell r="I4">
            <v>473575.254666667</v>
          </cell>
          <cell r="J4">
            <v>0</v>
          </cell>
          <cell r="K4">
            <v>592000</v>
          </cell>
        </row>
        <row r="5">
          <cell r="B5" t="str">
            <v>S412020</v>
          </cell>
          <cell r="C5" t="str">
            <v>天津市鹏升汽车部件有限公司</v>
          </cell>
          <cell r="D5" t="str">
            <v>比例规则</v>
          </cell>
        </row>
        <row r="5">
          <cell r="F5">
            <v>8116476.69</v>
          </cell>
          <cell r="G5">
            <v>2307444.8</v>
          </cell>
          <cell r="H5">
            <v>384574.133333333</v>
          </cell>
          <cell r="I5">
            <v>307659.306666667</v>
          </cell>
          <cell r="J5">
            <v>0</v>
          </cell>
          <cell r="K5">
            <v>308000</v>
          </cell>
        </row>
        <row r="6">
          <cell r="B6" t="str">
            <v>S413022</v>
          </cell>
          <cell r="C6" t="str">
            <v>海兴中盛弹簧有限公司</v>
          </cell>
          <cell r="D6" t="str">
            <v>比例规则</v>
          </cell>
        </row>
        <row r="6">
          <cell r="F6">
            <v>7709741.33</v>
          </cell>
          <cell r="G6">
            <v>3356959.54</v>
          </cell>
          <cell r="H6">
            <v>559493.256666667</v>
          </cell>
          <cell r="I6">
            <v>447594.605333333</v>
          </cell>
          <cell r="J6">
            <v>0</v>
          </cell>
          <cell r="K6">
            <v>448000</v>
          </cell>
        </row>
        <row r="7">
          <cell r="B7" t="str">
            <v>S413029</v>
          </cell>
          <cell r="C7" t="str">
            <v>黄骅市成卓汽车部件厂</v>
          </cell>
          <cell r="D7" t="str">
            <v>比例规则</v>
          </cell>
        </row>
        <row r="7">
          <cell r="F7">
            <v>8031511.02</v>
          </cell>
          <cell r="G7">
            <v>3340857.04</v>
          </cell>
          <cell r="H7">
            <v>556809.506666667</v>
          </cell>
          <cell r="I7">
            <v>445447.605333333</v>
          </cell>
          <cell r="J7">
            <v>0</v>
          </cell>
          <cell r="K7">
            <v>557000</v>
          </cell>
        </row>
        <row r="8">
          <cell r="B8" t="str">
            <v>S422005</v>
          </cell>
          <cell r="C8" t="str">
            <v>吉林省德邦汽车电子有限公司</v>
          </cell>
          <cell r="D8" t="str">
            <v>比例规则</v>
          </cell>
        </row>
        <row r="8">
          <cell r="F8">
            <v>3152206.45</v>
          </cell>
          <cell r="G8">
            <v>1599356.41</v>
          </cell>
          <cell r="H8">
            <v>266559.401666667</v>
          </cell>
          <cell r="I8">
            <v>213247.521333333</v>
          </cell>
          <cell r="J8">
            <v>0</v>
          </cell>
          <cell r="K8">
            <v>213000</v>
          </cell>
        </row>
        <row r="9">
          <cell r="B9" t="str">
            <v>S413034</v>
          </cell>
          <cell r="C9" t="str">
            <v>黄骅市汇铭汽车部件有限公司</v>
          </cell>
          <cell r="D9" t="str">
            <v>比例规则</v>
          </cell>
        </row>
        <row r="9">
          <cell r="F9">
            <v>2957700.74</v>
          </cell>
          <cell r="G9">
            <v>1812667.55</v>
          </cell>
          <cell r="H9">
            <v>302111.258333333</v>
          </cell>
          <cell r="I9">
            <v>241689.006666667</v>
          </cell>
          <cell r="J9">
            <v>0</v>
          </cell>
          <cell r="K9">
            <v>242000</v>
          </cell>
        </row>
        <row r="10">
          <cell r="B10" t="str">
            <v>S411007</v>
          </cell>
          <cell r="C10" t="str">
            <v>北京浦东三浦标准件有限公司</v>
          </cell>
          <cell r="D10" t="str">
            <v>比例规则</v>
          </cell>
        </row>
        <row r="10">
          <cell r="F10">
            <v>2779541.67</v>
          </cell>
          <cell r="G10">
            <v>782928.7</v>
          </cell>
          <cell r="H10">
            <v>130488.116666667</v>
          </cell>
          <cell r="I10">
            <v>104390.493333333</v>
          </cell>
          <cell r="J10">
            <v>0</v>
          </cell>
          <cell r="K10">
            <v>104000</v>
          </cell>
        </row>
        <row r="11">
          <cell r="B11" t="str">
            <v>S413035</v>
          </cell>
          <cell r="C11" t="str">
            <v>黄骅市建昌塑料制品有限公司</v>
          </cell>
          <cell r="D11" t="str">
            <v>比例规则</v>
          </cell>
        </row>
        <row r="11">
          <cell r="F11">
            <v>3137472.29</v>
          </cell>
          <cell r="G11">
            <v>708322.01</v>
          </cell>
          <cell r="H11">
            <v>118053.668333333</v>
          </cell>
          <cell r="I11">
            <v>94442.9346666667</v>
          </cell>
          <cell r="J11">
            <v>0</v>
          </cell>
          <cell r="K11">
            <v>94000</v>
          </cell>
        </row>
        <row r="12">
          <cell r="B12" t="str">
            <v>S413037</v>
          </cell>
          <cell r="C12" t="str">
            <v>黄骅市雍丰塑料制品有限公司</v>
          </cell>
          <cell r="D12" t="str">
            <v>比例规则</v>
          </cell>
        </row>
        <row r="12">
          <cell r="F12">
            <v>2824085.07</v>
          </cell>
          <cell r="G12">
            <v>579779.97</v>
          </cell>
          <cell r="H12">
            <v>96629.995</v>
          </cell>
          <cell r="I12">
            <v>77303.996</v>
          </cell>
          <cell r="J12">
            <v>0</v>
          </cell>
          <cell r="K12">
            <v>77000</v>
          </cell>
        </row>
        <row r="13">
          <cell r="B13" t="str">
            <v>S413108</v>
          </cell>
          <cell r="C13" t="str">
            <v>黄骅市泰行汽车配件有限公司</v>
          </cell>
          <cell r="D13" t="str">
            <v>比例规则</v>
          </cell>
        </row>
        <row r="13">
          <cell r="F13">
            <v>4626138.66</v>
          </cell>
          <cell r="G13">
            <v>1610401.74</v>
          </cell>
          <cell r="H13">
            <v>268400.29</v>
          </cell>
          <cell r="I13">
            <v>214720.232</v>
          </cell>
          <cell r="J13">
            <v>0</v>
          </cell>
          <cell r="K13">
            <v>215000</v>
          </cell>
        </row>
        <row r="14">
          <cell r="B14" t="str">
            <v>S413045</v>
          </cell>
          <cell r="C14" t="str">
            <v>黄骅市鑫祺汽车配件有限公司</v>
          </cell>
          <cell r="D14" t="str">
            <v>比例规则</v>
          </cell>
        </row>
        <row r="14">
          <cell r="F14">
            <v>1993000.91</v>
          </cell>
          <cell r="G14">
            <v>539794.6</v>
          </cell>
          <cell r="H14">
            <v>89965.7666666667</v>
          </cell>
          <cell r="I14">
            <v>71972.6133333333</v>
          </cell>
          <cell r="J14">
            <v>0</v>
          </cell>
          <cell r="K14">
            <v>72000</v>
          </cell>
        </row>
        <row r="15">
          <cell r="B15" t="str">
            <v>S413055</v>
          </cell>
          <cell r="C15" t="str">
            <v>黄骅市广亿汽车部件有限公司</v>
          </cell>
          <cell r="D15" t="str">
            <v>比例规则</v>
          </cell>
        </row>
        <row r="15">
          <cell r="F15">
            <v>2424216.5</v>
          </cell>
          <cell r="G15">
            <v>1005854.59</v>
          </cell>
          <cell r="H15">
            <v>167642.431666667</v>
          </cell>
          <cell r="I15">
            <v>134113.945333333</v>
          </cell>
          <cell r="J15">
            <v>0</v>
          </cell>
          <cell r="K15">
            <v>134000</v>
          </cell>
        </row>
        <row r="16">
          <cell r="B16" t="str">
            <v>S443004</v>
          </cell>
          <cell r="C16" t="str">
            <v>湘乡简美新材料科技有限公司</v>
          </cell>
          <cell r="D16" t="str">
            <v>比例规则</v>
          </cell>
        </row>
        <row r="16">
          <cell r="F16">
            <v>3160794.99</v>
          </cell>
          <cell r="G16">
            <v>2433921.1</v>
          </cell>
          <cell r="H16">
            <v>405653.516666667</v>
          </cell>
          <cell r="I16">
            <v>324522.813333333</v>
          </cell>
          <cell r="J16">
            <v>0</v>
          </cell>
          <cell r="K16">
            <v>325000</v>
          </cell>
        </row>
        <row r="17">
          <cell r="B17" t="str">
            <v>S413033</v>
          </cell>
          <cell r="C17" t="str">
            <v>黄骅市再兴汽车配件有限公司</v>
          </cell>
          <cell r="D17" t="str">
            <v>比例规则</v>
          </cell>
        </row>
        <row r="17">
          <cell r="F17">
            <v>2132878.4</v>
          </cell>
          <cell r="G17">
            <v>730902.14</v>
          </cell>
          <cell r="H17">
            <v>121817.023333333</v>
          </cell>
          <cell r="I17">
            <v>97453.6186666667</v>
          </cell>
          <cell r="J17">
            <v>0</v>
          </cell>
          <cell r="K17">
            <v>97000</v>
          </cell>
        </row>
        <row r="18">
          <cell r="B18" t="str">
            <v>S413047</v>
          </cell>
          <cell r="C18" t="str">
            <v>黄骅市正大纺织机械配件厂</v>
          </cell>
          <cell r="D18" t="str">
            <v>比例规则</v>
          </cell>
        </row>
        <row r="18">
          <cell r="F18">
            <v>1835217.96</v>
          </cell>
          <cell r="G18">
            <v>1236600</v>
          </cell>
          <cell r="H18">
            <v>206100</v>
          </cell>
          <cell r="I18">
            <v>164880</v>
          </cell>
          <cell r="J18">
            <v>0</v>
          </cell>
          <cell r="K18">
            <v>165000</v>
          </cell>
        </row>
        <row r="19">
          <cell r="B19" t="str">
            <v>S437004</v>
          </cell>
          <cell r="C19" t="str">
            <v>青岛福基纺织有限公司</v>
          </cell>
          <cell r="D19" t="str">
            <v>比例规则</v>
          </cell>
        </row>
        <row r="19">
          <cell r="F19">
            <v>4049484.17</v>
          </cell>
          <cell r="G19">
            <v>5238879.22</v>
          </cell>
          <cell r="H19">
            <v>873146.536666667</v>
          </cell>
          <cell r="I19">
            <v>698517.229333333</v>
          </cell>
          <cell r="J19">
            <v>0</v>
          </cell>
          <cell r="K19">
            <v>699000</v>
          </cell>
        </row>
        <row r="20">
          <cell r="B20" t="str">
            <v>S413078</v>
          </cell>
          <cell r="C20" t="str">
            <v>文安县德实汽车配件有限公司</v>
          </cell>
          <cell r="D20" t="str">
            <v>比例规则</v>
          </cell>
        </row>
        <row r="20">
          <cell r="F20">
            <v>2953342.21</v>
          </cell>
          <cell r="G20">
            <v>2090137.35</v>
          </cell>
          <cell r="H20">
            <v>348356.225</v>
          </cell>
          <cell r="I20">
            <v>278684.98</v>
          </cell>
          <cell r="J20">
            <v>0</v>
          </cell>
          <cell r="K20">
            <v>279000</v>
          </cell>
        </row>
        <row r="21">
          <cell r="B21" t="str">
            <v>S413066</v>
          </cell>
          <cell r="C21" t="str">
            <v>河北新强力机械制造有限公司</v>
          </cell>
          <cell r="D21" t="str">
            <v>比例规则</v>
          </cell>
        </row>
        <row r="21">
          <cell r="F21">
            <v>1388234.1</v>
          </cell>
          <cell r="G21">
            <v>400057.01</v>
          </cell>
          <cell r="H21">
            <v>66676.1683333333</v>
          </cell>
          <cell r="I21">
            <v>53340.9346666667</v>
          </cell>
          <cell r="J21">
            <v>0</v>
          </cell>
          <cell r="K21">
            <v>53000</v>
          </cell>
        </row>
        <row r="22">
          <cell r="B22" t="str">
            <v>S432020</v>
          </cell>
          <cell r="C22" t="str">
            <v>恺博（常熟）座椅机械部件有限公司</v>
          </cell>
          <cell r="D22" t="str">
            <v>比例规则</v>
          </cell>
        </row>
        <row r="22">
          <cell r="F22">
            <v>1699196.24</v>
          </cell>
          <cell r="G22">
            <v>555500</v>
          </cell>
          <cell r="H22">
            <v>92583.3333333333</v>
          </cell>
          <cell r="I22">
            <v>74066.6666666667</v>
          </cell>
          <cell r="J22">
            <v>0</v>
          </cell>
          <cell r="K22">
            <v>74000</v>
          </cell>
        </row>
        <row r="23">
          <cell r="B23" t="str">
            <v>S412001</v>
          </cell>
          <cell r="C23" t="str">
            <v>天津生隆纤维材料股份有限公司</v>
          </cell>
          <cell r="D23" t="str">
            <v>比例规则</v>
          </cell>
        </row>
        <row r="23">
          <cell r="F23">
            <v>1927082.58</v>
          </cell>
          <cell r="G23">
            <v>1206648.67</v>
          </cell>
          <cell r="H23">
            <v>201108.111666667</v>
          </cell>
          <cell r="I23">
            <v>160886.489333333</v>
          </cell>
          <cell r="J23">
            <v>0</v>
          </cell>
          <cell r="K23">
            <v>161000</v>
          </cell>
        </row>
        <row r="24">
          <cell r="B24" t="str">
            <v>S433003</v>
          </cell>
          <cell r="C24" t="str">
            <v>浙江松原汽车安全系统股份有限公司</v>
          </cell>
          <cell r="D24" t="str">
            <v>比例规则</v>
          </cell>
        </row>
        <row r="24">
          <cell r="F24">
            <v>2035522.75</v>
          </cell>
          <cell r="G24">
            <v>1412049.08</v>
          </cell>
          <cell r="H24">
            <v>235341.513333333</v>
          </cell>
          <cell r="I24">
            <v>188273.210666667</v>
          </cell>
          <cell r="J24">
            <v>0</v>
          </cell>
          <cell r="K24">
            <v>188000</v>
          </cell>
        </row>
        <row r="25">
          <cell r="B25" t="str">
            <v>S437023</v>
          </cell>
          <cell r="C25" t="str">
            <v>高唐强盛机械有限公司</v>
          </cell>
          <cell r="D25" t="str">
            <v>比例规则</v>
          </cell>
        </row>
        <row r="25">
          <cell r="F25">
            <v>926630.84</v>
          </cell>
          <cell r="G25">
            <v>33800</v>
          </cell>
          <cell r="H25">
            <v>5633.33333333333</v>
          </cell>
          <cell r="I25">
            <v>4506.66666666667</v>
          </cell>
          <cell r="J25">
            <v>0</v>
          </cell>
          <cell r="K25">
            <v>5000</v>
          </cell>
        </row>
        <row r="26">
          <cell r="B26" t="str">
            <v>S422002</v>
          </cell>
          <cell r="C26" t="str">
            <v>长春市天利得科技有限公司</v>
          </cell>
          <cell r="D26" t="str">
            <v>比例规则</v>
          </cell>
        </row>
        <row r="26">
          <cell r="F26">
            <v>1725552.88</v>
          </cell>
          <cell r="G26">
            <v>1202956.49</v>
          </cell>
          <cell r="H26">
            <v>200492.748333333</v>
          </cell>
          <cell r="I26">
            <v>160394.198666667</v>
          </cell>
          <cell r="J26">
            <v>0</v>
          </cell>
          <cell r="K26">
            <v>160000</v>
          </cell>
        </row>
        <row r="27">
          <cell r="B27" t="str">
            <v>S437019</v>
          </cell>
          <cell r="C27" t="str">
            <v>日照浩利橡塑有限公司</v>
          </cell>
          <cell r="D27" t="str">
            <v>比例规则</v>
          </cell>
        </row>
        <row r="27">
          <cell r="F27">
            <v>1695007.86</v>
          </cell>
          <cell r="G27">
            <v>663708.91</v>
          </cell>
          <cell r="H27">
            <v>110618.151666667</v>
          </cell>
          <cell r="I27">
            <v>88494.5213333333</v>
          </cell>
          <cell r="J27">
            <v>0</v>
          </cell>
          <cell r="K27">
            <v>88000</v>
          </cell>
        </row>
        <row r="28">
          <cell r="B28" t="str">
            <v>S413090</v>
          </cell>
          <cell r="C28" t="str">
            <v>黄骅市津华汽车部件有限公司</v>
          </cell>
          <cell r="D28" t="str">
            <v>比例规则</v>
          </cell>
        </row>
        <row r="28">
          <cell r="F28">
            <v>667338.56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S413132</v>
          </cell>
          <cell r="C29" t="str">
            <v>霸州市政锦五金制品有限公司</v>
          </cell>
          <cell r="D29" t="str">
            <v>比例规则</v>
          </cell>
        </row>
        <row r="29">
          <cell r="F29">
            <v>1556896.01</v>
          </cell>
          <cell r="G29">
            <v>1015054.44</v>
          </cell>
          <cell r="H29">
            <v>169175.74</v>
          </cell>
          <cell r="I29">
            <v>135340.592</v>
          </cell>
          <cell r="J29">
            <v>0</v>
          </cell>
          <cell r="K29">
            <v>135000</v>
          </cell>
        </row>
        <row r="30">
          <cell r="B30" t="str">
            <v>S413161</v>
          </cell>
          <cell r="C30" t="str">
            <v>河北利达金属制品集团有限公司</v>
          </cell>
          <cell r="D30" t="str">
            <v>比例规则</v>
          </cell>
        </row>
        <row r="30">
          <cell r="F30">
            <v>4055563.46</v>
          </cell>
          <cell r="G30">
            <v>3815880.68</v>
          </cell>
          <cell r="H30">
            <v>635980.113333333</v>
          </cell>
          <cell r="I30">
            <v>508784.090666667</v>
          </cell>
          <cell r="J30">
            <v>0</v>
          </cell>
          <cell r="K30">
            <v>509000</v>
          </cell>
        </row>
        <row r="31">
          <cell r="B31" t="str">
            <v>S437015</v>
          </cell>
          <cell r="C31" t="str">
            <v>山东金达汽车部件制造股份有限公司</v>
          </cell>
          <cell r="D31" t="str">
            <v>比例规则</v>
          </cell>
        </row>
        <row r="31">
          <cell r="F31">
            <v>1222145.67</v>
          </cell>
          <cell r="G31">
            <v>692264.86</v>
          </cell>
          <cell r="H31">
            <v>115377.476666667</v>
          </cell>
          <cell r="I31">
            <v>92301.9813333333</v>
          </cell>
          <cell r="J31">
            <v>0</v>
          </cell>
          <cell r="K31">
            <v>92000</v>
          </cell>
        </row>
        <row r="32">
          <cell r="B32" t="str">
            <v>S432009</v>
          </cell>
          <cell r="C32" t="str">
            <v>江苏力乐汽车部件股份有限公司</v>
          </cell>
          <cell r="D32" t="str">
            <v>比例规则</v>
          </cell>
        </row>
        <row r="32">
          <cell r="F32">
            <v>5563020.9</v>
          </cell>
          <cell r="G32">
            <v>6078599.08</v>
          </cell>
          <cell r="H32">
            <v>1013099.84666667</v>
          </cell>
          <cell r="I32">
            <v>810479.877333333</v>
          </cell>
          <cell r="J32">
            <v>0</v>
          </cell>
          <cell r="K32">
            <v>810000</v>
          </cell>
        </row>
        <row r="33">
          <cell r="B33" t="str">
            <v>S413056</v>
          </cell>
          <cell r="C33" t="str">
            <v>黄骅市瑞丰五金制品有限公司</v>
          </cell>
          <cell r="D33" t="str">
            <v>比例规则</v>
          </cell>
        </row>
        <row r="33">
          <cell r="F33">
            <v>869358.01</v>
          </cell>
          <cell r="G33">
            <v>411633.02</v>
          </cell>
          <cell r="H33">
            <v>68605.5033333333</v>
          </cell>
          <cell r="I33">
            <v>54884.4026666667</v>
          </cell>
          <cell r="J33">
            <v>0</v>
          </cell>
          <cell r="K33">
            <v>55000</v>
          </cell>
        </row>
        <row r="34">
          <cell r="B34" t="str">
            <v>S432037</v>
          </cell>
          <cell r="C34" t="str">
            <v>苏世博(南京)减振系统有限公司</v>
          </cell>
          <cell r="D34" t="str">
            <v>比例规则</v>
          </cell>
        </row>
        <row r="34">
          <cell r="F34">
            <v>489822.23</v>
          </cell>
          <cell r="G34">
            <v>489771.28</v>
          </cell>
          <cell r="H34">
            <v>81628.5466666667</v>
          </cell>
          <cell r="I34">
            <v>65302.8373333333</v>
          </cell>
          <cell r="J34">
            <v>0</v>
          </cell>
          <cell r="K34">
            <v>65000</v>
          </cell>
        </row>
        <row r="35">
          <cell r="B35" t="str">
            <v>S412012</v>
          </cell>
          <cell r="C35" t="str">
            <v>天津琪安科技有限公司</v>
          </cell>
          <cell r="D35" t="str">
            <v>比例规则</v>
          </cell>
        </row>
        <row r="35">
          <cell r="F35">
            <v>865110.53</v>
          </cell>
          <cell r="G35">
            <v>119200</v>
          </cell>
          <cell r="H35">
            <v>19866.6666666667</v>
          </cell>
          <cell r="I35">
            <v>15893.3333333333</v>
          </cell>
          <cell r="J35">
            <v>0</v>
          </cell>
          <cell r="K35">
            <v>16000</v>
          </cell>
        </row>
        <row r="36">
          <cell r="B36" t="str">
            <v>S413168</v>
          </cell>
          <cell r="C36" t="str">
            <v>黄骅市旗锐塑料制品有限公司</v>
          </cell>
          <cell r="D36" t="str">
            <v>比例规则</v>
          </cell>
        </row>
        <row r="36">
          <cell r="F36">
            <v>162059.31</v>
          </cell>
          <cell r="G36">
            <v>378924.92</v>
          </cell>
          <cell r="H36">
            <v>63154.1533333333</v>
          </cell>
          <cell r="I36">
            <v>50523.3226666667</v>
          </cell>
          <cell r="J36">
            <v>0</v>
          </cell>
          <cell r="K36">
            <v>51000</v>
          </cell>
        </row>
        <row r="37">
          <cell r="B37" t="str">
            <v>S433009</v>
          </cell>
          <cell r="C37" t="str">
            <v>浙江路得坦摩汽车部件股份有限公司</v>
          </cell>
          <cell r="D37" t="str">
            <v>比例规则</v>
          </cell>
        </row>
        <row r="37">
          <cell r="F37">
            <v>3986056.65</v>
          </cell>
          <cell r="G37">
            <v>4161815.75</v>
          </cell>
          <cell r="H37">
            <v>693635.958333333</v>
          </cell>
          <cell r="I37">
            <v>554908.766666667</v>
          </cell>
          <cell r="J37">
            <v>0</v>
          </cell>
          <cell r="K37">
            <v>555000</v>
          </cell>
        </row>
        <row r="38">
          <cell r="B38" t="str">
            <v>S434002</v>
          </cell>
          <cell r="C38" t="str">
            <v>芜湖星火软轴控制索制造有限公司</v>
          </cell>
          <cell r="D38" t="str">
            <v>比例规则</v>
          </cell>
        </row>
        <row r="38">
          <cell r="F38">
            <v>385706.84</v>
          </cell>
          <cell r="G38">
            <v>219673.35</v>
          </cell>
          <cell r="H38">
            <v>36612.225</v>
          </cell>
          <cell r="I38">
            <v>29289.78</v>
          </cell>
          <cell r="J38">
            <v>0</v>
          </cell>
          <cell r="K38">
            <v>29000</v>
          </cell>
        </row>
        <row r="39">
          <cell r="B39" t="str">
            <v>S413053</v>
          </cell>
          <cell r="C39" t="str">
            <v>黄骅市益海五金制造有限公司</v>
          </cell>
          <cell r="D39" t="str">
            <v>比例规则</v>
          </cell>
        </row>
        <row r="39">
          <cell r="F39">
            <v>447889.28</v>
          </cell>
          <cell r="G39">
            <v>193266.25</v>
          </cell>
          <cell r="H39">
            <v>32211.0416666667</v>
          </cell>
          <cell r="I39">
            <v>25768.8333333333</v>
          </cell>
          <cell r="J39">
            <v>0</v>
          </cell>
          <cell r="K39">
            <v>26000</v>
          </cell>
        </row>
        <row r="40">
          <cell r="B40" t="str">
            <v>S413021</v>
          </cell>
          <cell r="C40" t="str">
            <v>河北锐翰汽车零部件有限公司</v>
          </cell>
          <cell r="D40" t="str">
            <v>比例规则</v>
          </cell>
        </row>
        <row r="40">
          <cell r="F40">
            <v>588429.61</v>
          </cell>
          <cell r="G40">
            <v>210427.94</v>
          </cell>
          <cell r="H40">
            <v>35071.3233333333</v>
          </cell>
          <cell r="I40">
            <v>28057.0586666667</v>
          </cell>
          <cell r="J40">
            <v>0</v>
          </cell>
          <cell r="K40">
            <v>28000</v>
          </cell>
        </row>
        <row r="41">
          <cell r="B41" t="str">
            <v>S413067</v>
          </cell>
          <cell r="C41" t="str">
            <v>沧州庆方汽车部件有限公司</v>
          </cell>
          <cell r="D41" t="str">
            <v>比例规则</v>
          </cell>
        </row>
        <row r="41">
          <cell r="F41">
            <v>277588.43</v>
          </cell>
          <cell r="G41">
            <v>251427.84</v>
          </cell>
          <cell r="H41">
            <v>41904.64</v>
          </cell>
          <cell r="I41">
            <v>33523.712</v>
          </cell>
          <cell r="J41">
            <v>0</v>
          </cell>
          <cell r="K41">
            <v>34000</v>
          </cell>
        </row>
        <row r="42">
          <cell r="B42" t="str">
            <v>S444004</v>
          </cell>
          <cell r="C42" t="str">
            <v>佛山市顺德区聚达汽车部件有限公司</v>
          </cell>
          <cell r="D42" t="str">
            <v>比例规则</v>
          </cell>
        </row>
        <row r="42">
          <cell r="F42">
            <v>132000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 t="str">
            <v>S413007</v>
          </cell>
          <cell r="C43" t="str">
            <v>雄县华增汽车饰件有限公司</v>
          </cell>
          <cell r="D43" t="str">
            <v>比例规则</v>
          </cell>
        </row>
        <row r="43">
          <cell r="F43">
            <v>368104.29</v>
          </cell>
          <cell r="G43">
            <v>107026.8</v>
          </cell>
          <cell r="H43">
            <v>17837.8</v>
          </cell>
          <cell r="I43">
            <v>14270.24</v>
          </cell>
          <cell r="J43">
            <v>0</v>
          </cell>
          <cell r="K43">
            <v>14000</v>
          </cell>
        </row>
        <row r="44">
          <cell r="B44" t="str">
            <v>S413060</v>
          </cell>
          <cell r="C44" t="str">
            <v>黄骅市正祥车辆部件有限公司</v>
          </cell>
          <cell r="D44" t="str">
            <v>比例规则</v>
          </cell>
        </row>
        <row r="44">
          <cell r="F44">
            <v>598067.44</v>
          </cell>
          <cell r="G44">
            <v>367521.6</v>
          </cell>
          <cell r="H44">
            <v>61253.6</v>
          </cell>
          <cell r="I44">
            <v>49002.88</v>
          </cell>
          <cell r="J44">
            <v>0</v>
          </cell>
          <cell r="K44">
            <v>49000</v>
          </cell>
        </row>
        <row r="45">
          <cell r="B45" t="str">
            <v>S413063</v>
          </cell>
          <cell r="C45" t="str">
            <v>黄骅市洁霸汽车零部件制造有限公司</v>
          </cell>
          <cell r="D45" t="str">
            <v>比例规则</v>
          </cell>
        </row>
        <row r="45">
          <cell r="F45">
            <v>246020.38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S537029</v>
          </cell>
          <cell r="C46" t="str">
            <v>青岛华瑞利工贸有限公司</v>
          </cell>
          <cell r="D46" t="str">
            <v>比例规则</v>
          </cell>
        </row>
        <row r="46">
          <cell r="F46">
            <v>189448.35</v>
          </cell>
          <cell r="G46">
            <v>179400</v>
          </cell>
          <cell r="H46">
            <v>29900</v>
          </cell>
          <cell r="I46">
            <v>23920</v>
          </cell>
          <cell r="J46">
            <v>0</v>
          </cell>
          <cell r="K46">
            <v>24000</v>
          </cell>
        </row>
        <row r="47">
          <cell r="B47" t="str">
            <v>S513066</v>
          </cell>
          <cell r="C47" t="str">
            <v>荣昌一次性供应商</v>
          </cell>
          <cell r="D47" t="str">
            <v>比例规则</v>
          </cell>
        </row>
        <row r="47">
          <cell r="F47">
            <v>215008.44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S413001</v>
          </cell>
          <cell r="C48" t="str">
            <v>北京吉信气弹簧制品有限公司</v>
          </cell>
          <cell r="D48" t="str">
            <v>比例规则</v>
          </cell>
        </row>
        <row r="48">
          <cell r="F48">
            <v>737677.44</v>
          </cell>
          <cell r="G48">
            <v>504536.93</v>
          </cell>
          <cell r="H48">
            <v>84089.4883333333</v>
          </cell>
          <cell r="I48">
            <v>67271.5906666667</v>
          </cell>
          <cell r="J48">
            <v>0</v>
          </cell>
          <cell r="K48">
            <v>67000</v>
          </cell>
        </row>
        <row r="49">
          <cell r="B49" t="str">
            <v>S437033</v>
          </cell>
          <cell r="C49" t="str">
            <v>日照联成工程机械有限公司</v>
          </cell>
          <cell r="D49" t="str">
            <v>比例规则</v>
          </cell>
        </row>
        <row r="49">
          <cell r="F49">
            <v>1075303.59</v>
          </cell>
          <cell r="G49">
            <v>1041591.18</v>
          </cell>
          <cell r="H49">
            <v>173598.53</v>
          </cell>
          <cell r="I49">
            <v>138878.824</v>
          </cell>
          <cell r="J49">
            <v>0</v>
          </cell>
          <cell r="K49">
            <v>139000</v>
          </cell>
        </row>
        <row r="50">
          <cell r="B50" t="str">
            <v>S433023</v>
          </cell>
          <cell r="C50" t="str">
            <v>浙江万里安全器材制造有限公司</v>
          </cell>
          <cell r="D50" t="str">
            <v>比例规则</v>
          </cell>
        </row>
        <row r="50">
          <cell r="F50">
            <v>304473.3</v>
          </cell>
          <cell r="G50">
            <v>136842.77</v>
          </cell>
          <cell r="H50">
            <v>22807.1283333333</v>
          </cell>
          <cell r="I50">
            <v>18245.7026666667</v>
          </cell>
          <cell r="J50">
            <v>0</v>
          </cell>
          <cell r="K50">
            <v>18000</v>
          </cell>
        </row>
        <row r="51">
          <cell r="B51" t="str">
            <v>S413004</v>
          </cell>
          <cell r="C51" t="str">
            <v>保定兆龙通用电器塑业有限公司</v>
          </cell>
          <cell r="D51" t="str">
            <v>比例规则</v>
          </cell>
        </row>
        <row r="51">
          <cell r="F51">
            <v>129077.61</v>
          </cell>
          <cell r="G51">
            <v>172857.59</v>
          </cell>
          <cell r="H51">
            <v>28809.5983333333</v>
          </cell>
          <cell r="I51">
            <v>23047.6786666667</v>
          </cell>
          <cell r="J51">
            <v>0</v>
          </cell>
          <cell r="K51">
            <v>23000</v>
          </cell>
        </row>
        <row r="52">
          <cell r="B52" t="str">
            <v>S513016</v>
          </cell>
          <cell r="C52" t="str">
            <v>黄骅市辉煌建筑队</v>
          </cell>
          <cell r="D52" t="str">
            <v>比例规则</v>
          </cell>
        </row>
        <row r="52">
          <cell r="F52">
            <v>266650.3</v>
          </cell>
          <cell r="G52">
            <v>117082</v>
          </cell>
          <cell r="H52">
            <v>19513.6666666667</v>
          </cell>
          <cell r="I52">
            <v>15610.9333333333</v>
          </cell>
          <cell r="J52">
            <v>0</v>
          </cell>
          <cell r="K52">
            <v>16000</v>
          </cell>
        </row>
        <row r="53">
          <cell r="B53" t="str">
            <v>S413073</v>
          </cell>
          <cell r="C53" t="str">
            <v>黄骅市兴岳金属制品有限公司</v>
          </cell>
          <cell r="D53" t="str">
            <v>比例规则</v>
          </cell>
        </row>
        <row r="53">
          <cell r="F53">
            <v>604982.49</v>
          </cell>
          <cell r="G53">
            <v>512042.48</v>
          </cell>
          <cell r="H53">
            <v>85340.4133333333</v>
          </cell>
          <cell r="I53">
            <v>68272.3306666667</v>
          </cell>
          <cell r="J53">
            <v>0</v>
          </cell>
          <cell r="K53">
            <v>68000</v>
          </cell>
        </row>
        <row r="54">
          <cell r="B54" t="str">
            <v>S413072</v>
          </cell>
          <cell r="C54" t="str">
            <v>黄骅市润晨五金制品有限公司</v>
          </cell>
          <cell r="D54" t="str">
            <v>比例规则</v>
          </cell>
        </row>
        <row r="54">
          <cell r="F54">
            <v>256103.89</v>
          </cell>
          <cell r="G54">
            <v>84300</v>
          </cell>
          <cell r="H54">
            <v>14050</v>
          </cell>
          <cell r="I54">
            <v>11240</v>
          </cell>
          <cell r="J54">
            <v>0</v>
          </cell>
          <cell r="K54">
            <v>11000</v>
          </cell>
        </row>
        <row r="55">
          <cell r="B55" t="str">
            <v>S421003</v>
          </cell>
          <cell r="C55" t="str">
            <v>辽宁德威纤维制品有限公司</v>
          </cell>
          <cell r="D55" t="str">
            <v>比例规则</v>
          </cell>
        </row>
        <row r="55">
          <cell r="F55">
            <v>65562.5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B56" t="str">
            <v>S432012</v>
          </cell>
          <cell r="C56" t="str">
            <v>常州市武进创新模具注塑有限公司</v>
          </cell>
          <cell r="D56" t="str">
            <v>比例规则</v>
          </cell>
        </row>
        <row r="56">
          <cell r="F56">
            <v>116683.93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S432036</v>
          </cell>
          <cell r="C57" t="str">
            <v>常州立天汽车零部件有限公司</v>
          </cell>
          <cell r="D57" t="str">
            <v>比例规则</v>
          </cell>
        </row>
        <row r="57">
          <cell r="F57">
            <v>489321.35</v>
          </cell>
          <cell r="G57">
            <v>758166.36</v>
          </cell>
          <cell r="H57">
            <v>126361.06</v>
          </cell>
          <cell r="I57">
            <v>101088.848</v>
          </cell>
          <cell r="J57">
            <v>0</v>
          </cell>
          <cell r="K57">
            <v>101000</v>
          </cell>
        </row>
        <row r="58">
          <cell r="B58" t="str">
            <v>S413026</v>
          </cell>
          <cell r="C58" t="str">
            <v>沧州临港明康汽车配件有限公司</v>
          </cell>
          <cell r="D58" t="str">
            <v>比例规则</v>
          </cell>
        </row>
        <row r="58">
          <cell r="F58">
            <v>136825.91</v>
          </cell>
          <cell r="G58">
            <v>91487.68</v>
          </cell>
          <cell r="H58">
            <v>15247.9466666667</v>
          </cell>
          <cell r="I58">
            <v>12198.3573333333</v>
          </cell>
          <cell r="J58">
            <v>0</v>
          </cell>
          <cell r="K58">
            <v>12000</v>
          </cell>
        </row>
        <row r="59">
          <cell r="B59" t="str">
            <v>S412022</v>
          </cell>
          <cell r="C59" t="str">
            <v>天津市宝坻区维华五金厂</v>
          </cell>
          <cell r="D59" t="str">
            <v>比例规则</v>
          </cell>
        </row>
        <row r="59">
          <cell r="F59">
            <v>174827.59</v>
          </cell>
          <cell r="G59">
            <v>64800.9</v>
          </cell>
          <cell r="H59">
            <v>10800.15</v>
          </cell>
          <cell r="I59">
            <v>8640.12</v>
          </cell>
          <cell r="J59">
            <v>0</v>
          </cell>
          <cell r="K59">
            <v>9000</v>
          </cell>
        </row>
        <row r="60">
          <cell r="B60" t="str">
            <v>S513036</v>
          </cell>
          <cell r="C60" t="str">
            <v>沧州昊大燃化工程有限公司</v>
          </cell>
          <cell r="D60" t="str">
            <v>比例规则</v>
          </cell>
        </row>
        <row r="60">
          <cell r="F60">
            <v>80800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B61" t="str">
            <v>S433007</v>
          </cell>
          <cell r="C61" t="str">
            <v>瑞安市精艺标准件有限公司</v>
          </cell>
          <cell r="D61" t="str">
            <v>比例规则</v>
          </cell>
        </row>
        <row r="61">
          <cell r="F61">
            <v>5856.78</v>
          </cell>
          <cell r="G61">
            <v>5856.75</v>
          </cell>
          <cell r="H61">
            <v>976.125</v>
          </cell>
          <cell r="I61">
            <v>780.9</v>
          </cell>
          <cell r="J61">
            <v>0</v>
          </cell>
          <cell r="K61">
            <v>1000</v>
          </cell>
        </row>
        <row r="62">
          <cell r="B62" t="str">
            <v>S431017</v>
          </cell>
          <cell r="C62" t="str">
            <v>上海典亚模具有限公司</v>
          </cell>
          <cell r="D62" t="str">
            <v>比例规则</v>
          </cell>
        </row>
        <row r="62">
          <cell r="F62">
            <v>94200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B63" t="str">
            <v>S413070</v>
          </cell>
          <cell r="C63" t="str">
            <v>黄骅市创合五金制品有限公司</v>
          </cell>
          <cell r="D63" t="str">
            <v>比例规则</v>
          </cell>
        </row>
        <row r="63">
          <cell r="F63">
            <v>2777618.91</v>
          </cell>
          <cell r="G63">
            <v>2303602.74</v>
          </cell>
          <cell r="H63">
            <v>383933.79</v>
          </cell>
          <cell r="I63">
            <v>307147.032</v>
          </cell>
          <cell r="J63">
            <v>0</v>
          </cell>
          <cell r="K63">
            <v>307000</v>
          </cell>
        </row>
        <row r="64">
          <cell r="B64" t="str">
            <v>S437031</v>
          </cell>
          <cell r="C64" t="str">
            <v>山东万澳汽车附件科技有限公司</v>
          </cell>
          <cell r="D64" t="str">
            <v>比例规则</v>
          </cell>
        </row>
        <row r="64">
          <cell r="F64">
            <v>148867.12</v>
          </cell>
          <cell r="G64">
            <v>53559.9</v>
          </cell>
          <cell r="H64">
            <v>8926.65</v>
          </cell>
          <cell r="I64">
            <v>7141.32</v>
          </cell>
          <cell r="J64">
            <v>0</v>
          </cell>
          <cell r="K64">
            <v>7000</v>
          </cell>
        </row>
        <row r="65">
          <cell r="B65" t="str">
            <v>S431007</v>
          </cell>
          <cell r="C65" t="str">
            <v>上海庆利机械设备有限公司</v>
          </cell>
          <cell r="D65" t="str">
            <v>比例规则</v>
          </cell>
        </row>
        <row r="65">
          <cell r="F65">
            <v>83000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B66" t="str">
            <v>S413100</v>
          </cell>
          <cell r="C66" t="str">
            <v>河北圣洁环境生物科技工程有限公司</v>
          </cell>
          <cell r="D66" t="str">
            <v>比例规则</v>
          </cell>
        </row>
        <row r="66">
          <cell r="F66">
            <v>82800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S413039</v>
          </cell>
          <cell r="C67" t="str">
            <v>黄骅市佳祥五金制品有限公司</v>
          </cell>
          <cell r="D67" t="str">
            <v>比例规则</v>
          </cell>
        </row>
        <row r="67">
          <cell r="F67">
            <v>135566.79</v>
          </cell>
          <cell r="G67">
            <v>83500</v>
          </cell>
          <cell r="H67">
            <v>13916.6666666667</v>
          </cell>
          <cell r="I67">
            <v>11133.3333333333</v>
          </cell>
          <cell r="J67">
            <v>0</v>
          </cell>
          <cell r="K67">
            <v>11000</v>
          </cell>
        </row>
        <row r="68">
          <cell r="B68" t="str">
            <v>S413023</v>
          </cell>
          <cell r="C68" t="str">
            <v>南皮县利辉五金接插件厂</v>
          </cell>
          <cell r="D68" t="str">
            <v>比例规则</v>
          </cell>
        </row>
        <row r="68">
          <cell r="F68">
            <v>64763.92</v>
          </cell>
          <cell r="G68">
            <v>142809.72</v>
          </cell>
          <cell r="H68">
            <v>23801.62</v>
          </cell>
          <cell r="I68">
            <v>19041.296</v>
          </cell>
          <cell r="J68">
            <v>0</v>
          </cell>
          <cell r="K68">
            <v>19000</v>
          </cell>
        </row>
        <row r="69">
          <cell r="B69" t="str">
            <v>S413014</v>
          </cell>
          <cell r="C69" t="str">
            <v>沧州市奥睿机械设备有限公司</v>
          </cell>
          <cell r="D69" t="str">
            <v>比例规则</v>
          </cell>
        </row>
        <row r="69">
          <cell r="F69">
            <v>49897</v>
          </cell>
          <cell r="G69">
            <v>84600</v>
          </cell>
          <cell r="H69">
            <v>14100</v>
          </cell>
          <cell r="I69">
            <v>11280</v>
          </cell>
          <cell r="J69">
            <v>0</v>
          </cell>
          <cell r="K69">
            <v>11000</v>
          </cell>
        </row>
        <row r="70">
          <cell r="B70" t="str">
            <v>S413031</v>
          </cell>
          <cell r="C70" t="str">
            <v>黄骅市致远摩托车配件有限公司</v>
          </cell>
          <cell r="D70" t="str">
            <v>比例规则</v>
          </cell>
        </row>
        <row r="70">
          <cell r="F70">
            <v>124571.81</v>
          </cell>
          <cell r="G70">
            <v>122800</v>
          </cell>
          <cell r="H70">
            <v>20466.6666666667</v>
          </cell>
          <cell r="I70">
            <v>16373.3333333333</v>
          </cell>
          <cell r="J70">
            <v>0</v>
          </cell>
          <cell r="K70">
            <v>16000</v>
          </cell>
        </row>
        <row r="71">
          <cell r="B71" t="str">
            <v>S413025</v>
          </cell>
          <cell r="C71" t="str">
            <v>沧州宇诺五金制造有限公司</v>
          </cell>
          <cell r="D71" t="str">
            <v>比例规则</v>
          </cell>
        </row>
        <row r="71">
          <cell r="F71">
            <v>1296882.4</v>
          </cell>
          <cell r="G71">
            <v>883191.02</v>
          </cell>
          <cell r="H71">
            <v>147198.503333333</v>
          </cell>
          <cell r="I71">
            <v>117758.802666667</v>
          </cell>
          <cell r="J71">
            <v>0</v>
          </cell>
          <cell r="K71">
            <v>118000</v>
          </cell>
        </row>
        <row r="72">
          <cell r="B72" t="str">
            <v>S432011</v>
          </cell>
          <cell r="C72" t="str">
            <v>旷达汽车饰件系统有限公司</v>
          </cell>
          <cell r="D72" t="str">
            <v>比例规则</v>
          </cell>
        </row>
        <row r="72">
          <cell r="F72">
            <v>1232008.37</v>
          </cell>
          <cell r="G72">
            <v>1075471.16</v>
          </cell>
          <cell r="H72">
            <v>179245.193333333</v>
          </cell>
          <cell r="I72">
            <v>143396.154666667</v>
          </cell>
          <cell r="J72">
            <v>0</v>
          </cell>
          <cell r="K72">
            <v>143000</v>
          </cell>
        </row>
        <row r="73">
          <cell r="B73" t="str">
            <v>S444018</v>
          </cell>
          <cell r="C73" t="str">
            <v>佛山市顺德区赛朗斯汽车部件实业有限公司</v>
          </cell>
          <cell r="D73" t="str">
            <v>比例规则</v>
          </cell>
        </row>
        <row r="73">
          <cell r="F73">
            <v>448416.98</v>
          </cell>
          <cell r="G73">
            <v>448416.98</v>
          </cell>
          <cell r="H73">
            <v>74736.1633333333</v>
          </cell>
          <cell r="I73">
            <v>59788.9306666667</v>
          </cell>
          <cell r="J73">
            <v>0</v>
          </cell>
          <cell r="K73">
            <v>60000</v>
          </cell>
        </row>
        <row r="74">
          <cell r="B74" t="str">
            <v>S413077</v>
          </cell>
          <cell r="C74" t="str">
            <v>文安县万达汽车配件制造有限公司</v>
          </cell>
          <cell r="D74" t="str">
            <v>比例规则</v>
          </cell>
        </row>
        <row r="74">
          <cell r="F74">
            <v>1118829.46</v>
          </cell>
          <cell r="G74">
            <v>940842.43</v>
          </cell>
          <cell r="H74">
            <v>156807.071666667</v>
          </cell>
          <cell r="I74">
            <v>125445.657333333</v>
          </cell>
          <cell r="J74">
            <v>0</v>
          </cell>
          <cell r="K74">
            <v>125000</v>
          </cell>
        </row>
        <row r="75">
          <cell r="B75" t="str">
            <v>S433021</v>
          </cell>
          <cell r="C75" t="str">
            <v>慈溪市维克多自控元件有限公司</v>
          </cell>
          <cell r="D75" t="str">
            <v>比例规则</v>
          </cell>
        </row>
        <row r="75">
          <cell r="F75">
            <v>456803.7</v>
          </cell>
          <cell r="G75">
            <v>826752</v>
          </cell>
          <cell r="H75">
            <v>137792</v>
          </cell>
          <cell r="I75">
            <v>110233.6</v>
          </cell>
          <cell r="J75">
            <v>0</v>
          </cell>
          <cell r="K75">
            <v>110000</v>
          </cell>
        </row>
        <row r="76">
          <cell r="B76" t="str">
            <v>S437022</v>
          </cell>
          <cell r="C76" t="str">
            <v>德州志鹏海绵制品有限公司</v>
          </cell>
          <cell r="D76" t="str">
            <v>比例规则</v>
          </cell>
        </row>
        <row r="76">
          <cell r="F76">
            <v>62319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B77" t="str">
            <v>S412027</v>
          </cell>
          <cell r="C77" t="str">
            <v>天津信嘉机械设备租赁有限公司</v>
          </cell>
          <cell r="D77" t="str">
            <v>比例规则</v>
          </cell>
        </row>
        <row r="77">
          <cell r="F77">
            <v>59100</v>
          </cell>
          <cell r="G77">
            <v>27600</v>
          </cell>
          <cell r="H77">
            <v>4600</v>
          </cell>
          <cell r="I77">
            <v>3680</v>
          </cell>
          <cell r="J77">
            <v>0</v>
          </cell>
          <cell r="K77">
            <v>4000</v>
          </cell>
        </row>
        <row r="78">
          <cell r="B78" t="str">
            <v>S431004</v>
          </cell>
          <cell r="C78" t="str">
            <v>新梦顶（上海）贸易有限公司</v>
          </cell>
          <cell r="D78" t="str">
            <v>比例规则</v>
          </cell>
        </row>
        <row r="78">
          <cell r="F78">
            <v>120604.95</v>
          </cell>
          <cell r="G78">
            <v>66899.75</v>
          </cell>
          <cell r="H78">
            <v>11149.9583333333</v>
          </cell>
          <cell r="I78">
            <v>8919.96666666667</v>
          </cell>
          <cell r="J78">
            <v>0</v>
          </cell>
          <cell r="K78">
            <v>9000</v>
          </cell>
        </row>
        <row r="79">
          <cell r="B79" t="str">
            <v>S411024</v>
          </cell>
          <cell r="C79" t="str">
            <v>北京德实汽车饰件有限公司</v>
          </cell>
          <cell r="D79" t="str">
            <v>比例规则</v>
          </cell>
        </row>
        <row r="79">
          <cell r="F79">
            <v>58519.74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B80" t="str">
            <v>S413125</v>
          </cell>
          <cell r="C80" t="str">
            <v>沧州智凯金属制品有限公司</v>
          </cell>
          <cell r="D80" t="str">
            <v>比例规则</v>
          </cell>
        </row>
        <row r="80">
          <cell r="F80">
            <v>868570.1</v>
          </cell>
          <cell r="G80">
            <v>678944.84</v>
          </cell>
          <cell r="H80">
            <v>113157.473333333</v>
          </cell>
          <cell r="I80">
            <v>90525.9786666667</v>
          </cell>
          <cell r="J80">
            <v>0</v>
          </cell>
          <cell r="K80">
            <v>91000</v>
          </cell>
        </row>
        <row r="81">
          <cell r="B81" t="str">
            <v>S513150</v>
          </cell>
          <cell r="C81" t="str">
            <v>沧州森德奥机械制造有限公司</v>
          </cell>
          <cell r="D81" t="str">
            <v>比例规则</v>
          </cell>
        </row>
        <row r="81">
          <cell r="F81">
            <v>79960</v>
          </cell>
          <cell r="G81">
            <v>25000</v>
          </cell>
          <cell r="H81">
            <v>4166.66666666667</v>
          </cell>
          <cell r="I81">
            <v>3333.33333333333</v>
          </cell>
          <cell r="J81">
            <v>0</v>
          </cell>
          <cell r="K81">
            <v>3000</v>
          </cell>
        </row>
        <row r="82">
          <cell r="B82" t="str">
            <v>S413086</v>
          </cell>
          <cell r="C82" t="str">
            <v>黄骅市渤海庆丰车辆灯镜厂</v>
          </cell>
          <cell r="D82" t="str">
            <v>比例规则</v>
          </cell>
        </row>
        <row r="82">
          <cell r="F82">
            <v>53172.6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B83" t="str">
            <v>S413027</v>
          </cell>
          <cell r="C83" t="str">
            <v>沧州裕金达汽车部件有限公司</v>
          </cell>
          <cell r="D83" t="str">
            <v>比例规则</v>
          </cell>
        </row>
        <row r="83">
          <cell r="F83">
            <v>51725.38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B84" t="str">
            <v>S413009</v>
          </cell>
          <cell r="C84" t="str">
            <v>高碑店京华橡胶制品有限责任公司</v>
          </cell>
          <cell r="D84" t="str">
            <v>比例规则</v>
          </cell>
        </row>
        <row r="84">
          <cell r="F84">
            <v>41454.4</v>
          </cell>
          <cell r="G84">
            <v>23198.48</v>
          </cell>
          <cell r="H84">
            <v>3866.41333333333</v>
          </cell>
          <cell r="I84">
            <v>3093.13066666667</v>
          </cell>
          <cell r="J84">
            <v>0</v>
          </cell>
          <cell r="K84">
            <v>3000</v>
          </cell>
        </row>
        <row r="85">
          <cell r="B85" t="str">
            <v>S532002</v>
          </cell>
          <cell r="C85" t="str">
            <v>苏州高新区旭达输送机械有限公司</v>
          </cell>
          <cell r="D85" t="str">
            <v>比例规则</v>
          </cell>
        </row>
        <row r="85">
          <cell r="F85">
            <v>48800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B86" t="str">
            <v>S413129</v>
          </cell>
          <cell r="C86" t="str">
            <v>文安县恒德汽车座椅制造有限公司</v>
          </cell>
          <cell r="D86" t="str">
            <v>比例规则</v>
          </cell>
        </row>
        <row r="86">
          <cell r="F86">
            <v>492835.41</v>
          </cell>
          <cell r="G86">
            <v>369612.73</v>
          </cell>
          <cell r="H86">
            <v>61602.1216666667</v>
          </cell>
          <cell r="I86">
            <v>49281.6973333333</v>
          </cell>
          <cell r="J86">
            <v>0</v>
          </cell>
          <cell r="K86">
            <v>49000</v>
          </cell>
        </row>
        <row r="87">
          <cell r="B87" t="str">
            <v>S437016</v>
          </cell>
          <cell r="C87" t="str">
            <v>曲阜陆航座椅辅料有限公司</v>
          </cell>
          <cell r="D87" t="str">
            <v>比例规则</v>
          </cell>
        </row>
        <row r="87">
          <cell r="F87">
            <v>129699.89</v>
          </cell>
          <cell r="G87">
            <v>72660</v>
          </cell>
          <cell r="H87">
            <v>12110</v>
          </cell>
          <cell r="I87">
            <v>9688</v>
          </cell>
          <cell r="J87">
            <v>0</v>
          </cell>
          <cell r="K87">
            <v>10000</v>
          </cell>
        </row>
        <row r="88">
          <cell r="B88" t="str">
            <v>S413081</v>
          </cell>
          <cell r="C88" t="str">
            <v>河北宏广橡塑金属制品有限公司</v>
          </cell>
          <cell r="D88" t="str">
            <v>比例规则</v>
          </cell>
        </row>
        <row r="88">
          <cell r="F88">
            <v>28066.19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B89" t="str">
            <v>S411025</v>
          </cell>
          <cell r="C89" t="str">
            <v>北京华北轻合金有限公司</v>
          </cell>
          <cell r="D89" t="str">
            <v>比例规则</v>
          </cell>
        </row>
        <row r="89">
          <cell r="F89">
            <v>46895.05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B90" t="str">
            <v>S512005</v>
          </cell>
          <cell r="C90" t="str">
            <v>天津市奥特威德焊接技术有限公司</v>
          </cell>
          <cell r="D90" t="str">
            <v>比例规则</v>
          </cell>
        </row>
        <row r="90">
          <cell r="F90">
            <v>26000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B91" t="str">
            <v>S512027</v>
          </cell>
          <cell r="C91" t="str">
            <v>天津芳雅机电科技有限公司</v>
          </cell>
          <cell r="D91" t="str">
            <v>比例规则</v>
          </cell>
        </row>
        <row r="91">
          <cell r="F91">
            <v>32000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B92" t="str">
            <v>S413005</v>
          </cell>
          <cell r="C92" t="str">
            <v>保定市京苑汽车装饰配件厂</v>
          </cell>
          <cell r="D92" t="str">
            <v>比例规则</v>
          </cell>
        </row>
        <row r="92">
          <cell r="F92">
            <v>35451.04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B93" t="str">
            <v>S437010</v>
          </cell>
          <cell r="C93" t="str">
            <v>昌乐天齐色织布有限公司</v>
          </cell>
          <cell r="D93" t="str">
            <v>比例规则</v>
          </cell>
        </row>
        <row r="93">
          <cell r="F93">
            <v>55300.45</v>
          </cell>
          <cell r="G93">
            <v>10400</v>
          </cell>
          <cell r="H93">
            <v>1733.33333333333</v>
          </cell>
          <cell r="I93">
            <v>1386.66666666667</v>
          </cell>
          <cell r="J93">
            <v>0</v>
          </cell>
          <cell r="K93">
            <v>1000</v>
          </cell>
        </row>
        <row r="94">
          <cell r="B94" t="str">
            <v>S435003</v>
          </cell>
          <cell r="C94" t="str">
            <v>泉州市福兴塑料五金有限公司</v>
          </cell>
          <cell r="D94" t="str">
            <v>比例规则</v>
          </cell>
        </row>
        <row r="94">
          <cell r="F94">
            <v>198654</v>
          </cell>
          <cell r="G94">
            <v>216400</v>
          </cell>
          <cell r="H94">
            <v>36066.6666666667</v>
          </cell>
          <cell r="I94">
            <v>28853.3333333333</v>
          </cell>
          <cell r="J94">
            <v>0</v>
          </cell>
          <cell r="K94">
            <v>29000</v>
          </cell>
        </row>
        <row r="95">
          <cell r="B95" t="str">
            <v>S432034</v>
          </cell>
          <cell r="C95" t="str">
            <v>上锐（常州）供应链管理有限公司</v>
          </cell>
          <cell r="D95" t="str">
            <v>比例规则</v>
          </cell>
        </row>
        <row r="95">
          <cell r="F95">
            <v>251559.07</v>
          </cell>
          <cell r="G95">
            <v>403110.1</v>
          </cell>
          <cell r="H95">
            <v>67185.0166666667</v>
          </cell>
          <cell r="I95">
            <v>53748.0133333333</v>
          </cell>
          <cell r="J95">
            <v>0</v>
          </cell>
          <cell r="K95">
            <v>54000</v>
          </cell>
        </row>
        <row r="96">
          <cell r="B96" t="str">
            <v>S431010</v>
          </cell>
          <cell r="C96" t="str">
            <v>上海绽奇汽车部件有限公司</v>
          </cell>
          <cell r="D96" t="str">
            <v>比例规则</v>
          </cell>
        </row>
        <row r="96">
          <cell r="F96">
            <v>717156.56</v>
          </cell>
          <cell r="G96">
            <v>531940.17</v>
          </cell>
          <cell r="H96">
            <v>88656.695</v>
          </cell>
          <cell r="I96">
            <v>70925.356</v>
          </cell>
          <cell r="J96">
            <v>0</v>
          </cell>
          <cell r="K96">
            <v>71000</v>
          </cell>
        </row>
        <row r="97">
          <cell r="B97" t="str">
            <v>S433014</v>
          </cell>
          <cell r="C97" t="str">
            <v>象山天星汽配有限责任公司</v>
          </cell>
          <cell r="D97" t="str">
            <v>比例规则</v>
          </cell>
        </row>
        <row r="97">
          <cell r="F97">
            <v>29924.39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B98" t="str">
            <v>S412021</v>
          </cell>
          <cell r="C98" t="str">
            <v>天津市宝驰汽车部件有限公司</v>
          </cell>
          <cell r="D98" t="str">
            <v>比例规则</v>
          </cell>
        </row>
        <row r="98">
          <cell r="F98">
            <v>28888.81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S513149</v>
          </cell>
          <cell r="C99" t="str">
            <v>黄骅市旭鑫模具制造有限公司</v>
          </cell>
          <cell r="D99" t="str">
            <v>比例规则</v>
          </cell>
        </row>
        <row r="99">
          <cell r="F99">
            <v>123682</v>
          </cell>
          <cell r="G99">
            <v>97000</v>
          </cell>
          <cell r="H99">
            <v>16166.6666666667</v>
          </cell>
          <cell r="I99">
            <v>12933.3333333333</v>
          </cell>
          <cell r="J99">
            <v>0</v>
          </cell>
          <cell r="K99">
            <v>13000</v>
          </cell>
        </row>
        <row r="100">
          <cell r="B100" t="str">
            <v>S413167</v>
          </cell>
          <cell r="C100" t="str">
            <v>航天宏达（泊头）机械科技有限公司</v>
          </cell>
          <cell r="D100" t="str">
            <v>比例规则</v>
          </cell>
        </row>
        <row r="100">
          <cell r="F100">
            <v>637671.26</v>
          </cell>
          <cell r="G100">
            <v>842195</v>
          </cell>
          <cell r="H100">
            <v>140365.833333333</v>
          </cell>
          <cell r="I100">
            <v>112292.666666667</v>
          </cell>
          <cell r="J100">
            <v>0</v>
          </cell>
          <cell r="K100">
            <v>112000</v>
          </cell>
        </row>
        <row r="101">
          <cell r="B101" t="str">
            <v>S511016</v>
          </cell>
          <cell r="C101" t="str">
            <v>建研盈科（北京）科技有限公司</v>
          </cell>
          <cell r="D101" t="str">
            <v>比例规则</v>
          </cell>
        </row>
        <row r="101">
          <cell r="F101">
            <v>8620.5</v>
          </cell>
          <cell r="G101">
            <v>13648.5</v>
          </cell>
          <cell r="H101">
            <v>2274.75</v>
          </cell>
          <cell r="I101">
            <v>1819.8</v>
          </cell>
          <cell r="J101">
            <v>0</v>
          </cell>
          <cell r="K101">
            <v>2000</v>
          </cell>
        </row>
        <row r="102">
          <cell r="B102" t="str">
            <v>S411013</v>
          </cell>
          <cell r="C102" t="str">
            <v>北京瑞隆祥模具有限公司</v>
          </cell>
          <cell r="D102" t="str">
            <v>比例规则</v>
          </cell>
        </row>
        <row r="102">
          <cell r="F102">
            <v>1219055.76</v>
          </cell>
          <cell r="G102">
            <v>332201.71</v>
          </cell>
          <cell r="H102">
            <v>55366.9516666667</v>
          </cell>
          <cell r="I102">
            <v>44293.5613333333</v>
          </cell>
          <cell r="J102">
            <v>0</v>
          </cell>
          <cell r="K102">
            <v>44000</v>
          </cell>
        </row>
        <row r="103">
          <cell r="B103" t="str">
            <v>S413016</v>
          </cell>
          <cell r="C103" t="str">
            <v>河北聚福家用电器有限公司</v>
          </cell>
          <cell r="D103" t="str">
            <v>比例规则</v>
          </cell>
        </row>
        <row r="103">
          <cell r="F103">
            <v>23937.6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B104" t="str">
            <v>S411039</v>
          </cell>
          <cell r="C104" t="str">
            <v>北京华兴恒通科技有限公司</v>
          </cell>
          <cell r="D104" t="str">
            <v>比例规则</v>
          </cell>
        </row>
        <row r="104">
          <cell r="F104">
            <v>22760</v>
          </cell>
          <cell r="G104">
            <v>1300</v>
          </cell>
          <cell r="H104">
            <v>216.666666666667</v>
          </cell>
          <cell r="I104">
            <v>173.333333333333</v>
          </cell>
          <cell r="J104">
            <v>0</v>
          </cell>
          <cell r="K104">
            <v>0</v>
          </cell>
        </row>
        <row r="105">
          <cell r="B105" t="str">
            <v>S531003</v>
          </cell>
          <cell r="C105" t="str">
            <v>上海名华悬挂输送机有限公司</v>
          </cell>
          <cell r="D105" t="str">
            <v>比例规则</v>
          </cell>
        </row>
        <row r="105">
          <cell r="F105">
            <v>19500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 t="str">
            <v>S413102</v>
          </cell>
          <cell r="C106" t="str">
            <v>黄骅市增鑫五金制品有限公司</v>
          </cell>
          <cell r="D106" t="str">
            <v>比例规则</v>
          </cell>
        </row>
        <row r="106">
          <cell r="F106">
            <v>19045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 t="str">
            <v>S544014</v>
          </cell>
          <cell r="C107" t="str">
            <v>深圳市壮志科技有限公司</v>
          </cell>
          <cell r="D107" t="str">
            <v>比例规则</v>
          </cell>
        </row>
        <row r="107">
          <cell r="F107">
            <v>19000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 t="str">
            <v>S413087</v>
          </cell>
          <cell r="C108" t="str">
            <v>东光县汽车减震器厂</v>
          </cell>
          <cell r="D108" t="str">
            <v>比例规则</v>
          </cell>
        </row>
        <row r="108">
          <cell r="F108">
            <v>18714.75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 t="str">
            <v>S537016</v>
          </cell>
          <cell r="C109" t="str">
            <v>山东新联大物流股份有限公司</v>
          </cell>
          <cell r="D109" t="str">
            <v>比例规则</v>
          </cell>
        </row>
        <row r="109">
          <cell r="F109">
            <v>18488.18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B110" t="str">
            <v>S443001</v>
          </cell>
          <cell r="C110" t="str">
            <v>衡阳县标准件厂株洲销售处</v>
          </cell>
          <cell r="D110" t="str">
            <v>比例规则</v>
          </cell>
        </row>
        <row r="110">
          <cell r="F110">
            <v>9018.73</v>
          </cell>
          <cell r="G110">
            <v>8900</v>
          </cell>
          <cell r="H110">
            <v>1483.33333333333</v>
          </cell>
          <cell r="I110">
            <v>1186.66666666667</v>
          </cell>
          <cell r="J110">
            <v>0</v>
          </cell>
          <cell r="K110">
            <v>1000</v>
          </cell>
        </row>
        <row r="111">
          <cell r="B111" t="str">
            <v>S442003</v>
          </cell>
          <cell r="C111" t="str">
            <v>襄阳杰创化工新材料有限公司</v>
          </cell>
          <cell r="D111" t="str">
            <v>比例规则</v>
          </cell>
        </row>
        <row r="111">
          <cell r="F111">
            <v>17456.5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B112" t="str">
            <v>S512018</v>
          </cell>
          <cell r="C112" t="str">
            <v>兴宏盛汽车配件（天津）有限公司</v>
          </cell>
          <cell r="D112" t="str">
            <v>比例规则</v>
          </cell>
        </row>
        <row r="112">
          <cell r="F112">
            <v>17430.91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B113" t="str">
            <v>S433012</v>
          </cell>
          <cell r="C113" t="str">
            <v>浙江全盛无纺制品有限公司</v>
          </cell>
          <cell r="D113" t="str">
            <v>比例规则</v>
          </cell>
        </row>
        <row r="113">
          <cell r="F113">
            <v>17243.92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B114" t="str">
            <v>S413018</v>
          </cell>
          <cell r="C114" t="str">
            <v>沧州崇文晟源机械制造有限公司</v>
          </cell>
          <cell r="D114" t="str">
            <v>比例规则</v>
          </cell>
        </row>
        <row r="114">
          <cell r="F114">
            <v>23850</v>
          </cell>
          <cell r="G114">
            <v>45480</v>
          </cell>
          <cell r="H114">
            <v>7580</v>
          </cell>
          <cell r="I114">
            <v>6064</v>
          </cell>
          <cell r="J114">
            <v>0</v>
          </cell>
          <cell r="K114">
            <v>6000</v>
          </cell>
        </row>
        <row r="115">
          <cell r="B115" t="str">
            <v>S413140</v>
          </cell>
          <cell r="C115" t="str">
            <v>河北益清环保工程有限公司</v>
          </cell>
          <cell r="D115" t="str">
            <v>比例规则</v>
          </cell>
        </row>
        <row r="115">
          <cell r="F115">
            <v>8350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B116" t="str">
            <v>S413098</v>
          </cell>
          <cell r="C116" t="str">
            <v>黄骅市宁鑫商贸有限公司</v>
          </cell>
          <cell r="D116" t="str">
            <v>比例规则</v>
          </cell>
        </row>
        <row r="116">
          <cell r="F116">
            <v>16470.66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B117" t="str">
            <v>S437032</v>
          </cell>
          <cell r="C117" t="str">
            <v>山东昊松新材料科技有限公司</v>
          </cell>
          <cell r="D117" t="str">
            <v>比例规则</v>
          </cell>
        </row>
        <row r="117">
          <cell r="F117">
            <v>0</v>
          </cell>
          <cell r="G117">
            <v>83800</v>
          </cell>
          <cell r="H117">
            <v>13966.6666666667</v>
          </cell>
          <cell r="I117">
            <v>11173.3333333333</v>
          </cell>
          <cell r="J117">
            <v>0</v>
          </cell>
          <cell r="K117">
            <v>0</v>
          </cell>
        </row>
        <row r="118">
          <cell r="B118" t="str">
            <v>S413030</v>
          </cell>
          <cell r="C118" t="str">
            <v>黄骅市盛荣汽车零部件有限公司</v>
          </cell>
          <cell r="D118" t="str">
            <v>比例规则</v>
          </cell>
        </row>
        <row r="118">
          <cell r="F118">
            <v>12263.73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B119" t="str">
            <v>S413097</v>
          </cell>
          <cell r="C119" t="str">
            <v>威县永盛汽车配件制造有限公司</v>
          </cell>
          <cell r="D119" t="str">
            <v>比例规则</v>
          </cell>
        </row>
        <row r="119">
          <cell r="F119">
            <v>11220.07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 t="str">
            <v>S513020</v>
          </cell>
          <cell r="C120" t="str">
            <v>黄骅市鸿基盛业地面工程有限公司</v>
          </cell>
          <cell r="D120" t="str">
            <v>比例规则</v>
          </cell>
        </row>
        <row r="120">
          <cell r="F120">
            <v>9178.84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B121" t="str">
            <v>S413147</v>
          </cell>
          <cell r="C121" t="str">
            <v>黄骅市海永机电设备经营部</v>
          </cell>
          <cell r="D121" t="str">
            <v>比例规则</v>
          </cell>
        </row>
        <row r="121">
          <cell r="F121">
            <v>24645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 t="str">
            <v>S413093</v>
          </cell>
          <cell r="C122" t="str">
            <v>黄骅市兴田弹簧有限公司</v>
          </cell>
          <cell r="D122" t="str">
            <v>比例规则</v>
          </cell>
        </row>
        <row r="122">
          <cell r="F122">
            <v>8536.41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B123" t="str">
            <v>S413169</v>
          </cell>
          <cell r="C123" t="str">
            <v>黄骅市鑫翔五金产品经销处</v>
          </cell>
          <cell r="D123" t="str">
            <v>比例规则</v>
          </cell>
        </row>
        <row r="123">
          <cell r="F123">
            <v>16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S437008</v>
          </cell>
          <cell r="C124" t="str">
            <v>烟台青沪纸业有限公司</v>
          </cell>
          <cell r="D124" t="str">
            <v>比例规则</v>
          </cell>
        </row>
        <row r="124">
          <cell r="F124">
            <v>6426.73</v>
          </cell>
          <cell r="G124">
            <v>25226.73</v>
          </cell>
          <cell r="H124">
            <v>4204.455</v>
          </cell>
          <cell r="I124">
            <v>3363.564</v>
          </cell>
          <cell r="J124">
            <v>0</v>
          </cell>
          <cell r="K124">
            <v>3000</v>
          </cell>
        </row>
        <row r="125">
          <cell r="B125" t="str">
            <v>S411020</v>
          </cell>
          <cell r="C125" t="str">
            <v>北京和昌明汽车内饰件有限公司</v>
          </cell>
          <cell r="D125" t="str">
            <v>比例规则</v>
          </cell>
        </row>
        <row r="125">
          <cell r="F125">
            <v>1525.47</v>
          </cell>
          <cell r="G125">
            <v>722.66</v>
          </cell>
          <cell r="H125">
            <v>120.443333333333</v>
          </cell>
          <cell r="I125">
            <v>96.3546666666667</v>
          </cell>
          <cell r="J125">
            <v>0</v>
          </cell>
          <cell r="K125">
            <v>0</v>
          </cell>
        </row>
        <row r="126">
          <cell r="B126" t="str">
            <v>S413088</v>
          </cell>
          <cell r="C126" t="str">
            <v>张家港市万荣机械制造有限公司</v>
          </cell>
          <cell r="D126" t="str">
            <v>比例规则</v>
          </cell>
        </row>
        <row r="126">
          <cell r="F126">
            <v>6350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B127" t="str">
            <v>S413126</v>
          </cell>
          <cell r="C127" t="str">
            <v>沧州市坤元装饰装修工程有限公司</v>
          </cell>
          <cell r="D127" t="str">
            <v>比例规则</v>
          </cell>
        </row>
        <row r="127">
          <cell r="F127">
            <v>9548.4</v>
          </cell>
          <cell r="G127">
            <v>3500</v>
          </cell>
          <cell r="H127">
            <v>583.333333333333</v>
          </cell>
          <cell r="I127">
            <v>466.666666666667</v>
          </cell>
          <cell r="J127">
            <v>0</v>
          </cell>
          <cell r="K127">
            <v>0</v>
          </cell>
        </row>
        <row r="128">
          <cell r="B128" t="str">
            <v>S431014</v>
          </cell>
          <cell r="C128" t="str">
            <v>上海优诺特实业股份有限公司</v>
          </cell>
          <cell r="D128" t="str">
            <v>比例规则</v>
          </cell>
        </row>
        <row r="128">
          <cell r="F128">
            <v>5600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B129" t="str">
            <v>S413094</v>
          </cell>
          <cell r="C129" t="str">
            <v>霸州市宏海塑料制品有限公司</v>
          </cell>
          <cell r="D129" t="str">
            <v>比例规则</v>
          </cell>
        </row>
        <row r="129">
          <cell r="F129">
            <v>5579.03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B130" t="str">
            <v>S513160</v>
          </cell>
          <cell r="C130" t="str">
            <v>黄骅市宏宸汽车配件有限公司</v>
          </cell>
          <cell r="D130" t="str">
            <v>比例规则</v>
          </cell>
        </row>
        <row r="130">
          <cell r="F130">
            <v>13952.36</v>
          </cell>
          <cell r="G130">
            <v>12500</v>
          </cell>
          <cell r="H130">
            <v>2083.33333333333</v>
          </cell>
          <cell r="I130">
            <v>1666.66666666667</v>
          </cell>
          <cell r="J130">
            <v>0</v>
          </cell>
          <cell r="K130">
            <v>2000</v>
          </cell>
        </row>
        <row r="131">
          <cell r="B131" t="str">
            <v>S512004</v>
          </cell>
          <cell r="C131" t="str">
            <v>天津优普达特科技有限公司</v>
          </cell>
          <cell r="D131" t="str">
            <v>比例规则</v>
          </cell>
        </row>
        <row r="131">
          <cell r="F131">
            <v>233149.1</v>
          </cell>
          <cell r="G131">
            <v>15300</v>
          </cell>
          <cell r="H131">
            <v>2550</v>
          </cell>
          <cell r="I131">
            <v>2040</v>
          </cell>
          <cell r="J131">
            <v>0</v>
          </cell>
          <cell r="K131">
            <v>2000</v>
          </cell>
        </row>
        <row r="132">
          <cell r="B132" t="str">
            <v>S411014</v>
          </cell>
          <cell r="C132" t="str">
            <v>北京京科兴业科技发展有限公司</v>
          </cell>
          <cell r="D132" t="str">
            <v>比例规则</v>
          </cell>
        </row>
        <row r="132">
          <cell r="F132">
            <v>4500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B133" t="str">
            <v>S413159</v>
          </cell>
          <cell r="C133" t="str">
            <v>沧州志鹏聚氨酯制品有限公司</v>
          </cell>
          <cell r="D133" t="str">
            <v>比例规则</v>
          </cell>
        </row>
        <row r="133">
          <cell r="F133">
            <v>4067.26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 t="str">
            <v>S413096</v>
          </cell>
          <cell r="C134" t="str">
            <v>河北联庆五金制品有限公司</v>
          </cell>
          <cell r="D134" t="str">
            <v>比例规则</v>
          </cell>
        </row>
        <row r="134">
          <cell r="F134">
            <v>4053.14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B135" t="str">
            <v>S413008</v>
          </cell>
          <cell r="C135" t="str">
            <v>高碑店市晨奥汽车部件有限公司</v>
          </cell>
          <cell r="D135" t="str">
            <v>比例规则</v>
          </cell>
        </row>
        <row r="135">
          <cell r="F135">
            <v>3606.64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B136" t="str">
            <v>S431011</v>
          </cell>
          <cell r="C136" t="str">
            <v>杜倍汽车技术(上海)有限公司</v>
          </cell>
          <cell r="D136" t="str">
            <v>比例规则</v>
          </cell>
        </row>
        <row r="136">
          <cell r="F136">
            <v>3374.75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S513024</v>
          </cell>
          <cell r="C137" t="str">
            <v>黄骅市玉才运输队</v>
          </cell>
          <cell r="D137" t="str">
            <v>比例规则</v>
          </cell>
        </row>
        <row r="137">
          <cell r="F137">
            <v>3200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B138" t="str">
            <v>S513028</v>
          </cell>
          <cell r="C138" t="str">
            <v>河北帅先电子科技有限公司</v>
          </cell>
          <cell r="D138" t="str">
            <v>比例规则</v>
          </cell>
        </row>
        <row r="138">
          <cell r="F138">
            <v>3000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S443002</v>
          </cell>
          <cell r="C139" t="str">
            <v>株洲市凡美斯汽车配件有限公司</v>
          </cell>
          <cell r="D139" t="str">
            <v>比例规则</v>
          </cell>
        </row>
        <row r="139">
          <cell r="F139">
            <v>2727.36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B140" t="str">
            <v>S513026</v>
          </cell>
          <cell r="C140" t="str">
            <v>廊坊恒工环保科技有限责任公司</v>
          </cell>
          <cell r="D140" t="str">
            <v>比例规则</v>
          </cell>
        </row>
        <row r="140">
          <cell r="F140">
            <v>2450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B141" t="str">
            <v>S411023</v>
          </cell>
          <cell r="C141" t="str">
            <v>北京市橡塑减震器材厂</v>
          </cell>
          <cell r="D141" t="str">
            <v>比例规则</v>
          </cell>
        </row>
        <row r="141">
          <cell r="F141">
            <v>2369.86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 t="str">
            <v>S513019</v>
          </cell>
          <cell r="C142" t="str">
            <v>沧州其源盛环保设备有限公司</v>
          </cell>
          <cell r="D142" t="str">
            <v>比例规则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B143" t="str">
            <v>S531004</v>
          </cell>
          <cell r="C143" t="str">
            <v>上海动纳动力科技有限公司</v>
          </cell>
          <cell r="D143" t="str">
            <v>比例规则</v>
          </cell>
        </row>
        <row r="143">
          <cell r="F143">
            <v>2000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B144" t="str">
            <v>S531002</v>
          </cell>
          <cell r="C144" t="str">
            <v>上海昊诚泵阀有限公司</v>
          </cell>
          <cell r="D144" t="str">
            <v>比例规则</v>
          </cell>
        </row>
        <row r="144">
          <cell r="F144">
            <v>1980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B145" t="str">
            <v>S511005</v>
          </cell>
          <cell r="C145" t="str">
            <v>北京迪阳自动化设备有限公司</v>
          </cell>
          <cell r="D145" t="str">
            <v>比例规则</v>
          </cell>
        </row>
        <row r="145">
          <cell r="F145">
            <v>1950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 t="str">
            <v>S513145</v>
          </cell>
          <cell r="C146" t="str">
            <v>黄骅市宏东电脑经销部</v>
          </cell>
          <cell r="D146" t="str">
            <v>比例规则</v>
          </cell>
        </row>
        <row r="146">
          <cell r="F146">
            <v>1700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 t="str">
            <v>S444006</v>
          </cell>
          <cell r="C147" t="str">
            <v>东莞市双和机车拉索有限公司</v>
          </cell>
          <cell r="D147" t="str">
            <v>比例规则</v>
          </cell>
        </row>
        <row r="147">
          <cell r="F147">
            <v>1615.32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 t="str">
            <v>S511008</v>
          </cell>
          <cell r="C148" t="str">
            <v>北京美狮龙禾普喷涂设备有限公司</v>
          </cell>
          <cell r="D148" t="str">
            <v>比例规则</v>
          </cell>
        </row>
        <row r="148">
          <cell r="F148">
            <v>1497.75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B149" t="str">
            <v>S413074</v>
          </cell>
          <cell r="C149" t="str">
            <v>黄骅市振兴五金制品厂</v>
          </cell>
          <cell r="D149" t="str">
            <v>比例规则</v>
          </cell>
        </row>
        <row r="149">
          <cell r="F149">
            <v>1386.48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B150" t="str">
            <v>S433018</v>
          </cell>
          <cell r="C150" t="str">
            <v>温州市瓯海茶山通悦海绵制品厂</v>
          </cell>
          <cell r="D150" t="str">
            <v>比例规则</v>
          </cell>
        </row>
        <row r="150">
          <cell r="F150">
            <v>1000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B151" t="str">
            <v>S431008</v>
          </cell>
          <cell r="C151" t="str">
            <v>上海努辰金属制品有限公司</v>
          </cell>
          <cell r="D151" t="str">
            <v>比例规则</v>
          </cell>
        </row>
        <row r="151">
          <cell r="F151">
            <v>607942.13</v>
          </cell>
          <cell r="G151">
            <v>898852.62</v>
          </cell>
          <cell r="H151">
            <v>149808.77</v>
          </cell>
          <cell r="I151">
            <v>119847.016</v>
          </cell>
          <cell r="J151">
            <v>0</v>
          </cell>
          <cell r="K151">
            <v>120000</v>
          </cell>
        </row>
        <row r="152">
          <cell r="B152" t="str">
            <v>S544003</v>
          </cell>
          <cell r="C152" t="str">
            <v>广州欧尼克焊接科技有限公司</v>
          </cell>
          <cell r="D152" t="str">
            <v>比例规则</v>
          </cell>
        </row>
        <row r="152">
          <cell r="F152">
            <v>400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B153" t="str">
            <v>S431015</v>
          </cell>
          <cell r="C153" t="str">
            <v>上海边锋实业有限公司</v>
          </cell>
          <cell r="D153" t="str">
            <v>比例规则</v>
          </cell>
        </row>
        <row r="153">
          <cell r="F153">
            <v>360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B154" t="str">
            <v>S437027</v>
          </cell>
          <cell r="C154" t="str">
            <v>文登市凤凰婷装饰布有限公司</v>
          </cell>
          <cell r="D154" t="str">
            <v>比例规则</v>
          </cell>
        </row>
        <row r="154">
          <cell r="F154">
            <v>314.6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 t="str">
            <v>S532004</v>
          </cell>
          <cell r="C155" t="str">
            <v>苏州贝斯迪亚工具有限公司</v>
          </cell>
          <cell r="D155" t="str">
            <v>比例规则</v>
          </cell>
        </row>
        <row r="155">
          <cell r="F155">
            <v>312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S433013</v>
          </cell>
          <cell r="C156" t="str">
            <v>嘉兴市南湖区东栅街道嘉环中电子产品经营部</v>
          </cell>
          <cell r="D156" t="str">
            <v>比例规则</v>
          </cell>
        </row>
        <row r="156">
          <cell r="F156">
            <v>214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S413017</v>
          </cell>
          <cell r="C157" t="str">
            <v>沧州荣昊汽车配件有限公司</v>
          </cell>
          <cell r="D157" t="str">
            <v>比例规则</v>
          </cell>
        </row>
        <row r="157">
          <cell r="F157">
            <v>202.36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B158" t="str">
            <v>S413117</v>
          </cell>
          <cell r="C158" t="str">
            <v>霸州市自强汽车零部件厂</v>
          </cell>
          <cell r="D158" t="str">
            <v>比例规则</v>
          </cell>
        </row>
        <row r="158">
          <cell r="F158">
            <v>65.09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B159" t="str">
            <v>S411012</v>
          </cell>
          <cell r="C159" t="str">
            <v>北京旺博林包装材料有限公司</v>
          </cell>
          <cell r="D159" t="str">
            <v>比例规则</v>
          </cell>
        </row>
        <row r="159">
          <cell r="F159">
            <v>12628.11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B160" t="str">
            <v>S411005</v>
          </cell>
          <cell r="C160" t="str">
            <v>北京东方华康自动化有限公司</v>
          </cell>
          <cell r="D160" t="str">
            <v>比例规则</v>
          </cell>
        </row>
        <row r="160">
          <cell r="F160">
            <v>5211.14</v>
          </cell>
          <cell r="G160">
            <v>27200</v>
          </cell>
          <cell r="H160">
            <v>4533.33333333333</v>
          </cell>
          <cell r="I160">
            <v>3626.66666666667</v>
          </cell>
          <cell r="J160">
            <v>0</v>
          </cell>
          <cell r="K160">
            <v>4000</v>
          </cell>
        </row>
        <row r="161">
          <cell r="B161" t="str">
            <v>S431002</v>
          </cell>
          <cell r="C161" t="str">
            <v>易格斯（上海）拖链系统有限公司</v>
          </cell>
          <cell r="D161" t="str">
            <v>比例规则</v>
          </cell>
        </row>
        <row r="161">
          <cell r="F161">
            <v>350012.67</v>
          </cell>
          <cell r="G161">
            <v>442051.4</v>
          </cell>
          <cell r="H161">
            <v>73675.2333333333</v>
          </cell>
          <cell r="I161">
            <v>58940.1866666667</v>
          </cell>
          <cell r="J161">
            <v>0</v>
          </cell>
          <cell r="K161">
            <v>59000</v>
          </cell>
        </row>
        <row r="162">
          <cell r="B162" t="str">
            <v>S513008</v>
          </cell>
          <cell r="C162" t="str">
            <v>黄骅市三江商贸有限公司</v>
          </cell>
          <cell r="D162" t="str">
            <v>比例规则</v>
          </cell>
        </row>
        <row r="162">
          <cell r="F162">
            <v>7761</v>
          </cell>
          <cell r="G162">
            <v>52243</v>
          </cell>
          <cell r="H162">
            <v>8707.16666666667</v>
          </cell>
          <cell r="I162">
            <v>6965.73333333333</v>
          </cell>
          <cell r="J162">
            <v>0</v>
          </cell>
          <cell r="K162">
            <v>7000</v>
          </cell>
        </row>
        <row r="163">
          <cell r="B163" t="str">
            <v>S434006</v>
          </cell>
          <cell r="C163" t="str">
            <v>安徽汉升工业部件股份有限公司</v>
          </cell>
          <cell r="D163" t="str">
            <v>比例规则</v>
          </cell>
        </row>
        <row r="163">
          <cell r="F163">
            <v>0</v>
          </cell>
          <cell r="G163">
            <v>13700</v>
          </cell>
          <cell r="H163">
            <v>2283.33333333333</v>
          </cell>
          <cell r="I163">
            <v>1826.66666666667</v>
          </cell>
          <cell r="J163">
            <v>0</v>
          </cell>
          <cell r="K163">
            <v>0</v>
          </cell>
        </row>
        <row r="164">
          <cell r="B164" t="str">
            <v>S432008</v>
          </cell>
          <cell r="C164" t="str">
            <v>徐州华夏电子有限公司</v>
          </cell>
          <cell r="D164" t="str">
            <v>比例规则</v>
          </cell>
        </row>
        <row r="164">
          <cell r="F164">
            <v>351976.44</v>
          </cell>
          <cell r="G164">
            <v>428196.21</v>
          </cell>
          <cell r="H164">
            <v>71366.035</v>
          </cell>
          <cell r="I164">
            <v>57092.828</v>
          </cell>
          <cell r="J164">
            <v>0</v>
          </cell>
          <cell r="K164">
            <v>57000</v>
          </cell>
        </row>
        <row r="165">
          <cell r="B165" t="str">
            <v>S413020</v>
          </cell>
          <cell r="C165" t="str">
            <v>沧州旭兴五金制品有限公司</v>
          </cell>
          <cell r="D165" t="str">
            <v>比例规则</v>
          </cell>
        </row>
        <row r="165">
          <cell r="F165">
            <v>362137.43</v>
          </cell>
          <cell r="G165">
            <v>350753.66</v>
          </cell>
          <cell r="H165">
            <v>58458.9433333333</v>
          </cell>
          <cell r="I165">
            <v>46767.1546666667</v>
          </cell>
          <cell r="J165">
            <v>0</v>
          </cell>
          <cell r="K165">
            <v>47000</v>
          </cell>
        </row>
        <row r="166">
          <cell r="B166" t="str">
            <v>S411018</v>
          </cell>
          <cell r="C166" t="str">
            <v>北京三浦易购科技有限公司</v>
          </cell>
          <cell r="D166" t="str">
            <v>比例规则</v>
          </cell>
        </row>
        <row r="166">
          <cell r="F166">
            <v>38403.87</v>
          </cell>
          <cell r="G166">
            <v>45779.87</v>
          </cell>
          <cell r="H166">
            <v>7629.97833333333</v>
          </cell>
          <cell r="I166">
            <v>6103.98266666667</v>
          </cell>
          <cell r="J166">
            <v>0</v>
          </cell>
          <cell r="K166">
            <v>6000</v>
          </cell>
        </row>
        <row r="167">
          <cell r="B167" t="str">
            <v>S421004</v>
          </cell>
          <cell r="C167" t="str">
            <v>沈阳瑞驰表面技术有限公司</v>
          </cell>
          <cell r="D167" t="str">
            <v>比例规则</v>
          </cell>
        </row>
        <row r="167">
          <cell r="F167">
            <v>22500</v>
          </cell>
          <cell r="G167">
            <v>45000</v>
          </cell>
          <cell r="H167">
            <v>7500</v>
          </cell>
          <cell r="I167">
            <v>6000</v>
          </cell>
          <cell r="J167">
            <v>0</v>
          </cell>
          <cell r="K167">
            <v>6000</v>
          </cell>
        </row>
        <row r="168">
          <cell r="B168" t="str">
            <v>S444002</v>
          </cell>
          <cell r="C168" t="str">
            <v>广东盟力纺织科技有限公司</v>
          </cell>
          <cell r="D168" t="str">
            <v>比例规则</v>
          </cell>
        </row>
        <row r="168">
          <cell r="F168">
            <v>10991.58</v>
          </cell>
          <cell r="G168">
            <v>14000.26</v>
          </cell>
          <cell r="H168">
            <v>2333.37666666667</v>
          </cell>
          <cell r="I168">
            <v>1866.70133333333</v>
          </cell>
          <cell r="J168">
            <v>0</v>
          </cell>
          <cell r="K168">
            <v>2000</v>
          </cell>
        </row>
        <row r="169">
          <cell r="B169" t="str">
            <v>S413130</v>
          </cell>
          <cell r="C169" t="str">
            <v>泊头市捷润五金制品有限公司</v>
          </cell>
          <cell r="D169" t="str">
            <v>比例规则</v>
          </cell>
        </row>
        <row r="169">
          <cell r="F169">
            <v>902618.47</v>
          </cell>
          <cell r="G169">
            <v>808308.9</v>
          </cell>
          <cell r="H169">
            <v>134718.15</v>
          </cell>
          <cell r="I169">
            <v>107774.52</v>
          </cell>
          <cell r="J169">
            <v>0</v>
          </cell>
          <cell r="K169">
            <v>108000</v>
          </cell>
        </row>
        <row r="170">
          <cell r="B170" t="str">
            <v>S511015</v>
          </cell>
          <cell r="C170" t="str">
            <v>北京广汇国际仓储服务有限公司</v>
          </cell>
          <cell r="D170" t="str">
            <v>比例规则</v>
          </cell>
        </row>
        <row r="170">
          <cell r="F170">
            <v>36044.98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B171" t="str">
            <v>S433019</v>
          </cell>
          <cell r="C171" t="str">
            <v>杭州阳晨聚氨酯制品有限公司</v>
          </cell>
          <cell r="D171" t="str">
            <v>比例规则</v>
          </cell>
        </row>
        <row r="171">
          <cell r="F171">
            <v>219822.3</v>
          </cell>
          <cell r="G171">
            <v>173900.16</v>
          </cell>
          <cell r="H171">
            <v>28983.36</v>
          </cell>
          <cell r="I171">
            <v>23186.688</v>
          </cell>
          <cell r="J171">
            <v>0</v>
          </cell>
          <cell r="K171">
            <v>23000</v>
          </cell>
        </row>
        <row r="172">
          <cell r="B172" t="str">
            <v>S411036</v>
          </cell>
          <cell r="C172" t="str">
            <v>北京美好生活家居用品有限公司</v>
          </cell>
          <cell r="D172" t="str">
            <v>比例规则</v>
          </cell>
        </row>
        <row r="172">
          <cell r="F172">
            <v>1667123.16</v>
          </cell>
          <cell r="G172">
            <v>1741410.25</v>
          </cell>
          <cell r="H172">
            <v>290235.041666667</v>
          </cell>
          <cell r="I172">
            <v>232188.033333333</v>
          </cell>
          <cell r="J172">
            <v>0</v>
          </cell>
          <cell r="K172">
            <v>232000</v>
          </cell>
        </row>
        <row r="173">
          <cell r="B173" t="str">
            <v>S513050</v>
          </cell>
          <cell r="C173" t="str">
            <v>河北信一净美物业服务有限公司</v>
          </cell>
          <cell r="D173" t="str">
            <v>比例规则</v>
          </cell>
        </row>
        <row r="173">
          <cell r="F173">
            <v>21004</v>
          </cell>
          <cell r="G173">
            <v>66100</v>
          </cell>
          <cell r="H173">
            <v>11016.6666666667</v>
          </cell>
          <cell r="I173">
            <v>8813.33333333333</v>
          </cell>
          <cell r="J173">
            <v>0</v>
          </cell>
          <cell r="K173">
            <v>9000</v>
          </cell>
        </row>
        <row r="174">
          <cell r="B174" t="str">
            <v>S513004</v>
          </cell>
          <cell r="C174" t="str">
            <v>任丘市焊材厂</v>
          </cell>
          <cell r="D174" t="str">
            <v>比例规则</v>
          </cell>
        </row>
        <row r="174">
          <cell r="F174">
            <v>41400</v>
          </cell>
          <cell r="G174">
            <v>63300</v>
          </cell>
          <cell r="H174">
            <v>10550</v>
          </cell>
          <cell r="I174">
            <v>8440</v>
          </cell>
          <cell r="J174">
            <v>0</v>
          </cell>
          <cell r="K174">
            <v>8000</v>
          </cell>
        </row>
        <row r="175">
          <cell r="B175" t="str">
            <v>S432032</v>
          </cell>
          <cell r="C175" t="str">
            <v>明阳科技（苏州）股份有限公司</v>
          </cell>
          <cell r="D175" t="str">
            <v>比例规则</v>
          </cell>
        </row>
        <row r="175">
          <cell r="F175">
            <v>0</v>
          </cell>
          <cell r="G175">
            <v>7910</v>
          </cell>
          <cell r="H175">
            <v>1318.33333333333</v>
          </cell>
          <cell r="I175">
            <v>1054.66666666667</v>
          </cell>
          <cell r="J175">
            <v>0</v>
          </cell>
          <cell r="K175">
            <v>0</v>
          </cell>
        </row>
        <row r="176">
          <cell r="B176" t="str">
            <v>S437034</v>
          </cell>
          <cell r="C176" t="str">
            <v>潍坊振晟汽车零部件有限公司</v>
          </cell>
          <cell r="D176" t="str">
            <v>比例规则</v>
          </cell>
        </row>
        <row r="176">
          <cell r="F176">
            <v>126230.66</v>
          </cell>
          <cell r="G176">
            <v>90833.43</v>
          </cell>
          <cell r="H176">
            <v>15138.905</v>
          </cell>
          <cell r="I176">
            <v>12111.124</v>
          </cell>
          <cell r="J176">
            <v>0</v>
          </cell>
          <cell r="K176">
            <v>12000</v>
          </cell>
        </row>
        <row r="177">
          <cell r="B177" t="str">
            <v>S561002</v>
          </cell>
          <cell r="C177" t="str">
            <v>西安嘉怡天恒精密技术股份有限公司</v>
          </cell>
          <cell r="D177" t="str">
            <v>比例规则</v>
          </cell>
        </row>
        <row r="177">
          <cell r="F177">
            <v>8100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B178" t="str">
            <v>S432005</v>
          </cell>
          <cell r="C178" t="str">
            <v>佛吉亚（无锡）座椅部件有限公司</v>
          </cell>
          <cell r="D178" t="str">
            <v>比例规则</v>
          </cell>
        </row>
        <row r="178">
          <cell r="F178">
            <v>1576465.06</v>
          </cell>
          <cell r="G178">
            <v>3444311.78</v>
          </cell>
          <cell r="H178">
            <v>574051.963333333</v>
          </cell>
          <cell r="I178">
            <v>459241.570666667</v>
          </cell>
          <cell r="J178">
            <v>0</v>
          </cell>
          <cell r="K178">
            <v>459000</v>
          </cell>
        </row>
        <row r="179">
          <cell r="B179" t="str">
            <v>S511012</v>
          </cell>
          <cell r="C179" t="str">
            <v>北京京东世纪信息技术有限公司</v>
          </cell>
          <cell r="D179" t="str">
            <v>比例规则</v>
          </cell>
        </row>
        <row r="179">
          <cell r="F179">
            <v>7786.88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B180" t="str">
            <v>S513054</v>
          </cell>
          <cell r="C180" t="str">
            <v>黄骅市金盾保安服务有限公司</v>
          </cell>
          <cell r="D180" t="str">
            <v>比例规则</v>
          </cell>
        </row>
        <row r="180">
          <cell r="F180">
            <v>25000</v>
          </cell>
          <cell r="G180">
            <v>75000</v>
          </cell>
          <cell r="H180">
            <v>12500</v>
          </cell>
          <cell r="I180">
            <v>10000</v>
          </cell>
          <cell r="J180">
            <v>0</v>
          </cell>
          <cell r="K180">
            <v>10000</v>
          </cell>
        </row>
        <row r="181">
          <cell r="B181" t="str">
            <v>S513081</v>
          </cell>
          <cell r="C181" t="str">
            <v>石家庄跨越物流有限公司</v>
          </cell>
          <cell r="D181" t="str">
            <v>比例规则</v>
          </cell>
        </row>
        <row r="181">
          <cell r="F181">
            <v>441870.78</v>
          </cell>
          <cell r="G181">
            <v>75000</v>
          </cell>
          <cell r="H181">
            <v>12500</v>
          </cell>
          <cell r="I181">
            <v>10000</v>
          </cell>
          <cell r="J181">
            <v>0</v>
          </cell>
          <cell r="K181">
            <v>10000</v>
          </cell>
        </row>
        <row r="182">
          <cell r="B182" t="str">
            <v>S513108</v>
          </cell>
          <cell r="C182" t="str">
            <v>河北德邦物流有限公司</v>
          </cell>
          <cell r="D182" t="str">
            <v>比例规则</v>
          </cell>
        </row>
        <row r="182">
          <cell r="F182">
            <v>99031</v>
          </cell>
          <cell r="G182">
            <v>301331</v>
          </cell>
          <cell r="H182">
            <v>50221.8333333333</v>
          </cell>
          <cell r="I182">
            <v>40177.4666666667</v>
          </cell>
          <cell r="J182">
            <v>0</v>
          </cell>
          <cell r="K182">
            <v>40000</v>
          </cell>
        </row>
        <row r="183">
          <cell r="B183" t="str">
            <v>S413145</v>
          </cell>
          <cell r="C183" t="str">
            <v>霸州市霸州镇鑫创五金塑料厂</v>
          </cell>
          <cell r="D183" t="str">
            <v>比例规则</v>
          </cell>
        </row>
        <row r="183">
          <cell r="F183">
            <v>128961.62</v>
          </cell>
          <cell r="G183">
            <v>143719.32</v>
          </cell>
          <cell r="H183">
            <v>23953.22</v>
          </cell>
          <cell r="I183">
            <v>19162.576</v>
          </cell>
          <cell r="J183">
            <v>0</v>
          </cell>
          <cell r="K183">
            <v>19000</v>
          </cell>
        </row>
        <row r="184">
          <cell r="B184" t="str">
            <v>S511025</v>
          </cell>
          <cell r="C184" t="str">
            <v>北京泰纳特斯汽车零部件有限公司</v>
          </cell>
          <cell r="D184" t="str">
            <v>比例规则</v>
          </cell>
        </row>
        <row r="184">
          <cell r="F184">
            <v>142294.41</v>
          </cell>
          <cell r="G184">
            <v>248600</v>
          </cell>
          <cell r="H184">
            <v>41433.3333333333</v>
          </cell>
          <cell r="I184">
            <v>33146.6666666667</v>
          </cell>
          <cell r="J184">
            <v>0</v>
          </cell>
          <cell r="K184">
            <v>33000</v>
          </cell>
        </row>
        <row r="185">
          <cell r="B185" t="str">
            <v>S512014</v>
          </cell>
          <cell r="C185" t="str">
            <v>天津市勃辉模具有限公司</v>
          </cell>
          <cell r="D185" t="str">
            <v>比例规则</v>
          </cell>
        </row>
        <row r="185">
          <cell r="F185">
            <v>9973.97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B186" t="str">
            <v>S413178</v>
          </cell>
          <cell r="C186" t="str">
            <v>廊坊市东平汽车零配件有限公司</v>
          </cell>
          <cell r="D186" t="str">
            <v>比例规则</v>
          </cell>
        </row>
        <row r="186">
          <cell r="F186">
            <v>768339.52</v>
          </cell>
          <cell r="G186">
            <v>284100</v>
          </cell>
          <cell r="H186">
            <v>47350</v>
          </cell>
          <cell r="I186">
            <v>37880</v>
          </cell>
          <cell r="J186">
            <v>0</v>
          </cell>
          <cell r="K186">
            <v>38000</v>
          </cell>
        </row>
        <row r="187">
          <cell r="B187" t="str">
            <v>S432001</v>
          </cell>
          <cell r="C187" t="str">
            <v>南京奥托立夫汽车安全系统有限公司</v>
          </cell>
          <cell r="D187" t="str">
            <v>比例规则</v>
          </cell>
        </row>
        <row r="187">
          <cell r="F187">
            <v>574328.43</v>
          </cell>
          <cell r="G187">
            <v>614352.98</v>
          </cell>
          <cell r="H187">
            <v>102392.163333333</v>
          </cell>
          <cell r="I187">
            <v>81913.7306666667</v>
          </cell>
          <cell r="J187">
            <v>0</v>
          </cell>
          <cell r="K187">
            <v>82000</v>
          </cell>
        </row>
        <row r="188">
          <cell r="B188" t="str">
            <v>S513174</v>
          </cell>
          <cell r="C188" t="str">
            <v>黄骅市杭合叉车配件经营部</v>
          </cell>
          <cell r="D188" t="str">
            <v>比例规则</v>
          </cell>
        </row>
        <row r="188">
          <cell r="F188">
            <v>26870</v>
          </cell>
          <cell r="G188">
            <v>30870</v>
          </cell>
          <cell r="H188">
            <v>5145</v>
          </cell>
          <cell r="I188">
            <v>4116</v>
          </cell>
          <cell r="J188">
            <v>0</v>
          </cell>
          <cell r="K188">
            <v>4000</v>
          </cell>
        </row>
        <row r="189">
          <cell r="B189" t="str">
            <v>S421001</v>
          </cell>
          <cell r="C189" t="str">
            <v>沈阳金杯锦恒汽车安全系统有限公司</v>
          </cell>
          <cell r="D189" t="str">
            <v>比例规则</v>
          </cell>
        </row>
        <row r="189">
          <cell r="F189">
            <v>141552.03</v>
          </cell>
          <cell r="G189">
            <v>355700</v>
          </cell>
          <cell r="H189">
            <v>59283.3333333333</v>
          </cell>
          <cell r="I189">
            <v>47426.6666666667</v>
          </cell>
          <cell r="J189">
            <v>0</v>
          </cell>
          <cell r="K189">
            <v>47000</v>
          </cell>
        </row>
        <row r="190">
          <cell r="B190" t="str">
            <v>S411041</v>
          </cell>
          <cell r="C190" t="str">
            <v>北京嘉度科贸有限公司</v>
          </cell>
          <cell r="D190" t="str">
            <v>比例规则</v>
          </cell>
        </row>
        <row r="190">
          <cell r="F190">
            <v>29950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B191" t="str">
            <v>S413156</v>
          </cell>
          <cell r="C191" t="str">
            <v>黄骅市天硕汽车部件有限公司</v>
          </cell>
          <cell r="D191" t="str">
            <v>比例规则</v>
          </cell>
        </row>
        <row r="191">
          <cell r="F191">
            <v>110239.08</v>
          </cell>
          <cell r="G191">
            <v>153827.78</v>
          </cell>
          <cell r="H191">
            <v>25637.9633333333</v>
          </cell>
          <cell r="I191">
            <v>20510.3706666667</v>
          </cell>
          <cell r="J191">
            <v>0</v>
          </cell>
          <cell r="K191">
            <v>21000</v>
          </cell>
        </row>
        <row r="192">
          <cell r="B192" t="str">
            <v>S413175</v>
          </cell>
          <cell r="C192" t="str">
            <v>河北莫特美橡塑科技有限公司</v>
          </cell>
          <cell r="D192" t="str">
            <v>比例规则</v>
          </cell>
        </row>
        <row r="192">
          <cell r="F192">
            <v>330736.58</v>
          </cell>
          <cell r="G192">
            <v>245290.58</v>
          </cell>
          <cell r="H192">
            <v>40881.7633333333</v>
          </cell>
          <cell r="I192">
            <v>32705.4106666667</v>
          </cell>
          <cell r="J192">
            <v>0</v>
          </cell>
          <cell r="K192">
            <v>33000</v>
          </cell>
        </row>
        <row r="193">
          <cell r="B193" t="str">
            <v>S411046</v>
          </cell>
          <cell r="C193" t="str">
            <v>北京宇喆科技有限公司</v>
          </cell>
          <cell r="D193" t="str">
            <v>比例规则</v>
          </cell>
        </row>
        <row r="193">
          <cell r="F193">
            <v>1042683.85</v>
          </cell>
          <cell r="G193">
            <v>1662463.57</v>
          </cell>
          <cell r="H193">
            <v>277077.261666667</v>
          </cell>
          <cell r="I193">
            <v>221661.809333333</v>
          </cell>
          <cell r="J193">
            <v>0</v>
          </cell>
          <cell r="K193">
            <v>222000</v>
          </cell>
        </row>
        <row r="194">
          <cell r="B194" t="str">
            <v>S412041</v>
          </cell>
          <cell r="C194" t="str">
            <v>天津力登维汽车部件有限公司</v>
          </cell>
          <cell r="D194" t="str">
            <v>比例规则</v>
          </cell>
        </row>
        <row r="194">
          <cell r="F194">
            <v>53417.6</v>
          </cell>
          <cell r="G194">
            <v>82400</v>
          </cell>
          <cell r="H194">
            <v>13733.3333333333</v>
          </cell>
          <cell r="I194">
            <v>10986.6666666667</v>
          </cell>
          <cell r="J194">
            <v>0</v>
          </cell>
          <cell r="K194">
            <v>11000</v>
          </cell>
        </row>
        <row r="195">
          <cell r="B195" t="str">
            <v>S413183</v>
          </cell>
          <cell r="C195" t="str">
            <v>河北方基恒达汽车部件有限公司</v>
          </cell>
          <cell r="D195" t="str">
            <v>比例规则</v>
          </cell>
        </row>
        <row r="195">
          <cell r="F195">
            <v>1100174.44</v>
          </cell>
          <cell r="G195">
            <v>949700</v>
          </cell>
          <cell r="H195">
            <v>158283.333333333</v>
          </cell>
          <cell r="I195">
            <v>126626.666666667</v>
          </cell>
          <cell r="J195">
            <v>0</v>
          </cell>
          <cell r="K195">
            <v>127000</v>
          </cell>
        </row>
        <row r="196">
          <cell r="B196" t="str">
            <v>S413185</v>
          </cell>
          <cell r="C196" t="str">
            <v>海兴县越达弹簧制造有限公司</v>
          </cell>
          <cell r="D196" t="str">
            <v>比例规则</v>
          </cell>
        </row>
        <row r="196">
          <cell r="F196">
            <v>428462.19</v>
          </cell>
          <cell r="G196">
            <v>743290.08</v>
          </cell>
          <cell r="H196">
            <v>123881.68</v>
          </cell>
          <cell r="I196">
            <v>99105.344</v>
          </cell>
          <cell r="J196">
            <v>0</v>
          </cell>
          <cell r="K196">
            <v>99000</v>
          </cell>
        </row>
        <row r="197">
          <cell r="B197" t="str">
            <v>S444015</v>
          </cell>
          <cell r="C197" t="str">
            <v>欣瑞联电子（肇庆）有限公司</v>
          </cell>
          <cell r="D197" t="str">
            <v>比例规则</v>
          </cell>
        </row>
        <row r="197">
          <cell r="F197">
            <v>0</v>
          </cell>
          <cell r="G197">
            <v>3277.34</v>
          </cell>
          <cell r="H197">
            <v>546.223333333333</v>
          </cell>
          <cell r="I197">
            <v>436.978666666667</v>
          </cell>
          <cell r="J197">
            <v>0</v>
          </cell>
          <cell r="K197">
            <v>0</v>
          </cell>
        </row>
        <row r="198">
          <cell r="B198" t="str">
            <v>S511013</v>
          </cell>
          <cell r="C198" t="str">
            <v>北京场景智能科技有限公司</v>
          </cell>
          <cell r="D198" t="str">
            <v>比例规则</v>
          </cell>
        </row>
        <row r="198">
          <cell r="F198">
            <v>6000</v>
          </cell>
          <cell r="G198">
            <v>10000</v>
          </cell>
          <cell r="H198">
            <v>1666.66666666667</v>
          </cell>
          <cell r="I198">
            <v>1333.33333333333</v>
          </cell>
          <cell r="J198">
            <v>0</v>
          </cell>
          <cell r="K198">
            <v>1000</v>
          </cell>
        </row>
        <row r="199">
          <cell r="B199" t="str">
            <v>S512028</v>
          </cell>
          <cell r="C199" t="str">
            <v>天津林宇机械制造有限公司</v>
          </cell>
          <cell r="D199" t="str">
            <v>比例规则</v>
          </cell>
        </row>
        <row r="199">
          <cell r="F199">
            <v>8750</v>
          </cell>
          <cell r="G199">
            <v>17500</v>
          </cell>
          <cell r="H199">
            <v>2916.66666666667</v>
          </cell>
          <cell r="I199">
            <v>2333.33333333333</v>
          </cell>
          <cell r="J199">
            <v>0</v>
          </cell>
          <cell r="K199">
            <v>2000</v>
          </cell>
        </row>
        <row r="200">
          <cell r="B200" t="str">
            <v>S513164</v>
          </cell>
          <cell r="C200" t="str">
            <v>沧州圣玺装饰装修工程有限公司</v>
          </cell>
          <cell r="D200" t="str">
            <v>比例规则</v>
          </cell>
        </row>
        <row r="200">
          <cell r="F200">
            <v>16458.9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B201" t="str">
            <v>S513168</v>
          </cell>
          <cell r="C201" t="str">
            <v>河北嘉雄建筑安装工程有限公司</v>
          </cell>
          <cell r="D201" t="str">
            <v>比例规则</v>
          </cell>
        </row>
        <row r="201">
          <cell r="F201">
            <v>1962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B202" t="str">
            <v>S411049</v>
          </cell>
          <cell r="C202" t="str">
            <v>北京来一桶金科技有限公司</v>
          </cell>
          <cell r="D202" t="str">
            <v>比例规则</v>
          </cell>
        </row>
        <row r="202">
          <cell r="F202">
            <v>0</v>
          </cell>
          <cell r="G202">
            <v>24000</v>
          </cell>
          <cell r="H202">
            <v>4000</v>
          </cell>
          <cell r="I202">
            <v>3200</v>
          </cell>
          <cell r="J202">
            <v>0</v>
          </cell>
          <cell r="K202">
            <v>0</v>
          </cell>
        </row>
        <row r="203">
          <cell r="B203" t="str">
            <v>S412044</v>
          </cell>
          <cell r="C203" t="str">
            <v>天津沛衡五金弹簧有限公司</v>
          </cell>
          <cell r="D203" t="str">
            <v>比例规则</v>
          </cell>
        </row>
        <row r="203">
          <cell r="F203">
            <v>41912.28</v>
          </cell>
          <cell r="G203">
            <v>81300</v>
          </cell>
          <cell r="H203">
            <v>13550</v>
          </cell>
          <cell r="I203">
            <v>10840</v>
          </cell>
          <cell r="J203">
            <v>0</v>
          </cell>
          <cell r="K203">
            <v>11000</v>
          </cell>
        </row>
        <row r="204">
          <cell r="B204" t="str">
            <v>S413139</v>
          </cell>
          <cell r="C204" t="str">
            <v>河北定国紧固件制造有限公司</v>
          </cell>
          <cell r="D204" t="str">
            <v>比例规则</v>
          </cell>
        </row>
        <row r="204">
          <cell r="F204">
            <v>0</v>
          </cell>
          <cell r="G204">
            <v>1584</v>
          </cell>
          <cell r="H204">
            <v>264</v>
          </cell>
          <cell r="I204">
            <v>211.2</v>
          </cell>
          <cell r="J204">
            <v>0</v>
          </cell>
          <cell r="K204">
            <v>0</v>
          </cell>
        </row>
        <row r="205">
          <cell r="B205" t="str">
            <v>S431034</v>
          </cell>
          <cell r="C205" t="str">
            <v>雅柏利（上海）粘扣带有限公司</v>
          </cell>
          <cell r="D205" t="str">
            <v>比例规则</v>
          </cell>
        </row>
        <row r="205">
          <cell r="F205">
            <v>127509.1</v>
          </cell>
          <cell r="G205">
            <v>141575.55</v>
          </cell>
          <cell r="H205">
            <v>23595.925</v>
          </cell>
          <cell r="I205">
            <v>18876.74</v>
          </cell>
          <cell r="J205">
            <v>0</v>
          </cell>
          <cell r="K205">
            <v>19000</v>
          </cell>
        </row>
        <row r="206">
          <cell r="B206" t="str">
            <v>S432002</v>
          </cell>
          <cell r="C206" t="str">
            <v>江苏全盛座舱技术股份有限公司</v>
          </cell>
          <cell r="D206" t="str">
            <v>比例规则</v>
          </cell>
        </row>
        <row r="206">
          <cell r="F206">
            <v>702265.91</v>
          </cell>
          <cell r="G206">
            <v>764831.68</v>
          </cell>
          <cell r="H206">
            <v>127471.946666667</v>
          </cell>
          <cell r="I206">
            <v>101977.557333333</v>
          </cell>
          <cell r="J206">
            <v>0</v>
          </cell>
          <cell r="K206">
            <v>102000</v>
          </cell>
        </row>
        <row r="207">
          <cell r="B207" t="str">
            <v>S511037</v>
          </cell>
          <cell r="C207" t="str">
            <v>北京友联物流有限公司</v>
          </cell>
          <cell r="D207" t="str">
            <v>比例规则</v>
          </cell>
        </row>
        <row r="207">
          <cell r="F207">
            <v>453848.97</v>
          </cell>
          <cell r="G207">
            <v>453066.92</v>
          </cell>
          <cell r="H207">
            <v>75511.1533333333</v>
          </cell>
          <cell r="I207">
            <v>60408.9226666667</v>
          </cell>
          <cell r="J207">
            <v>0</v>
          </cell>
          <cell r="K207">
            <v>60000</v>
          </cell>
        </row>
        <row r="208">
          <cell r="B208" t="str">
            <v>S413011</v>
          </cell>
          <cell r="C208" t="str">
            <v>沧州梦依恋商贸有限公司</v>
          </cell>
          <cell r="D208" t="str">
            <v>比例规则</v>
          </cell>
        </row>
        <row r="208">
          <cell r="F208">
            <v>325</v>
          </cell>
          <cell r="G208">
            <v>25325</v>
          </cell>
          <cell r="H208">
            <v>4220.83333333333</v>
          </cell>
          <cell r="I208">
            <v>3376.66666666667</v>
          </cell>
          <cell r="J208">
            <v>0</v>
          </cell>
          <cell r="K208">
            <v>0</v>
          </cell>
        </row>
        <row r="209">
          <cell r="B209" t="str">
            <v>S413122</v>
          </cell>
          <cell r="C209" t="str">
            <v>河北亿泽汽车零部件科技有限公司</v>
          </cell>
          <cell r="D209" t="str">
            <v>比例规则</v>
          </cell>
        </row>
        <row r="209">
          <cell r="F209">
            <v>13409.37</v>
          </cell>
          <cell r="G209">
            <v>13400</v>
          </cell>
          <cell r="H209">
            <v>2233.33333333333</v>
          </cell>
          <cell r="I209">
            <v>1786.66666666667</v>
          </cell>
          <cell r="J209">
            <v>0</v>
          </cell>
          <cell r="K209">
            <v>2000</v>
          </cell>
        </row>
        <row r="210">
          <cell r="B210" t="str">
            <v>S433028</v>
          </cell>
          <cell r="C210" t="str">
            <v>温州鑫锐电器有限公司</v>
          </cell>
          <cell r="D210" t="str">
            <v>比例规则</v>
          </cell>
        </row>
        <row r="210">
          <cell r="F210">
            <v>86697.33</v>
          </cell>
          <cell r="G210">
            <v>114939.65</v>
          </cell>
          <cell r="H210">
            <v>19156.6083333333</v>
          </cell>
          <cell r="I210">
            <v>15325.2866666667</v>
          </cell>
          <cell r="J210">
            <v>0</v>
          </cell>
          <cell r="K210">
            <v>15000</v>
          </cell>
        </row>
        <row r="211">
          <cell r="B211" t="str">
            <v>S511036</v>
          </cell>
          <cell r="C211" t="str">
            <v>北京恒世通物流有限公司</v>
          </cell>
          <cell r="D211" t="str">
            <v>比例规则</v>
          </cell>
        </row>
        <row r="211">
          <cell r="F211">
            <v>1162502.4</v>
          </cell>
          <cell r="G211">
            <v>1702196</v>
          </cell>
          <cell r="H211">
            <v>283699.333333333</v>
          </cell>
          <cell r="I211">
            <v>226959.466666667</v>
          </cell>
          <cell r="J211">
            <v>0</v>
          </cell>
          <cell r="K211">
            <v>227000</v>
          </cell>
        </row>
        <row r="212">
          <cell r="B212" t="str">
            <v>S411047</v>
          </cell>
          <cell r="C212" t="str">
            <v>大连吉田拉链有限公司北京分公司</v>
          </cell>
          <cell r="D212" t="str">
            <v>比例规则</v>
          </cell>
        </row>
        <row r="212">
          <cell r="F212">
            <v>67552.4</v>
          </cell>
          <cell r="G212">
            <v>102988.1</v>
          </cell>
          <cell r="H212">
            <v>17164.6833333333</v>
          </cell>
          <cell r="I212">
            <v>13731.7466666667</v>
          </cell>
          <cell r="J212">
            <v>0</v>
          </cell>
          <cell r="K212">
            <v>14000</v>
          </cell>
        </row>
        <row r="213">
          <cell r="B213" t="str">
            <v>S411048</v>
          </cell>
          <cell r="C213" t="str">
            <v>致冠沧州汽车部件有限公司</v>
          </cell>
          <cell r="D213" t="str">
            <v>比例规则</v>
          </cell>
        </row>
        <row r="213">
          <cell r="F213">
            <v>436857.12</v>
          </cell>
          <cell r="G213">
            <v>633900</v>
          </cell>
          <cell r="H213">
            <v>105650</v>
          </cell>
          <cell r="I213">
            <v>84520</v>
          </cell>
          <cell r="J213">
            <v>0</v>
          </cell>
          <cell r="K213">
            <v>85000</v>
          </cell>
        </row>
        <row r="214">
          <cell r="B214" t="str">
            <v>S431012</v>
          </cell>
          <cell r="C214" t="str">
            <v>上海明芳汽车零件有限公司</v>
          </cell>
          <cell r="D214" t="str">
            <v>比例规则</v>
          </cell>
        </row>
        <row r="214">
          <cell r="F214">
            <v>0</v>
          </cell>
          <cell r="G214">
            <v>361600</v>
          </cell>
          <cell r="H214">
            <v>60266.6666666667</v>
          </cell>
          <cell r="I214">
            <v>48213.3333333333</v>
          </cell>
          <cell r="J214">
            <v>0</v>
          </cell>
          <cell r="K214">
            <v>0</v>
          </cell>
        </row>
        <row r="215">
          <cell r="B215" t="str">
            <v>S431033</v>
          </cell>
          <cell r="C215" t="str">
            <v>上海纳特汽车标准件有限公司</v>
          </cell>
          <cell r="D215" t="str">
            <v>比例规则</v>
          </cell>
        </row>
        <row r="215">
          <cell r="F215">
            <v>11660.35</v>
          </cell>
          <cell r="G215">
            <v>14642.48</v>
          </cell>
          <cell r="H215">
            <v>2440.41333333333</v>
          </cell>
          <cell r="I215">
            <v>1952.33066666667</v>
          </cell>
          <cell r="J215">
            <v>0</v>
          </cell>
          <cell r="K215">
            <v>2000</v>
          </cell>
        </row>
        <row r="216">
          <cell r="B216" t="str">
            <v>S413201</v>
          </cell>
          <cell r="C216" t="str">
            <v>清河县沁园汽车零部件有限公司</v>
          </cell>
          <cell r="D216" t="str">
            <v>比例规则</v>
          </cell>
        </row>
        <row r="216">
          <cell r="F216">
            <v>131873.71</v>
          </cell>
          <cell r="G216">
            <v>297450.66</v>
          </cell>
          <cell r="H216">
            <v>49575.11</v>
          </cell>
          <cell r="I216">
            <v>39660.088</v>
          </cell>
          <cell r="J216">
            <v>0</v>
          </cell>
          <cell r="K216">
            <v>40000</v>
          </cell>
        </row>
        <row r="217">
          <cell r="B217" t="str">
            <v>S437057</v>
          </cell>
          <cell r="C217" t="str">
            <v>青岛柏利美新材料有限公司</v>
          </cell>
          <cell r="D217" t="str">
            <v>比例规则</v>
          </cell>
        </row>
        <row r="217">
          <cell r="F217">
            <v>67700</v>
          </cell>
          <cell r="G217">
            <v>403300</v>
          </cell>
          <cell r="H217">
            <v>67216.6666666667</v>
          </cell>
          <cell r="I217">
            <v>53773.3333333333</v>
          </cell>
          <cell r="J217">
            <v>0</v>
          </cell>
          <cell r="K217">
            <v>54000</v>
          </cell>
        </row>
        <row r="218">
          <cell r="B218" t="str">
            <v>S413133</v>
          </cell>
          <cell r="C218" t="str">
            <v>深州市晶立泰机械配件有限公司</v>
          </cell>
          <cell r="D218" t="str">
            <v>比例规则</v>
          </cell>
        </row>
        <row r="218">
          <cell r="F218">
            <v>-11980.16</v>
          </cell>
          <cell r="G218">
            <v>36200</v>
          </cell>
          <cell r="H218">
            <v>6033.33333333333</v>
          </cell>
          <cell r="I218">
            <v>4826.66666666667</v>
          </cell>
          <cell r="J218">
            <v>0</v>
          </cell>
        </row>
        <row r="219">
          <cell r="B219" t="str">
            <v>S442002</v>
          </cell>
          <cell r="C219" t="str">
            <v>湖北伟士通汽车零件有限公司</v>
          </cell>
          <cell r="D219" t="str">
            <v>比例规则</v>
          </cell>
        </row>
        <row r="219">
          <cell r="F219">
            <v>15982.39</v>
          </cell>
          <cell r="G219">
            <v>55926.04</v>
          </cell>
          <cell r="H219">
            <v>9321.00666666667</v>
          </cell>
          <cell r="I219">
            <v>7456.80533333333</v>
          </cell>
          <cell r="J219">
            <v>0</v>
          </cell>
          <cell r="K219">
            <v>7000</v>
          </cell>
        </row>
        <row r="220">
          <cell r="B220" t="str">
            <v>S444014</v>
          </cell>
          <cell r="C220" t="str">
            <v>深圳市毅荣川电子科技有限公司</v>
          </cell>
          <cell r="D220" t="str">
            <v>比例规则</v>
          </cell>
        </row>
        <row r="220">
          <cell r="F220">
            <v>151605.35</v>
          </cell>
          <cell r="G220">
            <v>241600</v>
          </cell>
          <cell r="H220">
            <v>40266.6666666667</v>
          </cell>
          <cell r="I220">
            <v>32213.3333333333</v>
          </cell>
          <cell r="J220">
            <v>0</v>
          </cell>
          <cell r="K220">
            <v>32000</v>
          </cell>
        </row>
        <row r="221">
          <cell r="B221" t="str">
            <v>S411044</v>
          </cell>
          <cell r="C221" t="str">
            <v>北京兴盛华丰包装制品有限公司</v>
          </cell>
          <cell r="D221" t="str">
            <v>比例规则</v>
          </cell>
        </row>
        <row r="221">
          <cell r="F221">
            <v>25460</v>
          </cell>
          <cell r="G221">
            <v>25500</v>
          </cell>
          <cell r="H221">
            <v>4250</v>
          </cell>
          <cell r="I221">
            <v>3400</v>
          </cell>
          <cell r="J221">
            <v>0</v>
          </cell>
          <cell r="K221">
            <v>3000</v>
          </cell>
        </row>
        <row r="222">
          <cell r="B222" t="str">
            <v>S413184</v>
          </cell>
          <cell r="C222" t="str">
            <v>黄骅市宏达五金厂</v>
          </cell>
          <cell r="D222" t="str">
            <v>比例规则</v>
          </cell>
        </row>
        <row r="222">
          <cell r="F222">
            <v>22200</v>
          </cell>
          <cell r="G222">
            <v>22200</v>
          </cell>
          <cell r="H222">
            <v>3700</v>
          </cell>
          <cell r="I222">
            <v>2960</v>
          </cell>
          <cell r="J222">
            <v>0</v>
          </cell>
          <cell r="K222">
            <v>3000</v>
          </cell>
        </row>
        <row r="223">
          <cell r="B223" t="str">
            <v>S413202</v>
          </cell>
          <cell r="C223" t="str">
            <v>黄骅市荣昌祥纸制品有限公司</v>
          </cell>
          <cell r="D223" t="str">
            <v>比例规则</v>
          </cell>
        </row>
        <row r="223">
          <cell r="F223">
            <v>119282.46</v>
          </cell>
          <cell r="G223">
            <v>119300</v>
          </cell>
          <cell r="H223">
            <v>19883.3333333333</v>
          </cell>
          <cell r="I223">
            <v>15906.6666666667</v>
          </cell>
          <cell r="J223">
            <v>0</v>
          </cell>
          <cell r="K223">
            <v>16000</v>
          </cell>
        </row>
        <row r="224">
          <cell r="B224" t="str">
            <v>S413204</v>
          </cell>
          <cell r="C224" t="str">
            <v>永清永泰汽车部件有限公司</v>
          </cell>
          <cell r="D224" t="str">
            <v>比例规则</v>
          </cell>
        </row>
        <row r="224">
          <cell r="F224">
            <v>143046.27</v>
          </cell>
          <cell r="G224">
            <v>143000</v>
          </cell>
          <cell r="H224">
            <v>23833.3333333333</v>
          </cell>
          <cell r="I224">
            <v>19066.6666666667</v>
          </cell>
          <cell r="J224">
            <v>0</v>
          </cell>
          <cell r="K224">
            <v>19000</v>
          </cell>
        </row>
        <row r="225">
          <cell r="B225" t="str">
            <v>S437056</v>
          </cell>
          <cell r="C225" t="str">
            <v>日照兴伟橡塑有限公司</v>
          </cell>
          <cell r="D225" t="str">
            <v>比例规则</v>
          </cell>
        </row>
        <row r="225">
          <cell r="F225">
            <v>0</v>
          </cell>
          <cell r="G225">
            <v>5600</v>
          </cell>
          <cell r="H225">
            <v>933.333333333333</v>
          </cell>
          <cell r="I225">
            <v>746.666666666667</v>
          </cell>
          <cell r="J225">
            <v>0</v>
          </cell>
          <cell r="K225">
            <v>0</v>
          </cell>
        </row>
        <row r="226">
          <cell r="B226" t="str">
            <v>S537036</v>
          </cell>
          <cell r="C226" t="str">
            <v>青岛亿嘉通物流有限公司</v>
          </cell>
          <cell r="D226" t="str">
            <v>比例规则</v>
          </cell>
        </row>
        <row r="226">
          <cell r="F226">
            <v>217270.84</v>
          </cell>
          <cell r="G226">
            <v>217273.08</v>
          </cell>
          <cell r="H226">
            <v>36212.18</v>
          </cell>
          <cell r="I226">
            <v>28969.744</v>
          </cell>
          <cell r="J226">
            <v>0</v>
          </cell>
          <cell r="K226">
            <v>29000</v>
          </cell>
        </row>
        <row r="227">
          <cell r="B227" t="str">
            <v>S513234</v>
          </cell>
          <cell r="C227" t="str">
            <v>黄骅市渤新环保科技有限公司</v>
          </cell>
          <cell r="D227" t="str">
            <v>单独申请</v>
          </cell>
          <cell r="E227" t="str">
            <v>安环</v>
          </cell>
          <cell r="F227">
            <v>35000</v>
          </cell>
          <cell r="G227">
            <v>0</v>
          </cell>
          <cell r="H227">
            <v>0</v>
          </cell>
          <cell r="I227">
            <v>0</v>
          </cell>
          <cell r="J227">
            <v>35000</v>
          </cell>
          <cell r="K227">
            <v>35000</v>
          </cell>
        </row>
        <row r="228">
          <cell r="B228" t="str">
            <v>S513006</v>
          </cell>
          <cell r="C228" t="str">
            <v>黄骅市双得金属制品销售有限公司</v>
          </cell>
          <cell r="D228" t="str">
            <v>单独申请</v>
          </cell>
          <cell r="E228" t="str">
            <v>金属件</v>
          </cell>
          <cell r="F228">
            <v>206890.57</v>
          </cell>
          <cell r="G228">
            <v>205500</v>
          </cell>
          <cell r="H228">
            <v>34250</v>
          </cell>
          <cell r="I228">
            <v>27400</v>
          </cell>
          <cell r="J228">
            <v>0</v>
          </cell>
          <cell r="K228">
            <v>27000</v>
          </cell>
        </row>
        <row r="229">
          <cell r="B229" t="str">
            <v>S435004</v>
          </cell>
          <cell r="C229" t="str">
            <v>厦门市鑫荣飞工贸有限公司</v>
          </cell>
          <cell r="D229" t="str">
            <v>单独申请</v>
          </cell>
          <cell r="E229" t="str">
            <v>金属件</v>
          </cell>
          <cell r="F229">
            <v>796344.41</v>
          </cell>
          <cell r="G229">
            <v>625850.56</v>
          </cell>
          <cell r="H229">
            <v>104308.426666667</v>
          </cell>
          <cell r="I229">
            <v>83446.7413333334</v>
          </cell>
          <cell r="J229">
            <v>342777.808666667</v>
          </cell>
          <cell r="K229">
            <v>426224.55</v>
          </cell>
        </row>
        <row r="230">
          <cell r="B230" t="str">
            <v>S413082</v>
          </cell>
          <cell r="C230" t="str">
            <v>深州市卓伦橡塑磨具有限公司</v>
          </cell>
          <cell r="D230" t="str">
            <v>单独申请</v>
          </cell>
          <cell r="E230" t="str">
            <v>金属件</v>
          </cell>
          <cell r="F230">
            <v>5479037.59</v>
          </cell>
          <cell r="G230">
            <v>1240328.26</v>
          </cell>
          <cell r="H230">
            <v>206721.376666667</v>
          </cell>
          <cell r="I230">
            <v>165377.101333333</v>
          </cell>
          <cell r="J230">
            <v>548622.898666667</v>
          </cell>
          <cell r="K230">
            <v>714000</v>
          </cell>
        </row>
        <row r="231">
          <cell r="B231" t="str">
            <v>S432014</v>
          </cell>
          <cell r="C231" t="str">
            <v>江苏万金汽车零部件制造有限公司</v>
          </cell>
          <cell r="D231" t="str">
            <v>单独申请</v>
          </cell>
          <cell r="E231" t="str">
            <v>金属件</v>
          </cell>
          <cell r="F231">
            <v>1389596.15</v>
          </cell>
          <cell r="G231">
            <v>351796.35</v>
          </cell>
          <cell r="H231">
            <v>58632.725</v>
          </cell>
          <cell r="I231">
            <v>46906.18</v>
          </cell>
          <cell r="J231">
            <v>253093.82</v>
          </cell>
          <cell r="K231">
            <v>300000</v>
          </cell>
        </row>
        <row r="232">
          <cell r="B232" t="str">
            <v>S432044</v>
          </cell>
          <cell r="C232" t="str">
            <v>常州市鹏逸汽车附件有限公司</v>
          </cell>
          <cell r="D232" t="str">
            <v>单独申请</v>
          </cell>
          <cell r="E232" t="str">
            <v>金属件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23221.5</v>
          </cell>
          <cell r="K232">
            <v>23221.5</v>
          </cell>
        </row>
        <row r="233">
          <cell r="B233" t="str">
            <v>S513005</v>
          </cell>
          <cell r="C233" t="str">
            <v>黄骅市通乐贸易有限公司</v>
          </cell>
          <cell r="D233" t="str">
            <v>单独申请</v>
          </cell>
          <cell r="E233" t="str">
            <v>金属件</v>
          </cell>
          <cell r="F233">
            <v>175880.4</v>
          </cell>
          <cell r="G233">
            <v>37071.9</v>
          </cell>
          <cell r="H233">
            <v>6178.65</v>
          </cell>
          <cell r="I233">
            <v>4942.92</v>
          </cell>
          <cell r="J233">
            <v>25057.08</v>
          </cell>
          <cell r="K233">
            <v>30000</v>
          </cell>
        </row>
        <row r="234">
          <cell r="B234" t="str">
            <v>S513007</v>
          </cell>
          <cell r="C234" t="str">
            <v>人民电器集团黄骅销售有限公司</v>
          </cell>
          <cell r="D234" t="str">
            <v>单独申请</v>
          </cell>
          <cell r="E234" t="str">
            <v>金属件</v>
          </cell>
          <cell r="F234">
            <v>44064.5</v>
          </cell>
          <cell r="G234">
            <v>18166</v>
          </cell>
          <cell r="H234">
            <v>3027.66666666667</v>
          </cell>
          <cell r="I234">
            <v>2422.13333333333</v>
          </cell>
          <cell r="J234">
            <v>17577.8666666667</v>
          </cell>
          <cell r="K234">
            <v>20000</v>
          </cell>
        </row>
        <row r="235">
          <cell r="B235" t="str">
            <v>S513146</v>
          </cell>
          <cell r="C235" t="str">
            <v>黄骅市腾双五金门市部</v>
          </cell>
          <cell r="D235" t="str">
            <v>单独申请</v>
          </cell>
          <cell r="E235" t="str">
            <v>金属件</v>
          </cell>
          <cell r="F235">
            <v>39015.23</v>
          </cell>
          <cell r="G235">
            <v>81549.57</v>
          </cell>
          <cell r="H235">
            <v>13591.595</v>
          </cell>
          <cell r="I235">
            <v>10873.276</v>
          </cell>
          <cell r="J235">
            <v>9126.724</v>
          </cell>
          <cell r="K235">
            <v>20000</v>
          </cell>
        </row>
        <row r="236">
          <cell r="B236" t="str">
            <v>S512036</v>
          </cell>
          <cell r="C236" t="str">
            <v>天津未来化学有限公司</v>
          </cell>
          <cell r="D236" t="str">
            <v>单独申请</v>
          </cell>
          <cell r="E236" t="str">
            <v>金属件</v>
          </cell>
          <cell r="F236">
            <v>19500</v>
          </cell>
          <cell r="G236">
            <v>0</v>
          </cell>
          <cell r="H236">
            <v>0</v>
          </cell>
          <cell r="I236">
            <v>0</v>
          </cell>
          <cell r="J236">
            <v>19500</v>
          </cell>
          <cell r="K236">
            <v>19500</v>
          </cell>
        </row>
        <row r="237">
          <cell r="B237" t="str">
            <v>S513011</v>
          </cell>
          <cell r="C237" t="str">
            <v>黄骅市宏信五金机电经营部</v>
          </cell>
          <cell r="D237" t="str">
            <v>单独申请</v>
          </cell>
          <cell r="E237" t="str">
            <v>金属件</v>
          </cell>
          <cell r="F237">
            <v>39974.95</v>
          </cell>
          <cell r="G237">
            <v>64784.95</v>
          </cell>
          <cell r="H237">
            <v>10797.4916666667</v>
          </cell>
          <cell r="I237">
            <v>8637.99333333333</v>
          </cell>
          <cell r="J237">
            <v>11362.0066666667</v>
          </cell>
          <cell r="K237">
            <v>20000</v>
          </cell>
        </row>
        <row r="238">
          <cell r="B238" t="str">
            <v>S513017</v>
          </cell>
          <cell r="C238" t="str">
            <v>黄骅市三姐五金经销部</v>
          </cell>
          <cell r="D238" t="str">
            <v>单独申请</v>
          </cell>
          <cell r="E238" t="str">
            <v>金属件</v>
          </cell>
          <cell r="F238">
            <v>9212.92</v>
          </cell>
          <cell r="G238">
            <v>15500</v>
          </cell>
          <cell r="H238">
            <v>2583.33333333333</v>
          </cell>
          <cell r="I238">
            <v>2066.66666666667</v>
          </cell>
          <cell r="J238">
            <v>7146.25333333333</v>
          </cell>
          <cell r="K238">
            <v>9212.92</v>
          </cell>
        </row>
        <row r="239">
          <cell r="B239" t="str">
            <v>S512012</v>
          </cell>
          <cell r="C239" t="str">
            <v>天津市科特迪科技发展有限公司</v>
          </cell>
          <cell r="D239" t="str">
            <v>单独申请</v>
          </cell>
          <cell r="E239" t="str">
            <v>金属件</v>
          </cell>
          <cell r="F239">
            <v>9000</v>
          </cell>
          <cell r="G239">
            <v>0</v>
          </cell>
          <cell r="H239">
            <v>0</v>
          </cell>
          <cell r="I239">
            <v>0</v>
          </cell>
          <cell r="J239">
            <v>9000</v>
          </cell>
          <cell r="K239">
            <v>9000</v>
          </cell>
        </row>
        <row r="240">
          <cell r="B240" t="str">
            <v>S413203</v>
          </cell>
          <cell r="C240" t="str">
            <v>黄骅市沃孚源包装制品有限公司</v>
          </cell>
          <cell r="D240" t="str">
            <v>单独申请</v>
          </cell>
          <cell r="E240" t="str">
            <v>金属件</v>
          </cell>
          <cell r="F240">
            <v>47280</v>
          </cell>
          <cell r="G240">
            <v>67300</v>
          </cell>
          <cell r="H240">
            <v>11216.6666666667</v>
          </cell>
          <cell r="I240">
            <v>8973.33333333333</v>
          </cell>
          <cell r="J240">
            <v>8426.66666666667</v>
          </cell>
          <cell r="K240">
            <v>17400</v>
          </cell>
        </row>
        <row r="241">
          <cell r="B241" t="str">
            <v>S531007</v>
          </cell>
          <cell r="C241" t="str">
            <v>米思米（中国）精密贸易有限公司</v>
          </cell>
          <cell r="D241" t="str">
            <v>单独申请</v>
          </cell>
          <cell r="E241" t="str">
            <v>模具试制</v>
          </cell>
          <cell r="F241">
            <v>-4034.38</v>
          </cell>
          <cell r="G241">
            <v>0</v>
          </cell>
          <cell r="H241">
            <v>0</v>
          </cell>
          <cell r="I241">
            <v>0</v>
          </cell>
          <cell r="J241">
            <v>20000</v>
          </cell>
          <cell r="K241">
            <v>20000</v>
          </cell>
        </row>
        <row r="242">
          <cell r="B242" t="str">
            <v>S513146</v>
          </cell>
          <cell r="C242" t="str">
            <v>黄骅市腾双五金门市部</v>
          </cell>
          <cell r="D242" t="str">
            <v>单独申请</v>
          </cell>
          <cell r="E242" t="str">
            <v>模具试制</v>
          </cell>
          <cell r="F242">
            <v>39015.23</v>
          </cell>
          <cell r="G242">
            <v>81549.57</v>
          </cell>
          <cell r="H242">
            <v>13591.595</v>
          </cell>
          <cell r="I242">
            <v>10873.276</v>
          </cell>
          <cell r="J242">
            <v>30000</v>
          </cell>
          <cell r="K242">
            <v>30000</v>
          </cell>
        </row>
        <row r="243">
          <cell r="B243" t="str">
            <v>S513221</v>
          </cell>
          <cell r="C243" t="str">
            <v>沧州骏臣金属材料销售有限公司</v>
          </cell>
          <cell r="D243" t="str">
            <v>单独申请</v>
          </cell>
          <cell r="E243" t="str">
            <v>模具试制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50000</v>
          </cell>
          <cell r="K243">
            <v>50000</v>
          </cell>
        </row>
        <row r="244">
          <cell r="B244" t="str">
            <v>S512017</v>
          </cell>
          <cell r="C244" t="str">
            <v>天津开山金属模具科技有限公司</v>
          </cell>
          <cell r="D244" t="str">
            <v>单独申请</v>
          </cell>
          <cell r="E244" t="str">
            <v>模具试制</v>
          </cell>
          <cell r="F244">
            <v>54534.55</v>
          </cell>
          <cell r="G244">
            <v>54532.15</v>
          </cell>
          <cell r="H244">
            <v>9088.69166666667</v>
          </cell>
          <cell r="I244">
            <v>7270.95333333333</v>
          </cell>
          <cell r="J244">
            <v>7729.04666666667</v>
          </cell>
          <cell r="K244">
            <v>15000</v>
          </cell>
        </row>
        <row r="245">
          <cell r="B245" t="str">
            <v>S513006</v>
          </cell>
          <cell r="C245" t="str">
            <v>黄骅市双得金属制品销售有限公司</v>
          </cell>
          <cell r="D245" t="str">
            <v>单独申请</v>
          </cell>
          <cell r="E245" t="str">
            <v>模具试制</v>
          </cell>
          <cell r="F245">
            <v>206890.57</v>
          </cell>
          <cell r="G245">
            <v>205500</v>
          </cell>
          <cell r="H245">
            <v>34250</v>
          </cell>
          <cell r="I245">
            <v>27400</v>
          </cell>
          <cell r="J245">
            <v>100000</v>
          </cell>
          <cell r="K245">
            <v>100000</v>
          </cell>
        </row>
        <row r="246">
          <cell r="B246" t="str">
            <v>S513121</v>
          </cell>
          <cell r="C246" t="str">
            <v>黄骅市宏顺模具厂</v>
          </cell>
          <cell r="D246" t="str">
            <v>单独申请</v>
          </cell>
          <cell r="E246" t="str">
            <v>模具试制</v>
          </cell>
          <cell r="F246">
            <v>31080</v>
          </cell>
          <cell r="G246">
            <v>110080</v>
          </cell>
          <cell r="H246">
            <v>18346.6666666667</v>
          </cell>
          <cell r="I246">
            <v>14677.3333333333</v>
          </cell>
          <cell r="J246">
            <v>56322.6666666667</v>
          </cell>
          <cell r="K246">
            <v>71000</v>
          </cell>
        </row>
        <row r="247">
          <cell r="B247" t="str">
            <v>/</v>
          </cell>
          <cell r="C247" t="str">
            <v>黄骅市世航模具厂</v>
          </cell>
          <cell r="D247" t="str">
            <v>单独申请</v>
          </cell>
          <cell r="E247" t="str">
            <v>模具试制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30000</v>
          </cell>
          <cell r="K247">
            <v>30000</v>
          </cell>
        </row>
        <row r="248">
          <cell r="B248" t="str">
            <v>S513215</v>
          </cell>
          <cell r="C248" t="str">
            <v>黄骅市金诚模具厂</v>
          </cell>
          <cell r="D248" t="str">
            <v>单独申请</v>
          </cell>
          <cell r="E248" t="str">
            <v>模具试制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25600</v>
          </cell>
          <cell r="K248">
            <v>25600</v>
          </cell>
        </row>
        <row r="249">
          <cell r="B249" t="str">
            <v>S413022</v>
          </cell>
          <cell r="C249" t="str">
            <v>海兴中盛弹簧有限公司</v>
          </cell>
          <cell r="D249" t="str">
            <v>单独申请</v>
          </cell>
          <cell r="E249" t="str">
            <v>模具试制</v>
          </cell>
          <cell r="F249">
            <v>7709741.33</v>
          </cell>
          <cell r="G249">
            <v>3356959.54</v>
          </cell>
          <cell r="H249">
            <v>559493.256666667</v>
          </cell>
          <cell r="I249">
            <v>447594.605333333</v>
          </cell>
          <cell r="J249">
            <v>6000</v>
          </cell>
          <cell r="K249">
            <v>6000</v>
          </cell>
        </row>
        <row r="250">
          <cell r="B250" t="str">
            <v>S431198</v>
          </cell>
          <cell r="C250" t="str">
            <v>霸州市鑫锐亿科金属制品有限公司</v>
          </cell>
          <cell r="D250" t="str">
            <v>单独申请</v>
          </cell>
          <cell r="E250" t="str">
            <v>视镜</v>
          </cell>
          <cell r="F250">
            <v>3464.06</v>
          </cell>
          <cell r="G250">
            <v>4500</v>
          </cell>
          <cell r="H250">
            <v>750</v>
          </cell>
          <cell r="I250">
            <v>600</v>
          </cell>
          <cell r="J250">
            <v>2864.06</v>
          </cell>
          <cell r="K250">
            <v>3464.06</v>
          </cell>
        </row>
        <row r="251">
          <cell r="B251" t="str">
            <v>S532001</v>
          </cell>
          <cell r="C251" t="str">
            <v>昆山维尔利环保科技有限公司</v>
          </cell>
          <cell r="D251" t="str">
            <v>单独申请</v>
          </cell>
          <cell r="E251" t="str">
            <v>视镜</v>
          </cell>
          <cell r="F251">
            <v>15221.76</v>
          </cell>
          <cell r="G251">
            <v>19941.76</v>
          </cell>
          <cell r="H251">
            <v>3323.62666666667</v>
          </cell>
          <cell r="I251">
            <v>2658.90133333333</v>
          </cell>
          <cell r="J251">
            <v>2021.09866666667</v>
          </cell>
          <cell r="K251">
            <v>4680</v>
          </cell>
        </row>
        <row r="252">
          <cell r="B252" t="str">
            <v>S433006</v>
          </cell>
          <cell r="C252" t="str">
            <v>浙江佳龙电子有限公司</v>
          </cell>
          <cell r="D252" t="str">
            <v>单独申请</v>
          </cell>
          <cell r="E252" t="str">
            <v>视镜</v>
          </cell>
          <cell r="F252">
            <v>17720</v>
          </cell>
          <cell r="G252">
            <v>18700</v>
          </cell>
          <cell r="H252">
            <v>3116.66666666667</v>
          </cell>
          <cell r="I252">
            <v>2493.33333333333</v>
          </cell>
          <cell r="J252">
            <v>15226.6666666667</v>
          </cell>
          <cell r="K252">
            <v>17720</v>
          </cell>
        </row>
        <row r="253">
          <cell r="B253" t="str">
            <v>S413142</v>
          </cell>
          <cell r="C253" t="str">
            <v>沧州凌迈五金制品有限公司</v>
          </cell>
          <cell r="D253" t="str">
            <v>单独申请</v>
          </cell>
          <cell r="E253" t="str">
            <v>视镜</v>
          </cell>
          <cell r="F253">
            <v>3522.39</v>
          </cell>
          <cell r="G253">
            <v>0</v>
          </cell>
          <cell r="H253">
            <v>0</v>
          </cell>
          <cell r="I253">
            <v>0</v>
          </cell>
          <cell r="J253">
            <v>3522.39</v>
          </cell>
          <cell r="K253">
            <v>3522.39</v>
          </cell>
        </row>
        <row r="254">
          <cell r="B254" t="str">
            <v>S431025</v>
          </cell>
          <cell r="C254" t="str">
            <v>上海坤达五金制品有限公司</v>
          </cell>
          <cell r="D254" t="str">
            <v>单独申请</v>
          </cell>
          <cell r="E254" t="str">
            <v>视镜</v>
          </cell>
          <cell r="F254">
            <v>7894</v>
          </cell>
          <cell r="G254">
            <v>0</v>
          </cell>
          <cell r="H254">
            <v>0</v>
          </cell>
          <cell r="I254">
            <v>0</v>
          </cell>
          <cell r="J254">
            <v>7894</v>
          </cell>
          <cell r="K254">
            <v>7894</v>
          </cell>
        </row>
        <row r="255">
          <cell r="B255" t="str">
            <v>S431020</v>
          </cell>
          <cell r="C255" t="str">
            <v>上海鸿扬工贸有限公司</v>
          </cell>
          <cell r="D255" t="str">
            <v>单独申请</v>
          </cell>
          <cell r="E255" t="str">
            <v>视镜</v>
          </cell>
          <cell r="F255">
            <v>16080</v>
          </cell>
          <cell r="G255">
            <v>0</v>
          </cell>
          <cell r="H255">
            <v>0</v>
          </cell>
          <cell r="I255">
            <v>0</v>
          </cell>
          <cell r="J255">
            <v>16080</v>
          </cell>
          <cell r="K255">
            <v>16080</v>
          </cell>
        </row>
        <row r="256">
          <cell r="B256" t="str">
            <v>S413105</v>
          </cell>
          <cell r="C256" t="str">
            <v>沧州斯克艾商贸有限公司</v>
          </cell>
          <cell r="D256" t="str">
            <v>单独申请</v>
          </cell>
          <cell r="E256" t="str">
            <v>视镜</v>
          </cell>
          <cell r="F256">
            <v>99687.68</v>
          </cell>
          <cell r="G256">
            <v>0</v>
          </cell>
          <cell r="H256">
            <v>0</v>
          </cell>
          <cell r="I256">
            <v>0</v>
          </cell>
          <cell r="J256">
            <v>20000</v>
          </cell>
          <cell r="K256">
            <v>20000</v>
          </cell>
        </row>
        <row r="257">
          <cell r="B257" t="str">
            <v>S551001</v>
          </cell>
          <cell r="C257" t="str">
            <v>四川共享物流有限公司</v>
          </cell>
          <cell r="D257" t="str">
            <v>单独申请</v>
          </cell>
          <cell r="E257" t="str">
            <v>视镜</v>
          </cell>
          <cell r="F257">
            <v>114540.57</v>
          </cell>
          <cell r="G257">
            <v>0</v>
          </cell>
          <cell r="H257">
            <v>0</v>
          </cell>
          <cell r="I257">
            <v>0</v>
          </cell>
          <cell r="J257">
            <v>100000</v>
          </cell>
          <cell r="K257">
            <v>100000</v>
          </cell>
        </row>
        <row r="258">
          <cell r="B258" t="str">
            <v>S431029</v>
          </cell>
          <cell r="C258" t="str">
            <v>上海永协机械配件有限公司</v>
          </cell>
          <cell r="D258" t="str">
            <v>单独申请</v>
          </cell>
          <cell r="E258" t="str">
            <v>视镜</v>
          </cell>
          <cell r="F258">
            <v>137946.3</v>
          </cell>
          <cell r="G258">
            <v>0</v>
          </cell>
          <cell r="H258">
            <v>0</v>
          </cell>
          <cell r="I258">
            <v>0</v>
          </cell>
          <cell r="J258">
            <v>137946.3</v>
          </cell>
          <cell r="K258">
            <v>137946.3</v>
          </cell>
        </row>
        <row r="259">
          <cell r="B259" t="str">
            <v>S432038</v>
          </cell>
          <cell r="C259" t="str">
            <v>常州市正力制镜有限公司</v>
          </cell>
          <cell r="D259" t="str">
            <v>单独申请</v>
          </cell>
          <cell r="E259" t="str">
            <v>视镜</v>
          </cell>
          <cell r="F259">
            <v>198597.85</v>
          </cell>
          <cell r="G259">
            <v>116461.19</v>
          </cell>
          <cell r="H259">
            <v>19410.1983333333</v>
          </cell>
          <cell r="I259">
            <v>15528.1586666667</v>
          </cell>
          <cell r="J259">
            <v>34471.8413333333</v>
          </cell>
          <cell r="K259">
            <v>50000</v>
          </cell>
        </row>
        <row r="260">
          <cell r="B260" t="str">
            <v>S444012</v>
          </cell>
          <cell r="C260" t="str">
            <v>东莞皓永汽车配件有限公司</v>
          </cell>
          <cell r="D260" t="str">
            <v>单独申请</v>
          </cell>
          <cell r="E260" t="str">
            <v>视镜</v>
          </cell>
          <cell r="F260">
            <v>322592</v>
          </cell>
          <cell r="G260">
            <v>0</v>
          </cell>
          <cell r="H260">
            <v>0</v>
          </cell>
          <cell r="I260">
            <v>0</v>
          </cell>
          <cell r="J260">
            <v>100000</v>
          </cell>
          <cell r="K260">
            <v>100000</v>
          </cell>
        </row>
        <row r="261">
          <cell r="B261" t="str">
            <v>S434003</v>
          </cell>
          <cell r="C261" t="str">
            <v>芜湖市卓人汽车配件有限责任公司</v>
          </cell>
          <cell r="D261" t="str">
            <v>单独申请</v>
          </cell>
          <cell r="E261" t="str">
            <v>视镜</v>
          </cell>
          <cell r="F261">
            <v>321080.92</v>
          </cell>
          <cell r="G261">
            <v>147276.12</v>
          </cell>
          <cell r="H261">
            <v>24546.02</v>
          </cell>
          <cell r="I261">
            <v>19636.816</v>
          </cell>
          <cell r="J261">
            <v>80363.184</v>
          </cell>
          <cell r="K261">
            <v>100000</v>
          </cell>
        </row>
        <row r="262">
          <cell r="B262" t="str">
            <v>S412037</v>
          </cell>
          <cell r="C262" t="str">
            <v>天津湘鑫科技发展有限公司</v>
          </cell>
          <cell r="D262" t="str">
            <v>单独申请</v>
          </cell>
          <cell r="E262" t="str">
            <v>视镜</v>
          </cell>
          <cell r="F262">
            <v>63613.42</v>
          </cell>
          <cell r="G262">
            <v>0</v>
          </cell>
          <cell r="H262">
            <v>0</v>
          </cell>
          <cell r="I262">
            <v>0</v>
          </cell>
          <cell r="J262">
            <v>63613.42</v>
          </cell>
          <cell r="K262">
            <v>63613.42</v>
          </cell>
        </row>
        <row r="263">
          <cell r="B263" t="str">
            <v>S532003</v>
          </cell>
          <cell r="C263" t="str">
            <v>扬州三鸣环保科技有限公司</v>
          </cell>
          <cell r="D263" t="str">
            <v>单独申请</v>
          </cell>
          <cell r="E263" t="str">
            <v>视镜</v>
          </cell>
          <cell r="F263">
            <v>40450</v>
          </cell>
          <cell r="G263">
            <v>72000</v>
          </cell>
          <cell r="H263">
            <v>12000</v>
          </cell>
          <cell r="I263">
            <v>9600</v>
          </cell>
          <cell r="J263">
            <v>30850</v>
          </cell>
          <cell r="K263">
            <v>40450</v>
          </cell>
        </row>
        <row r="264">
          <cell r="B264" t="str">
            <v>S411026</v>
          </cell>
          <cell r="C264" t="str">
            <v>北京怀安知恒机电设备</v>
          </cell>
          <cell r="D264" t="str">
            <v>单独申请</v>
          </cell>
          <cell r="E264" t="str">
            <v>视镜</v>
          </cell>
          <cell r="F264">
            <v>11200</v>
          </cell>
          <cell r="G264">
            <v>0</v>
          </cell>
          <cell r="H264">
            <v>0</v>
          </cell>
          <cell r="I264">
            <v>0</v>
          </cell>
          <cell r="J264">
            <v>5500</v>
          </cell>
          <cell r="K264">
            <v>5500</v>
          </cell>
        </row>
        <row r="265">
          <cell r="B265" t="str">
            <v>S412047</v>
          </cell>
          <cell r="C265" t="str">
            <v>PPG涂料（天津）有限公司</v>
          </cell>
          <cell r="D265" t="str">
            <v>单独申请</v>
          </cell>
          <cell r="E265" t="str">
            <v>视镜</v>
          </cell>
          <cell r="F265">
            <v>149834.93</v>
          </cell>
          <cell r="G265">
            <v>254465.58</v>
          </cell>
          <cell r="H265">
            <v>42410.93</v>
          </cell>
          <cell r="I265">
            <v>33928.744</v>
          </cell>
          <cell r="J265">
            <v>62640.606</v>
          </cell>
          <cell r="K265">
            <v>96569.35</v>
          </cell>
        </row>
        <row r="266">
          <cell r="B266" t="str">
            <v>S432016</v>
          </cell>
          <cell r="C266" t="str">
            <v>美视伊汽车镜控（苏州）有限公司</v>
          </cell>
          <cell r="D266" t="str">
            <v>单独申请</v>
          </cell>
          <cell r="E266" t="str">
            <v>视镜</v>
          </cell>
          <cell r="F266">
            <v>1710321.86</v>
          </cell>
          <cell r="G266">
            <v>2041564.4</v>
          </cell>
          <cell r="H266">
            <v>340260.733333333</v>
          </cell>
          <cell r="I266">
            <v>272208.586666667</v>
          </cell>
          <cell r="J266">
            <v>626048.873333333</v>
          </cell>
          <cell r="K266">
            <v>898257.46</v>
          </cell>
        </row>
        <row r="267">
          <cell r="B267" t="str">
            <v>S432003</v>
          </cell>
          <cell r="C267" t="str">
            <v>无锡市汇源机械科技有限公司</v>
          </cell>
          <cell r="D267" t="str">
            <v>单独申请</v>
          </cell>
          <cell r="E267" t="str">
            <v>视镜</v>
          </cell>
          <cell r="F267">
            <v>162995.67</v>
          </cell>
          <cell r="G267">
            <v>59747.21</v>
          </cell>
          <cell r="H267">
            <v>9957.86833333333</v>
          </cell>
          <cell r="I267">
            <v>7966.29466666667</v>
          </cell>
          <cell r="J267">
            <v>42033.7053333333</v>
          </cell>
          <cell r="K267">
            <v>50000</v>
          </cell>
        </row>
        <row r="268">
          <cell r="B268" t="str">
            <v>S413064</v>
          </cell>
          <cell r="C268" t="str">
            <v>黄骅市恒伟五金制品有限公司</v>
          </cell>
          <cell r="D268" t="str">
            <v>单独申请</v>
          </cell>
          <cell r="E268" t="str">
            <v>视镜</v>
          </cell>
          <cell r="F268">
            <v>2597030.52</v>
          </cell>
          <cell r="G268">
            <v>1118821.98</v>
          </cell>
          <cell r="H268">
            <v>186470.33</v>
          </cell>
          <cell r="I268">
            <v>149176.264</v>
          </cell>
          <cell r="J268">
            <v>50823.736</v>
          </cell>
          <cell r="K268">
            <v>200000</v>
          </cell>
        </row>
        <row r="269">
          <cell r="B269" t="str">
            <v>S413084</v>
          </cell>
          <cell r="C269" t="str">
            <v>黄骅市常郭镇街西纸箱厂</v>
          </cell>
          <cell r="D269" t="str">
            <v>单独申请</v>
          </cell>
          <cell r="E269" t="str">
            <v>视镜</v>
          </cell>
          <cell r="F269">
            <v>1651092.73</v>
          </cell>
          <cell r="G269">
            <v>228376.82</v>
          </cell>
          <cell r="H269">
            <v>38062.8033333333</v>
          </cell>
          <cell r="I269">
            <v>30450.2426666667</v>
          </cell>
          <cell r="J269">
            <v>69549.7573333333</v>
          </cell>
          <cell r="K269">
            <v>100000</v>
          </cell>
        </row>
        <row r="270">
          <cell r="B270" t="str">
            <v>S433001</v>
          </cell>
          <cell r="C270" t="str">
            <v>宁波精成车业有限公司</v>
          </cell>
          <cell r="D270" t="str">
            <v>单独申请</v>
          </cell>
          <cell r="E270" t="str">
            <v>视镜</v>
          </cell>
          <cell r="F270">
            <v>392361.81</v>
          </cell>
          <cell r="G270">
            <v>591700</v>
          </cell>
          <cell r="H270">
            <v>98616.6666666667</v>
          </cell>
          <cell r="I270">
            <v>78893.3333333333</v>
          </cell>
          <cell r="J270">
            <v>21106.6666666667</v>
          </cell>
          <cell r="K270">
            <v>100000</v>
          </cell>
        </row>
        <row r="271">
          <cell r="B271" t="str">
            <v>S413051</v>
          </cell>
          <cell r="C271" t="str">
            <v>黄骅市京港机电设备有限公司</v>
          </cell>
          <cell r="D271" t="str">
            <v>单独申请</v>
          </cell>
          <cell r="E271" t="str">
            <v>视镜</v>
          </cell>
          <cell r="F271">
            <v>604732.59</v>
          </cell>
          <cell r="G271">
            <v>39500</v>
          </cell>
          <cell r="H271">
            <v>6583.33333333333</v>
          </cell>
          <cell r="I271">
            <v>5266.66666666667</v>
          </cell>
          <cell r="J271">
            <v>44733.3333333333</v>
          </cell>
          <cell r="K271">
            <v>50000</v>
          </cell>
        </row>
        <row r="272">
          <cell r="B272" t="str">
            <v>S411010</v>
          </cell>
          <cell r="C272" t="str">
            <v>北京多宾城建筑机械有限公司</v>
          </cell>
          <cell r="D272" t="str">
            <v>单独申请</v>
          </cell>
          <cell r="E272" t="str">
            <v>视镜</v>
          </cell>
          <cell r="F272">
            <v>986825.69</v>
          </cell>
          <cell r="G272">
            <v>477578.44</v>
          </cell>
          <cell r="H272">
            <v>79596.4066666667</v>
          </cell>
          <cell r="I272">
            <v>63677.1253333333</v>
          </cell>
          <cell r="J272">
            <v>56322.8746666667</v>
          </cell>
          <cell r="K272">
            <v>120000</v>
          </cell>
        </row>
        <row r="273">
          <cell r="B273" t="str">
            <v>S413071</v>
          </cell>
          <cell r="C273" t="str">
            <v>黄骅市顺亿汽车部件有限公司</v>
          </cell>
          <cell r="D273" t="str">
            <v>单独申请</v>
          </cell>
          <cell r="E273" t="str">
            <v>视镜</v>
          </cell>
          <cell r="F273">
            <v>828044.02</v>
          </cell>
          <cell r="G273">
            <v>216727.19</v>
          </cell>
          <cell r="H273">
            <v>36121.1983333333</v>
          </cell>
          <cell r="I273">
            <v>28896.9586666667</v>
          </cell>
          <cell r="J273">
            <v>21103.0413333333</v>
          </cell>
          <cell r="K273">
            <v>50000</v>
          </cell>
        </row>
        <row r="274">
          <cell r="B274" t="str">
            <v>S431026</v>
          </cell>
          <cell r="C274" t="str">
            <v>上海桓毅实业发展有限公司</v>
          </cell>
          <cell r="D274" t="str">
            <v>单独申请</v>
          </cell>
          <cell r="E274" t="str">
            <v>视镜</v>
          </cell>
          <cell r="F274">
            <v>276738.24</v>
          </cell>
          <cell r="G274">
            <v>0</v>
          </cell>
          <cell r="H274">
            <v>0</v>
          </cell>
          <cell r="I274">
            <v>0</v>
          </cell>
          <cell r="J274">
            <v>50000</v>
          </cell>
          <cell r="K274">
            <v>50000</v>
          </cell>
        </row>
        <row r="275">
          <cell r="B275" t="str">
            <v>S413015</v>
          </cell>
          <cell r="C275" t="str">
            <v>沧州鑫亿源纸制品有限公司</v>
          </cell>
          <cell r="D275" t="str">
            <v>单独申请</v>
          </cell>
          <cell r="E275" t="str">
            <v>视镜</v>
          </cell>
          <cell r="F275">
            <v>216856.88</v>
          </cell>
          <cell r="G275">
            <v>33886.99</v>
          </cell>
          <cell r="H275">
            <v>5647.83166666667</v>
          </cell>
          <cell r="I275">
            <v>4518.26533333333</v>
          </cell>
          <cell r="J275">
            <v>15481.7346666667</v>
          </cell>
          <cell r="K275">
            <v>20000</v>
          </cell>
        </row>
        <row r="276">
          <cell r="B276" t="str">
            <v>S413075</v>
          </cell>
          <cell r="C276" t="str">
            <v>沃尔瓦格涂料（廊坊）有限公司</v>
          </cell>
          <cell r="D276" t="str">
            <v>单独申请</v>
          </cell>
          <cell r="E276" t="str">
            <v>视镜</v>
          </cell>
          <cell r="F276">
            <v>25009.66</v>
          </cell>
          <cell r="G276">
            <v>0</v>
          </cell>
          <cell r="H276">
            <v>0</v>
          </cell>
          <cell r="I276">
            <v>0</v>
          </cell>
          <cell r="J276">
            <v>25009.66</v>
          </cell>
          <cell r="K276">
            <v>25009.66</v>
          </cell>
        </row>
        <row r="277">
          <cell r="B277" t="str">
            <v>S413171</v>
          </cell>
          <cell r="C277" t="str">
            <v>廊坊东尚金属制品有限公司</v>
          </cell>
          <cell r="D277" t="str">
            <v>单独申请</v>
          </cell>
          <cell r="E277" t="str">
            <v>视镜</v>
          </cell>
          <cell r="F277">
            <v>100547.3</v>
          </cell>
          <cell r="G277">
            <v>100591.2</v>
          </cell>
          <cell r="H277">
            <v>16765.2</v>
          </cell>
          <cell r="I277">
            <v>13412.16</v>
          </cell>
          <cell r="J277">
            <v>11243.94</v>
          </cell>
          <cell r="K277">
            <v>24656.1</v>
          </cell>
        </row>
        <row r="278">
          <cell r="B278" t="str">
            <v>S437018</v>
          </cell>
          <cell r="C278" t="str">
            <v>文登太成电子有限公司</v>
          </cell>
          <cell r="D278" t="str">
            <v>单独申请</v>
          </cell>
          <cell r="E278" t="str">
            <v>视镜</v>
          </cell>
          <cell r="F278">
            <v>166822.34</v>
          </cell>
          <cell r="G278">
            <v>39300</v>
          </cell>
          <cell r="H278">
            <v>6550</v>
          </cell>
          <cell r="I278">
            <v>5240</v>
          </cell>
          <cell r="J278">
            <v>94760</v>
          </cell>
          <cell r="K278">
            <v>100000</v>
          </cell>
        </row>
        <row r="279">
          <cell r="B279" t="str">
            <v>S413058</v>
          </cell>
          <cell r="C279" t="str">
            <v>黄骅市俊隆五金包装有限公司</v>
          </cell>
          <cell r="D279" t="str">
            <v>单独申请</v>
          </cell>
          <cell r="E279" t="str">
            <v>视镜</v>
          </cell>
          <cell r="F279">
            <v>260075.22</v>
          </cell>
          <cell r="G279">
            <v>83469.4</v>
          </cell>
          <cell r="H279">
            <v>13911.5666666667</v>
          </cell>
          <cell r="I279">
            <v>11129.2533333333</v>
          </cell>
          <cell r="J279">
            <v>18870.7466666667</v>
          </cell>
          <cell r="K279">
            <v>30000</v>
          </cell>
        </row>
        <row r="280">
          <cell r="B280" t="str">
            <v>S413124</v>
          </cell>
          <cell r="C280" t="str">
            <v>东光县福晨镜业有限公司</v>
          </cell>
          <cell r="D280" t="str">
            <v>单独申请</v>
          </cell>
          <cell r="E280" t="str">
            <v>视镜</v>
          </cell>
          <cell r="F280">
            <v>171142.23</v>
          </cell>
          <cell r="G280">
            <v>123519.55</v>
          </cell>
          <cell r="H280">
            <v>20586.5916666667</v>
          </cell>
          <cell r="I280">
            <v>16469.2733333333</v>
          </cell>
          <cell r="J280">
            <v>13530.7266666667</v>
          </cell>
          <cell r="K280">
            <v>30000</v>
          </cell>
        </row>
        <row r="281">
          <cell r="B281" t="str">
            <v>S413054</v>
          </cell>
          <cell r="C281" t="str">
            <v>黄骅市保俊成复合彩印厂</v>
          </cell>
          <cell r="D281" t="str">
            <v>单独申请</v>
          </cell>
          <cell r="E281" t="str">
            <v>视镜</v>
          </cell>
          <cell r="F281">
            <v>222706.15</v>
          </cell>
          <cell r="G281">
            <v>93096.34</v>
          </cell>
          <cell r="H281">
            <v>15516.0566666667</v>
          </cell>
          <cell r="I281">
            <v>12412.8453333333</v>
          </cell>
          <cell r="J281">
            <v>17587.1546666667</v>
          </cell>
          <cell r="K281">
            <v>30000</v>
          </cell>
        </row>
        <row r="282">
          <cell r="B282" t="str">
            <v>S437043</v>
          </cell>
          <cell r="C282" t="str">
            <v>烟台美龙汽车部件有限公司</v>
          </cell>
          <cell r="D282" t="str">
            <v>单独申请</v>
          </cell>
          <cell r="E282" t="str">
            <v>视镜</v>
          </cell>
          <cell r="F282">
            <v>25340.19</v>
          </cell>
          <cell r="G282">
            <v>0</v>
          </cell>
          <cell r="H282">
            <v>0</v>
          </cell>
          <cell r="I282">
            <v>0</v>
          </cell>
          <cell r="J282">
            <v>25340.19</v>
          </cell>
          <cell r="K282">
            <v>25340.19</v>
          </cell>
        </row>
        <row r="283">
          <cell r="B283" t="str">
            <v>S413083</v>
          </cell>
          <cell r="C283" t="str">
            <v>深州市晶立泰(安广顺)机械配件有限公司</v>
          </cell>
          <cell r="D283" t="str">
            <v>单独申请</v>
          </cell>
          <cell r="E283" t="str">
            <v>视镜</v>
          </cell>
          <cell r="F283">
            <v>116098.02</v>
          </cell>
          <cell r="G283">
            <v>39120.64</v>
          </cell>
          <cell r="H283">
            <v>6520.10666666667</v>
          </cell>
          <cell r="I283">
            <v>5216.08533333333</v>
          </cell>
          <cell r="J283">
            <v>14783.9146666667</v>
          </cell>
          <cell r="K283">
            <v>20000</v>
          </cell>
        </row>
        <row r="284">
          <cell r="B284" t="str">
            <v>S411004</v>
          </cell>
          <cell r="C284" t="str">
            <v>北京捷安思丽技术开发有限公司</v>
          </cell>
          <cell r="D284" t="str">
            <v>单独申请</v>
          </cell>
          <cell r="E284" t="str">
            <v>视镜</v>
          </cell>
          <cell r="F284">
            <v>71660.56</v>
          </cell>
          <cell r="G284">
            <v>11330.41</v>
          </cell>
          <cell r="H284">
            <v>1888.40166666667</v>
          </cell>
          <cell r="I284">
            <v>1510.72133333333</v>
          </cell>
          <cell r="J284">
            <v>8489.27866666667</v>
          </cell>
          <cell r="K284">
            <v>10000</v>
          </cell>
        </row>
        <row r="285">
          <cell r="B285" t="str">
            <v>S413032</v>
          </cell>
          <cell r="C285" t="str">
            <v>黄骅市大麻沽航凌电子机箱厂</v>
          </cell>
          <cell r="D285" t="str">
            <v>单独申请</v>
          </cell>
          <cell r="E285" t="str">
            <v>视镜</v>
          </cell>
          <cell r="F285">
            <v>195058.05</v>
          </cell>
          <cell r="G285">
            <v>101197.61</v>
          </cell>
          <cell r="H285">
            <v>16866.2683333333</v>
          </cell>
          <cell r="I285">
            <v>13493.0146666667</v>
          </cell>
          <cell r="J285">
            <v>36506.9853333333</v>
          </cell>
          <cell r="K285">
            <v>50000</v>
          </cell>
        </row>
        <row r="286">
          <cell r="B286" t="str">
            <v>S413043</v>
          </cell>
          <cell r="C286" t="str">
            <v>河北航凌电路板有限公司</v>
          </cell>
          <cell r="D286" t="str">
            <v>单独申请</v>
          </cell>
          <cell r="E286" t="str">
            <v>视镜</v>
          </cell>
          <cell r="F286">
            <v>164440.77</v>
          </cell>
          <cell r="G286">
            <v>104928.96</v>
          </cell>
          <cell r="H286">
            <v>17488.16</v>
          </cell>
          <cell r="I286">
            <v>13990.528</v>
          </cell>
          <cell r="J286">
            <v>16009.472</v>
          </cell>
          <cell r="K286">
            <v>30000</v>
          </cell>
        </row>
        <row r="287">
          <cell r="B287" t="str">
            <v>S413028</v>
          </cell>
          <cell r="C287" t="str">
            <v>泊头市鑫洪金属制品有限公司</v>
          </cell>
          <cell r="D287" t="str">
            <v>单独申请</v>
          </cell>
          <cell r="E287" t="str">
            <v>视镜</v>
          </cell>
          <cell r="F287">
            <v>36972.89</v>
          </cell>
          <cell r="G287">
            <v>18700</v>
          </cell>
          <cell r="H287">
            <v>3116.66666666667</v>
          </cell>
          <cell r="I287">
            <v>2493.33333333333</v>
          </cell>
          <cell r="J287">
            <v>17506.6666666667</v>
          </cell>
          <cell r="K287">
            <v>20000</v>
          </cell>
        </row>
        <row r="288">
          <cell r="B288" t="str">
            <v>S432023</v>
          </cell>
          <cell r="C288" t="str">
            <v>浙江万福机电科技有限公司</v>
          </cell>
          <cell r="D288" t="str">
            <v>单独申请</v>
          </cell>
          <cell r="E288" t="str">
            <v>视镜</v>
          </cell>
          <cell r="F288">
            <v>4850</v>
          </cell>
          <cell r="G288">
            <v>4850</v>
          </cell>
          <cell r="H288">
            <v>808.333333333333</v>
          </cell>
          <cell r="I288">
            <v>646.666666666667</v>
          </cell>
          <cell r="J288">
            <v>2453.33333333333</v>
          </cell>
          <cell r="K288">
            <v>3100</v>
          </cell>
        </row>
        <row r="289">
          <cell r="B289" t="str">
            <v>S412024</v>
          </cell>
          <cell r="C289" t="str">
            <v>天津东旺科技发展有限公司</v>
          </cell>
          <cell r="D289" t="str">
            <v>单独申请</v>
          </cell>
          <cell r="E289" t="str">
            <v>视镜</v>
          </cell>
          <cell r="F289">
            <v>42714</v>
          </cell>
          <cell r="G289">
            <v>42700</v>
          </cell>
          <cell r="H289">
            <v>7116.66666666667</v>
          </cell>
          <cell r="I289">
            <v>5693.33333333333</v>
          </cell>
          <cell r="J289">
            <v>37020.6666666667</v>
          </cell>
          <cell r="K289">
            <v>42714</v>
          </cell>
        </row>
        <row r="290">
          <cell r="B290" t="str">
            <v>S413036</v>
          </cell>
          <cell r="C290" t="str">
            <v>黄骅市元周五金制品有限公司</v>
          </cell>
          <cell r="D290" t="str">
            <v>单独申请</v>
          </cell>
          <cell r="E290" t="str">
            <v>视镜</v>
          </cell>
          <cell r="F290">
            <v>50465.94</v>
          </cell>
          <cell r="G290">
            <v>45300</v>
          </cell>
          <cell r="H290">
            <v>7550</v>
          </cell>
          <cell r="I290">
            <v>6040</v>
          </cell>
          <cell r="J290">
            <v>13960</v>
          </cell>
          <cell r="K290">
            <v>20000</v>
          </cell>
        </row>
        <row r="291">
          <cell r="B291" t="str">
            <v>S444005</v>
          </cell>
          <cell r="C291" t="str">
            <v>佛山市立久光电科技有限公司</v>
          </cell>
          <cell r="D291" t="str">
            <v>单独申请</v>
          </cell>
          <cell r="E291" t="str">
            <v>视镜</v>
          </cell>
          <cell r="F291">
            <v>0.799999999988358</v>
          </cell>
          <cell r="G291">
            <v>40100</v>
          </cell>
          <cell r="H291">
            <v>6683.33333333333</v>
          </cell>
          <cell r="I291">
            <v>5346.66666666667</v>
          </cell>
          <cell r="J291">
            <v>0</v>
          </cell>
          <cell r="K291">
            <v>0</v>
          </cell>
        </row>
        <row r="292">
          <cell r="B292" t="str">
            <v>S412026</v>
          </cell>
          <cell r="C292" t="str">
            <v>天津腾达永恒科技发展有限公司</v>
          </cell>
          <cell r="D292" t="str">
            <v>单独申请</v>
          </cell>
          <cell r="E292" t="str">
            <v>视镜</v>
          </cell>
          <cell r="F292">
            <v>76393.43</v>
          </cell>
          <cell r="G292">
            <v>69947.02</v>
          </cell>
          <cell r="H292">
            <v>11657.8366666667</v>
          </cell>
          <cell r="I292">
            <v>9326.26933333334</v>
          </cell>
          <cell r="J292">
            <v>20673.7306666667</v>
          </cell>
          <cell r="K292">
            <v>30000</v>
          </cell>
        </row>
        <row r="293">
          <cell r="B293" t="str">
            <v>S413024</v>
          </cell>
          <cell r="C293" t="str">
            <v>南皮县国名冲压件厂</v>
          </cell>
          <cell r="D293" t="str">
            <v>单独申请</v>
          </cell>
          <cell r="E293" t="str">
            <v>视镜</v>
          </cell>
          <cell r="F293">
            <v>830.09</v>
          </cell>
          <cell r="G293">
            <v>800</v>
          </cell>
          <cell r="H293">
            <v>133.333333333333</v>
          </cell>
          <cell r="I293">
            <v>106.666666666667</v>
          </cell>
          <cell r="J293">
            <v>723.423333333333</v>
          </cell>
          <cell r="K293">
            <v>830.09</v>
          </cell>
        </row>
        <row r="294">
          <cell r="B294" t="str">
            <v>S413182</v>
          </cell>
          <cell r="C294" t="str">
            <v>黄骅市盈辉汽车配件有限公司</v>
          </cell>
          <cell r="D294" t="str">
            <v>单独申请</v>
          </cell>
          <cell r="E294" t="str">
            <v>视镜</v>
          </cell>
          <cell r="F294">
            <v>483913.52</v>
          </cell>
          <cell r="G294">
            <v>46252.76</v>
          </cell>
          <cell r="H294">
            <v>7708.79333333333</v>
          </cell>
          <cell r="I294">
            <v>6167.03466666667</v>
          </cell>
          <cell r="J294">
            <v>33832.9653333333</v>
          </cell>
          <cell r="K294">
            <v>40000</v>
          </cell>
        </row>
        <row r="295">
          <cell r="B295" t="str">
            <v>S412039</v>
          </cell>
          <cell r="C295" t="str">
            <v>天津又进精密部品有限公司</v>
          </cell>
          <cell r="D295" t="str">
            <v>单独申请</v>
          </cell>
          <cell r="E295" t="str">
            <v>视镜</v>
          </cell>
          <cell r="F295">
            <v>212428.9</v>
          </cell>
          <cell r="G295">
            <v>0</v>
          </cell>
          <cell r="H295">
            <v>0</v>
          </cell>
          <cell r="I295">
            <v>0</v>
          </cell>
          <cell r="J295">
            <v>112053.87</v>
          </cell>
          <cell r="K295">
            <v>112053.87</v>
          </cell>
        </row>
        <row r="296">
          <cell r="B296" t="str">
            <v>S431035</v>
          </cell>
          <cell r="C296" t="str">
            <v>上海发之源电气有限公司</v>
          </cell>
          <cell r="D296" t="str">
            <v>单独申请</v>
          </cell>
          <cell r="E296" t="str">
            <v>视镜</v>
          </cell>
          <cell r="F296">
            <v>177694.24</v>
          </cell>
          <cell r="G296">
            <v>0</v>
          </cell>
          <cell r="H296">
            <v>0</v>
          </cell>
          <cell r="I296">
            <v>0</v>
          </cell>
          <cell r="J296">
            <v>49891.24</v>
          </cell>
          <cell r="K296">
            <v>49891.24</v>
          </cell>
        </row>
        <row r="297">
          <cell r="B297" t="str">
            <v>S437055</v>
          </cell>
          <cell r="C297" t="str">
            <v>烟台毓顺汽车零部件有限公司</v>
          </cell>
          <cell r="D297" t="str">
            <v>单独申请</v>
          </cell>
          <cell r="E297" t="str">
            <v>视镜</v>
          </cell>
          <cell r="F297">
            <v>249517.56</v>
          </cell>
          <cell r="G297">
            <v>249506.36</v>
          </cell>
          <cell r="H297">
            <v>41584.3933333333</v>
          </cell>
          <cell r="I297">
            <v>33267.5146666667</v>
          </cell>
          <cell r="J297">
            <v>122943.685333333</v>
          </cell>
          <cell r="K297">
            <v>156211.2</v>
          </cell>
        </row>
        <row r="298">
          <cell r="B298" t="str">
            <v>S431036</v>
          </cell>
          <cell r="C298" t="str">
            <v>上海尖美贸易发展有限公司</v>
          </cell>
          <cell r="D298" t="str">
            <v>单独申请</v>
          </cell>
          <cell r="E298" t="str">
            <v>视镜</v>
          </cell>
          <cell r="F298">
            <v>39172.61</v>
          </cell>
          <cell r="G298">
            <v>139137.12</v>
          </cell>
          <cell r="H298">
            <v>23189.52</v>
          </cell>
          <cell r="I298">
            <v>18551.616</v>
          </cell>
          <cell r="J298">
            <v>1383.874</v>
          </cell>
          <cell r="K298">
            <v>19935.49</v>
          </cell>
        </row>
        <row r="299">
          <cell r="B299" t="str">
            <v>S412045</v>
          </cell>
          <cell r="C299" t="str">
            <v>大悍（天津）汽车零部件有限公司</v>
          </cell>
          <cell r="D299" t="str">
            <v>单独申请</v>
          </cell>
          <cell r="E299" t="str">
            <v>视镜</v>
          </cell>
          <cell r="F299">
            <v>487774.01</v>
          </cell>
          <cell r="G299">
            <v>533500.73</v>
          </cell>
          <cell r="H299">
            <v>88916.7883333333</v>
          </cell>
          <cell r="I299">
            <v>71133.4306666667</v>
          </cell>
          <cell r="J299">
            <v>128866.569333333</v>
          </cell>
          <cell r="K299">
            <v>200000</v>
          </cell>
        </row>
        <row r="300">
          <cell r="B300" t="str">
            <v>S412049</v>
          </cell>
          <cell r="C300" t="str">
            <v>天津佳其汽车内饰部件有限公司</v>
          </cell>
          <cell r="D300" t="str">
            <v>单独申请</v>
          </cell>
          <cell r="E300" t="str">
            <v>视镜</v>
          </cell>
          <cell r="F300">
            <v>24886.67</v>
          </cell>
          <cell r="G300">
            <v>0</v>
          </cell>
          <cell r="H300">
            <v>0</v>
          </cell>
          <cell r="I300">
            <v>0</v>
          </cell>
          <cell r="J300">
            <v>24886.67</v>
          </cell>
          <cell r="K300">
            <v>24886.67</v>
          </cell>
        </row>
        <row r="301">
          <cell r="B301" t="str">
            <v>S511032</v>
          </cell>
          <cell r="C301" t="str">
            <v>中机科（北京）车辆检测工程研究院有限公司</v>
          </cell>
          <cell r="D301" t="str">
            <v>单独申请</v>
          </cell>
          <cell r="E301" t="str">
            <v>座椅</v>
          </cell>
          <cell r="F301">
            <v>649964</v>
          </cell>
          <cell r="G301">
            <v>654337.5</v>
          </cell>
          <cell r="H301">
            <v>109056.25</v>
          </cell>
          <cell r="I301">
            <v>87245</v>
          </cell>
          <cell r="J301">
            <v>135818</v>
          </cell>
          <cell r="K301">
            <v>223063</v>
          </cell>
        </row>
        <row r="302">
          <cell r="B302" t="str">
            <v>S513222</v>
          </cell>
          <cell r="C302" t="str">
            <v>沧州君泰包装制品有限公司</v>
          </cell>
          <cell r="D302" t="str">
            <v>单独申请</v>
          </cell>
          <cell r="E302" t="str">
            <v>座椅</v>
          </cell>
          <cell r="F302">
            <v>202012.92</v>
          </cell>
          <cell r="G302">
            <v>202100</v>
          </cell>
          <cell r="H302">
            <v>33683.3333333333</v>
          </cell>
          <cell r="I302">
            <v>26946.6666666667</v>
          </cell>
          <cell r="J302">
            <v>175066.253333333</v>
          </cell>
          <cell r="K302">
            <v>202012.92</v>
          </cell>
        </row>
        <row r="303">
          <cell r="B303" t="str">
            <v>S521016</v>
          </cell>
          <cell r="C303" t="str">
            <v>大连安华物流系统有限公司</v>
          </cell>
          <cell r="D303" t="str">
            <v>单独申请</v>
          </cell>
          <cell r="E303" t="str">
            <v>座椅</v>
          </cell>
          <cell r="F303">
            <v>21057.55</v>
          </cell>
          <cell r="G303">
            <v>0</v>
          </cell>
          <cell r="H303">
            <v>0</v>
          </cell>
          <cell r="I303">
            <v>0</v>
          </cell>
          <cell r="J303">
            <v>21057.55</v>
          </cell>
          <cell r="K303">
            <v>21057.55</v>
          </cell>
        </row>
        <row r="304">
          <cell r="B304" t="str">
            <v>S434011</v>
          </cell>
          <cell r="C304" t="str">
            <v>芜湖金安世腾汽车安全系统有限公司</v>
          </cell>
          <cell r="D304" t="str">
            <v>单独申请</v>
          </cell>
          <cell r="E304" t="str">
            <v>座椅</v>
          </cell>
          <cell r="F304">
            <v>6225.04</v>
          </cell>
          <cell r="G304">
            <v>0</v>
          </cell>
          <cell r="H304">
            <v>0</v>
          </cell>
          <cell r="I304">
            <v>0</v>
          </cell>
          <cell r="J304">
            <v>6225.04</v>
          </cell>
          <cell r="K304">
            <v>6225.04</v>
          </cell>
        </row>
        <row r="305">
          <cell r="B305" t="str">
            <v>S412010</v>
          </cell>
          <cell r="C305" t="str">
            <v>天津欧尔派斯环保科技发展有限公司</v>
          </cell>
          <cell r="D305" t="str">
            <v>涉诉&amp;还款计划</v>
          </cell>
          <cell r="E305" t="str">
            <v>金属件</v>
          </cell>
          <cell r="F305">
            <v>176704.41</v>
          </cell>
          <cell r="G305">
            <v>0</v>
          </cell>
          <cell r="H305">
            <v>0</v>
          </cell>
          <cell r="I305">
            <v>0</v>
          </cell>
          <cell r="J305">
            <v>176704.41</v>
          </cell>
          <cell r="K305">
            <v>176704.41</v>
          </cell>
        </row>
        <row r="306">
          <cell r="B306" t="str">
            <v>S432017</v>
          </cell>
          <cell r="C306" t="str">
            <v>苏州市荣威模具有限公司</v>
          </cell>
          <cell r="D306" t="str">
            <v>涉诉&amp;还款计划</v>
          </cell>
          <cell r="E306" t="str">
            <v>金属件</v>
          </cell>
          <cell r="F306">
            <v>1722170</v>
          </cell>
          <cell r="G306">
            <v>0</v>
          </cell>
          <cell r="H306">
            <v>0</v>
          </cell>
          <cell r="I306">
            <v>0</v>
          </cell>
          <cell r="J306">
            <v>1722170</v>
          </cell>
          <cell r="K306">
            <v>1722170</v>
          </cell>
        </row>
        <row r="307">
          <cell r="B307" t="str">
            <v>S433027</v>
          </cell>
          <cell r="C307" t="str">
            <v>浙江泰极信汽车部件有限公司</v>
          </cell>
          <cell r="D307" t="str">
            <v>涉诉&amp;还款计划</v>
          </cell>
          <cell r="E307" t="str">
            <v>金属件</v>
          </cell>
          <cell r="F307">
            <v>319669.96</v>
          </cell>
          <cell r="G307">
            <v>0</v>
          </cell>
          <cell r="H307">
            <v>0</v>
          </cell>
          <cell r="I307">
            <v>0</v>
          </cell>
          <cell r="J307">
            <v>269669.96</v>
          </cell>
          <cell r="K307">
            <v>269669.96</v>
          </cell>
        </row>
        <row r="308">
          <cell r="B308" t="str">
            <v>S413110</v>
          </cell>
          <cell r="C308" t="str">
            <v>黄骅市金宝成钢材经销有限公司</v>
          </cell>
          <cell r="D308" t="str">
            <v>涉诉&amp;还款计划</v>
          </cell>
          <cell r="E308" t="str">
            <v>金属件</v>
          </cell>
          <cell r="F308">
            <v>57647.12</v>
          </cell>
          <cell r="G308">
            <v>6700</v>
          </cell>
          <cell r="H308">
            <v>1116.66666666667</v>
          </cell>
          <cell r="I308">
            <v>893.333333333333</v>
          </cell>
          <cell r="J308">
            <v>69864.8466666667</v>
          </cell>
          <cell r="K308">
            <v>70758.18</v>
          </cell>
        </row>
        <row r="309">
          <cell r="B309" t="str">
            <v>S413181</v>
          </cell>
          <cell r="C309" t="str">
            <v>廊坊开发区欧特克精密电子线束制造有限公司</v>
          </cell>
          <cell r="D309" t="str">
            <v>涉诉&amp;还款计划</v>
          </cell>
          <cell r="E309" t="str">
            <v>视镜</v>
          </cell>
          <cell r="F309">
            <v>201330.89</v>
          </cell>
          <cell r="G309">
            <v>0</v>
          </cell>
          <cell r="H309">
            <v>0</v>
          </cell>
          <cell r="I309">
            <v>0</v>
          </cell>
          <cell r="J309">
            <v>50000</v>
          </cell>
          <cell r="K309">
            <v>50000</v>
          </cell>
        </row>
        <row r="310">
          <cell r="B310" t="str">
            <v>S434001</v>
          </cell>
          <cell r="C310" t="str">
            <v>合肥光码科技有限公司</v>
          </cell>
          <cell r="D310" t="str">
            <v>涉诉&amp;还款计划</v>
          </cell>
          <cell r="E310" t="str">
            <v>视镜</v>
          </cell>
          <cell r="F310">
            <v>326568.43</v>
          </cell>
          <cell r="G310">
            <v>115577.82</v>
          </cell>
          <cell r="H310">
            <v>19262.97</v>
          </cell>
          <cell r="I310">
            <v>15410.376</v>
          </cell>
          <cell r="J310">
            <v>65589.624</v>
          </cell>
          <cell r="K310">
            <v>81000</v>
          </cell>
        </row>
        <row r="311">
          <cell r="B311" t="str">
            <v>S411037</v>
          </cell>
          <cell r="C311" t="str">
            <v>北京博路荣国际贸易有限公司</v>
          </cell>
          <cell r="D311" t="str">
            <v>涉诉&amp;还款计划</v>
          </cell>
          <cell r="E311" t="str">
            <v>视镜</v>
          </cell>
          <cell r="F311">
            <v>156705.6</v>
          </cell>
          <cell r="G311">
            <v>0</v>
          </cell>
          <cell r="H311">
            <v>0</v>
          </cell>
          <cell r="I311">
            <v>0</v>
          </cell>
          <cell r="J311">
            <v>156705.6</v>
          </cell>
          <cell r="K311">
            <v>156705.6</v>
          </cell>
        </row>
        <row r="312">
          <cell r="B312" t="str">
            <v>S432035</v>
          </cell>
          <cell r="C312" t="str">
            <v>江阴市宏丰塑业有限公司</v>
          </cell>
          <cell r="D312" t="str">
            <v>涉诉&amp;还款计划</v>
          </cell>
          <cell r="E312" t="str">
            <v>视镜</v>
          </cell>
          <cell r="F312">
            <v>209160</v>
          </cell>
          <cell r="G312">
            <v>0</v>
          </cell>
          <cell r="H312">
            <v>0</v>
          </cell>
          <cell r="I312">
            <v>0</v>
          </cell>
          <cell r="J312">
            <v>209160</v>
          </cell>
          <cell r="K312">
            <v>209160</v>
          </cell>
        </row>
        <row r="313">
          <cell r="B313" t="str">
            <v>S444008</v>
          </cell>
          <cell r="C313" t="str">
            <v>中山市华胜汽车部件有限公司</v>
          </cell>
          <cell r="D313" t="str">
            <v>涉诉&amp;还款计划</v>
          </cell>
          <cell r="E313" t="str">
            <v>视镜</v>
          </cell>
          <cell r="F313">
            <v>153506.26</v>
          </cell>
          <cell r="G313">
            <v>0</v>
          </cell>
          <cell r="H313">
            <v>0</v>
          </cell>
          <cell r="I313">
            <v>0</v>
          </cell>
          <cell r="J313">
            <v>57806.26</v>
          </cell>
          <cell r="K313">
            <v>57806.26</v>
          </cell>
        </row>
        <row r="314">
          <cell r="B314" t="str">
            <v>S433020</v>
          </cell>
          <cell r="C314" t="str">
            <v>宁波市北仑屹昌机械有限公司</v>
          </cell>
          <cell r="D314" t="str">
            <v>涉诉&amp;还款计划</v>
          </cell>
          <cell r="E314" t="str">
            <v>视镜</v>
          </cell>
          <cell r="F314">
            <v>258156.28</v>
          </cell>
          <cell r="G314">
            <v>0</v>
          </cell>
          <cell r="H314">
            <v>0</v>
          </cell>
          <cell r="I314">
            <v>0</v>
          </cell>
          <cell r="J314">
            <v>50000</v>
          </cell>
          <cell r="K314">
            <v>50000</v>
          </cell>
        </row>
        <row r="315">
          <cell r="B315" t="str">
            <v>S413152</v>
          </cell>
          <cell r="C315" t="str">
            <v>远东嘉烨沧州科技有限公司</v>
          </cell>
          <cell r="D315" t="str">
            <v>涉诉&amp;还款计划</v>
          </cell>
          <cell r="E315" t="str">
            <v>视镜</v>
          </cell>
          <cell r="F315">
            <v>56608</v>
          </cell>
          <cell r="G315">
            <v>0</v>
          </cell>
          <cell r="H315">
            <v>0</v>
          </cell>
          <cell r="I315">
            <v>0</v>
          </cell>
          <cell r="J315">
            <v>56608</v>
          </cell>
          <cell r="K315">
            <v>56608</v>
          </cell>
        </row>
        <row r="316">
          <cell r="B316" t="str">
            <v>S413049</v>
          </cell>
          <cell r="C316" t="str">
            <v>黄骅市天丰汽车配件有限公司</v>
          </cell>
          <cell r="D316" t="str">
            <v>涉诉&amp;还款计划</v>
          </cell>
          <cell r="E316" t="str">
            <v>金属件</v>
          </cell>
          <cell r="F316">
            <v>3933594.28</v>
          </cell>
          <cell r="G316">
            <v>827366.04</v>
          </cell>
          <cell r="H316">
            <v>137894.34</v>
          </cell>
          <cell r="I316">
            <v>110315.472</v>
          </cell>
          <cell r="J316">
            <v>0</v>
          </cell>
          <cell r="K316">
            <v>110000</v>
          </cell>
        </row>
        <row r="317">
          <cell r="B317" t="str">
            <v>S413089</v>
          </cell>
          <cell r="C317" t="str">
            <v>黄骅浙泰光伏发电有限公司</v>
          </cell>
          <cell r="D317" t="str">
            <v>涉诉&amp;还款计划</v>
          </cell>
          <cell r="E317" t="str">
            <v>金属件</v>
          </cell>
          <cell r="F317">
            <v>1997113.11</v>
          </cell>
          <cell r="G317">
            <v>781732</v>
          </cell>
          <cell r="H317">
            <v>130288.666666667</v>
          </cell>
          <cell r="I317">
            <v>104230.933333333</v>
          </cell>
          <cell r="J317">
            <v>395769.066666667</v>
          </cell>
          <cell r="K317">
            <v>500000</v>
          </cell>
        </row>
        <row r="318">
          <cell r="B318" t="str">
            <v>S423001</v>
          </cell>
          <cell r="C318" t="str">
            <v>哈尔滨三迪工控工程有限公司</v>
          </cell>
          <cell r="D318" t="str">
            <v>涉诉&amp;还款计划</v>
          </cell>
          <cell r="E318" t="str">
            <v>座椅</v>
          </cell>
          <cell r="F318">
            <v>416900</v>
          </cell>
          <cell r="G318">
            <v>0</v>
          </cell>
          <cell r="H318">
            <v>0</v>
          </cell>
          <cell r="I318">
            <v>0</v>
          </cell>
          <cell r="J318">
            <v>416900</v>
          </cell>
          <cell r="K318">
            <v>416900</v>
          </cell>
        </row>
        <row r="319">
          <cell r="B319" t="str">
            <v>S535001</v>
          </cell>
          <cell r="C319" t="str">
            <v>厦门市三友和机械有限公司</v>
          </cell>
          <cell r="D319" t="str">
            <v>涉诉&amp;还款计划</v>
          </cell>
          <cell r="E319" t="str">
            <v>座椅</v>
          </cell>
          <cell r="F319">
            <v>314000</v>
          </cell>
          <cell r="G319">
            <v>0</v>
          </cell>
          <cell r="H319">
            <v>0</v>
          </cell>
          <cell r="I319">
            <v>0</v>
          </cell>
          <cell r="J319">
            <v>314000</v>
          </cell>
          <cell r="K319">
            <v>314000</v>
          </cell>
        </row>
        <row r="320">
          <cell r="B320" t="str">
            <v>S412005</v>
          </cell>
          <cell r="C320" t="str">
            <v>天津市国际铁工焊接装备有限公司</v>
          </cell>
          <cell r="D320" t="str">
            <v>涉诉&amp;还款计划</v>
          </cell>
          <cell r="E320" t="str">
            <v>金属件</v>
          </cell>
          <cell r="F320">
            <v>160732.6</v>
          </cell>
          <cell r="G320">
            <v>0</v>
          </cell>
          <cell r="H320">
            <v>0</v>
          </cell>
          <cell r="I320">
            <v>0</v>
          </cell>
          <cell r="J320">
            <v>160732.6</v>
          </cell>
          <cell r="K320">
            <v>160732.6</v>
          </cell>
        </row>
        <row r="321">
          <cell r="B321" t="str">
            <v>S413179</v>
          </cell>
          <cell r="C321" t="str">
            <v>文安县海智五金制品有限公司</v>
          </cell>
          <cell r="D321" t="str">
            <v>预付</v>
          </cell>
          <cell r="E321" t="str">
            <v>金属件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str">
            <v>/</v>
          </cell>
          <cell r="K321">
            <v>45200</v>
          </cell>
        </row>
        <row r="322">
          <cell r="B322" t="str">
            <v>S461001</v>
          </cell>
          <cell r="C322" t="str">
            <v>西安海容塑料制品有限责任公司</v>
          </cell>
          <cell r="D322" t="str">
            <v>预付</v>
          </cell>
          <cell r="E322" t="str">
            <v>金属件</v>
          </cell>
          <cell r="F322">
            <v>2607.69</v>
          </cell>
          <cell r="G322">
            <v>0</v>
          </cell>
          <cell r="H322">
            <v>0</v>
          </cell>
          <cell r="I322">
            <v>0</v>
          </cell>
          <cell r="J322" t="str">
            <v>/</v>
          </cell>
          <cell r="K322">
            <v>2898</v>
          </cell>
        </row>
        <row r="323">
          <cell r="B323" t="str">
            <v>S432039</v>
          </cell>
          <cell r="C323" t="str">
            <v>吴江市拓研电子材料有限公司</v>
          </cell>
          <cell r="D323" t="str">
            <v>预付</v>
          </cell>
          <cell r="E323" t="str">
            <v>金属件</v>
          </cell>
          <cell r="F323">
            <v>0.100000000000364</v>
          </cell>
          <cell r="G323">
            <v>4530.1</v>
          </cell>
          <cell r="H323">
            <v>755.016666666667</v>
          </cell>
          <cell r="I323">
            <v>604.013333333333</v>
          </cell>
          <cell r="J323" t="str">
            <v>/</v>
          </cell>
          <cell r="K323">
            <v>1248</v>
          </cell>
        </row>
        <row r="324">
          <cell r="B324" t="str">
            <v>S437061</v>
          </cell>
          <cell r="C324" t="str">
            <v>青岛宥恩工贸有限公司</v>
          </cell>
          <cell r="D324" t="str">
            <v>预付</v>
          </cell>
          <cell r="E324" t="str">
            <v>视镜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str">
            <v>/</v>
          </cell>
          <cell r="K324">
            <v>12000</v>
          </cell>
        </row>
        <row r="325">
          <cell r="B325" t="str">
            <v>S444013</v>
          </cell>
          <cell r="C325" t="str">
            <v>东莞市鑫宝塑胶原料有限公司</v>
          </cell>
          <cell r="D325" t="str">
            <v>预付</v>
          </cell>
          <cell r="E325" t="str">
            <v>视镜</v>
          </cell>
          <cell r="F325">
            <v>-20400</v>
          </cell>
          <cell r="G325">
            <v>0</v>
          </cell>
          <cell r="H325">
            <v>0</v>
          </cell>
          <cell r="I325">
            <v>0</v>
          </cell>
          <cell r="J325" t="str">
            <v>/</v>
          </cell>
          <cell r="K325">
            <v>47600</v>
          </cell>
        </row>
        <row r="326">
          <cell r="B326" t="str">
            <v>S412013</v>
          </cell>
          <cell r="C326" t="str">
            <v>天津金发新材料有限公司</v>
          </cell>
          <cell r="D326" t="str">
            <v>预付</v>
          </cell>
          <cell r="E326" t="str">
            <v>视镜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 t="str">
            <v>/</v>
          </cell>
          <cell r="K326">
            <v>12500</v>
          </cell>
        </row>
        <row r="327">
          <cell r="B327" t="str">
            <v>S431030</v>
          </cell>
          <cell r="C327" t="str">
            <v>上海信优机械设备有限公司</v>
          </cell>
          <cell r="D327" t="str">
            <v>预付</v>
          </cell>
          <cell r="E327" t="str">
            <v>视镜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str">
            <v>/</v>
          </cell>
          <cell r="K327">
            <v>14400</v>
          </cell>
        </row>
        <row r="328">
          <cell r="B328" t="str">
            <v>S533002</v>
          </cell>
          <cell r="C328" t="str">
            <v>宁波正耀汽车电器有限公司</v>
          </cell>
          <cell r="D328" t="str">
            <v>预付</v>
          </cell>
          <cell r="E328" t="str">
            <v>视镜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str">
            <v>/</v>
          </cell>
          <cell r="K328">
            <v>6664.74</v>
          </cell>
        </row>
        <row r="329">
          <cell r="B329" t="str">
            <v>S433025</v>
          </cell>
          <cell r="C329" t="str">
            <v>中广核俊尔新材料有限公司</v>
          </cell>
          <cell r="D329" t="str">
            <v>预付</v>
          </cell>
          <cell r="E329" t="str">
            <v>视镜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 t="str">
            <v>/</v>
          </cell>
          <cell r="K329">
            <v>34917</v>
          </cell>
        </row>
        <row r="330">
          <cell r="B330" t="str">
            <v>S411008</v>
          </cell>
          <cell r="C330" t="str">
            <v>北京瑞德佑业科技有限公司</v>
          </cell>
          <cell r="D330" t="str">
            <v>预付</v>
          </cell>
          <cell r="E330" t="str">
            <v>视镜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str">
            <v>/</v>
          </cell>
          <cell r="K330">
            <v>8340</v>
          </cell>
        </row>
        <row r="331">
          <cell r="B331" t="str">
            <v>S412042</v>
          </cell>
          <cell r="C331" t="str">
            <v>天津锦程新材料科技有限公司</v>
          </cell>
          <cell r="D331" t="str">
            <v>预付</v>
          </cell>
          <cell r="E331" t="str">
            <v>座椅</v>
          </cell>
          <cell r="F331">
            <v>0</v>
          </cell>
          <cell r="G331">
            <v>294200</v>
          </cell>
          <cell r="H331">
            <v>49033.3333333333</v>
          </cell>
          <cell r="I331">
            <v>39226.6666666667</v>
          </cell>
          <cell r="J331" t="str">
            <v>/</v>
          </cell>
          <cell r="K331">
            <v>80000</v>
          </cell>
        </row>
        <row r="332">
          <cell r="B332" t="str">
            <v>S544006</v>
          </cell>
          <cell r="C332" t="str">
            <v>鹤山市润源化工有限公司</v>
          </cell>
          <cell r="D332" t="str">
            <v>预付</v>
          </cell>
          <cell r="E332" t="str">
            <v>座椅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 t="str">
            <v>/</v>
          </cell>
          <cell r="K332">
            <v>12000</v>
          </cell>
        </row>
        <row r="333">
          <cell r="B333" t="str">
            <v>S531016</v>
          </cell>
          <cell r="C333" t="str">
            <v>上海克劳斯玛菲机械有限公司</v>
          </cell>
          <cell r="D333" t="str">
            <v>预付</v>
          </cell>
          <cell r="E333" t="str">
            <v>座椅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str">
            <v>/</v>
          </cell>
          <cell r="K333">
            <v>111271.6</v>
          </cell>
        </row>
        <row r="334">
          <cell r="B334" t="str">
            <v>S511035</v>
          </cell>
          <cell r="C334" t="str">
            <v>北京格兰力士机电技术有限责任公司</v>
          </cell>
          <cell r="D334" t="str">
            <v>预付</v>
          </cell>
          <cell r="E334" t="str">
            <v>座椅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 t="str">
            <v>/</v>
          </cell>
          <cell r="K334">
            <v>24000</v>
          </cell>
        </row>
        <row r="335">
          <cell r="B335" t="str">
            <v>S532029</v>
          </cell>
          <cell r="C335" t="str">
            <v>江苏尧工叉车制造有限公司</v>
          </cell>
          <cell r="D335" t="str">
            <v>预付</v>
          </cell>
          <cell r="E335" t="str">
            <v>座椅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 t="str">
            <v>/</v>
          </cell>
          <cell r="K335">
            <v>27300</v>
          </cell>
        </row>
        <row r="336">
          <cell r="B336" t="str">
            <v>S431016</v>
          </cell>
          <cell r="C336" t="str">
            <v>威特博赛熨烫设备(上海)有限公司</v>
          </cell>
          <cell r="D336" t="str">
            <v>预付</v>
          </cell>
          <cell r="E336" t="str">
            <v>座椅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 t="str">
            <v>/</v>
          </cell>
          <cell r="K336">
            <v>14700</v>
          </cell>
        </row>
        <row r="337">
          <cell r="B337" t="str">
            <v>S437035</v>
          </cell>
          <cell r="C337" t="str">
            <v>诸城市弘和源商贸有限公司</v>
          </cell>
          <cell r="D337" t="str">
            <v>预付</v>
          </cell>
          <cell r="E337" t="str">
            <v>座椅</v>
          </cell>
          <cell r="F337">
            <v>0.459999999991851</v>
          </cell>
          <cell r="G337">
            <v>0</v>
          </cell>
          <cell r="H337">
            <v>0</v>
          </cell>
          <cell r="I337">
            <v>0</v>
          </cell>
          <cell r="J337" t="str">
            <v>/</v>
          </cell>
          <cell r="K337">
            <v>17000</v>
          </cell>
        </row>
        <row r="338">
          <cell r="B338" t="str">
            <v>S437045</v>
          </cell>
          <cell r="C338" t="str">
            <v>曹县亿昌木制品有限公司</v>
          </cell>
          <cell r="D338" t="str">
            <v>预付</v>
          </cell>
          <cell r="E338" t="str">
            <v>座椅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 t="str">
            <v>/</v>
          </cell>
          <cell r="K338">
            <v>22400</v>
          </cell>
        </row>
        <row r="339">
          <cell r="B339" t="str">
            <v>S413207</v>
          </cell>
          <cell r="C339" t="str">
            <v>邢台普伦斯金属制品有限公司</v>
          </cell>
          <cell r="D339" t="str">
            <v>预付</v>
          </cell>
          <cell r="E339" t="str">
            <v>座椅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 t="str">
            <v>/</v>
          </cell>
          <cell r="K339">
            <v>9200</v>
          </cell>
        </row>
        <row r="340">
          <cell r="B340" t="str">
            <v>S413076</v>
          </cell>
          <cell r="C340" t="str">
            <v>埃意(廊坊)电子工程有限公司</v>
          </cell>
          <cell r="D340" t="str">
            <v>预付</v>
          </cell>
          <cell r="E340" t="str">
            <v>座椅</v>
          </cell>
          <cell r="F340">
            <v>64169.6</v>
          </cell>
          <cell r="G340">
            <v>80700</v>
          </cell>
          <cell r="H340">
            <v>13450</v>
          </cell>
          <cell r="I340">
            <v>10760</v>
          </cell>
          <cell r="J340" t="str">
            <v>/</v>
          </cell>
          <cell r="K340">
            <v>70000</v>
          </cell>
        </row>
        <row r="341">
          <cell r="B341" t="str">
            <v>S437051</v>
          </cell>
          <cell r="C341" t="str">
            <v>诸城恒信新材料科技有限公司</v>
          </cell>
          <cell r="D341" t="str">
            <v>预付</v>
          </cell>
          <cell r="E341" t="str">
            <v>座椅</v>
          </cell>
          <cell r="F341">
            <v>-82000</v>
          </cell>
          <cell r="G341">
            <v>366800</v>
          </cell>
          <cell r="H341">
            <v>61133.3333333333</v>
          </cell>
          <cell r="I341">
            <v>48906.6666666667</v>
          </cell>
          <cell r="J341" t="str">
            <v>/</v>
          </cell>
          <cell r="K341">
            <v>60000</v>
          </cell>
        </row>
        <row r="342">
          <cell r="B342" t="str">
            <v>S433029</v>
          </cell>
          <cell r="C342" t="str">
            <v>温州华创汽车电器有限公司</v>
          </cell>
          <cell r="D342" t="str">
            <v>预付</v>
          </cell>
          <cell r="E342" t="str">
            <v>座椅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 t="str">
            <v>/</v>
          </cell>
          <cell r="K342">
            <v>40000</v>
          </cell>
        </row>
        <row r="343">
          <cell r="B343" t="str">
            <v>S444016</v>
          </cell>
          <cell r="C343" t="str">
            <v>东莞市元将五金有限公司</v>
          </cell>
          <cell r="D343" t="str">
            <v>预付</v>
          </cell>
          <cell r="E343" t="str">
            <v>座椅</v>
          </cell>
          <cell r="F343">
            <v>-50019.45</v>
          </cell>
          <cell r="G343">
            <v>488613.95</v>
          </cell>
          <cell r="H343">
            <v>81435.6583333333</v>
          </cell>
          <cell r="I343">
            <v>65148.5266666667</v>
          </cell>
          <cell r="J343" t="str">
            <v>/</v>
          </cell>
          <cell r="K343">
            <v>120000</v>
          </cell>
        </row>
        <row r="344">
          <cell r="B344" t="str">
            <v>S412018</v>
          </cell>
          <cell r="C344" t="str">
            <v>穆勒纺织品(天津)有限公司</v>
          </cell>
          <cell r="D344" t="str">
            <v>预付</v>
          </cell>
          <cell r="E344" t="str">
            <v>座椅</v>
          </cell>
          <cell r="F344">
            <v>105883.26</v>
          </cell>
          <cell r="G344">
            <v>180805.56</v>
          </cell>
          <cell r="H344">
            <v>30134.26</v>
          </cell>
          <cell r="I344">
            <v>24107.408</v>
          </cell>
          <cell r="J344" t="str">
            <v>/</v>
          </cell>
          <cell r="K344">
            <v>80000</v>
          </cell>
        </row>
        <row r="345">
          <cell r="B345" t="str">
            <v>S513014</v>
          </cell>
          <cell r="C345" t="str">
            <v>邓景亮</v>
          </cell>
          <cell r="D345" t="str">
            <v>原材料</v>
          </cell>
          <cell r="E345" t="str">
            <v>座椅</v>
          </cell>
          <cell r="F345">
            <v>3646284.13</v>
          </cell>
          <cell r="G345">
            <v>2076238.92</v>
          </cell>
          <cell r="H345">
            <v>346039.82</v>
          </cell>
          <cell r="I345">
            <v>276831.856</v>
          </cell>
          <cell r="J345">
            <v>223168.144</v>
          </cell>
          <cell r="K345">
            <v>500000</v>
          </cell>
        </row>
        <row r="346">
          <cell r="B346" t="str">
            <v>S413107</v>
          </cell>
          <cell r="C346" t="str">
            <v>黄骅市赵福增运输队</v>
          </cell>
          <cell r="D346" t="str">
            <v>原材料</v>
          </cell>
          <cell r="E346" t="str">
            <v>座椅</v>
          </cell>
          <cell r="F346">
            <v>3354924.42</v>
          </cell>
          <cell r="G346">
            <v>1625756.78</v>
          </cell>
          <cell r="H346">
            <v>270959.463333333</v>
          </cell>
          <cell r="I346">
            <v>216767.570666667</v>
          </cell>
          <cell r="J346">
            <v>83232.4293333333</v>
          </cell>
          <cell r="K346">
            <v>300000</v>
          </cell>
        </row>
        <row r="347">
          <cell r="B347" t="str">
            <v>S412015</v>
          </cell>
          <cell r="C347" t="str">
            <v>天津亚铁科技有限公司</v>
          </cell>
          <cell r="D347" t="str">
            <v>原材料</v>
          </cell>
          <cell r="E347" t="str">
            <v>金属件</v>
          </cell>
          <cell r="F347">
            <v>230686.65</v>
          </cell>
          <cell r="G347">
            <v>0</v>
          </cell>
          <cell r="H347">
            <v>0</v>
          </cell>
          <cell r="I347">
            <v>0</v>
          </cell>
          <cell r="J347" t="str">
            <v>/</v>
          </cell>
          <cell r="K347">
            <v>0</v>
          </cell>
        </row>
        <row r="348">
          <cell r="B348" t="str">
            <v>S413061</v>
          </cell>
          <cell r="C348" t="str">
            <v>黄骅市氦普气体销售有限公司</v>
          </cell>
          <cell r="D348" t="str">
            <v>原材料</v>
          </cell>
          <cell r="E348" t="str">
            <v>金属件</v>
          </cell>
          <cell r="F348">
            <v>654757.34</v>
          </cell>
          <cell r="G348">
            <v>624600</v>
          </cell>
          <cell r="H348">
            <v>104100</v>
          </cell>
          <cell r="I348">
            <v>83280</v>
          </cell>
          <cell r="J348" t="str">
            <v>/</v>
          </cell>
          <cell r="K348">
            <v>0</v>
          </cell>
        </row>
        <row r="349">
          <cell r="B349" t="str">
            <v>S431024</v>
          </cell>
          <cell r="C349" t="str">
            <v>上海霏济科技有限公司</v>
          </cell>
          <cell r="D349" t="str">
            <v>原材料</v>
          </cell>
          <cell r="E349" t="str">
            <v>金属件</v>
          </cell>
          <cell r="F349">
            <v>533411.38</v>
          </cell>
          <cell r="G349">
            <v>619600</v>
          </cell>
          <cell r="H349">
            <v>103266.666666667</v>
          </cell>
          <cell r="I349">
            <v>82613.3333333333</v>
          </cell>
          <cell r="J349" t="str">
            <v>/</v>
          </cell>
          <cell r="K349">
            <v>0</v>
          </cell>
        </row>
        <row r="350">
          <cell r="B350" t="str">
            <v>S413040</v>
          </cell>
          <cell r="C350" t="str">
            <v>河北辰丰制管有限公司</v>
          </cell>
          <cell r="D350" t="str">
            <v>原材料</v>
          </cell>
          <cell r="E350" t="str">
            <v>金属件</v>
          </cell>
          <cell r="F350">
            <v>212083.65</v>
          </cell>
          <cell r="G350">
            <v>0</v>
          </cell>
          <cell r="H350">
            <v>0</v>
          </cell>
          <cell r="I350">
            <v>0</v>
          </cell>
          <cell r="J350" t="str">
            <v>/</v>
          </cell>
          <cell r="K350">
            <v>0</v>
          </cell>
        </row>
        <row r="351">
          <cell r="B351" t="str">
            <v>S437039</v>
          </cell>
          <cell r="C351" t="str">
            <v>山东慧源精细化工有限公司</v>
          </cell>
          <cell r="D351" t="str">
            <v>原材料</v>
          </cell>
          <cell r="E351" t="str">
            <v>金属件</v>
          </cell>
          <cell r="F351">
            <v>-3579.26</v>
          </cell>
          <cell r="G351">
            <v>67264.12</v>
          </cell>
          <cell r="H351">
            <v>11210.6866666667</v>
          </cell>
          <cell r="I351">
            <v>8968.54933333333</v>
          </cell>
          <cell r="J351" t="str">
            <v>/</v>
          </cell>
          <cell r="K351">
            <v>0</v>
          </cell>
        </row>
        <row r="352">
          <cell r="B352" t="str">
            <v>S413065</v>
          </cell>
          <cell r="C352" t="str">
            <v>河北锦泽丰泰国际贸易有限公司</v>
          </cell>
          <cell r="D352" t="str">
            <v>原材料</v>
          </cell>
          <cell r="E352" t="str">
            <v>金属件</v>
          </cell>
          <cell r="F352">
            <v>943640.62</v>
          </cell>
          <cell r="G352">
            <v>2252805.23</v>
          </cell>
          <cell r="H352">
            <v>375467.538333333</v>
          </cell>
          <cell r="I352">
            <v>300374.030666667</v>
          </cell>
          <cell r="J352">
            <v>0</v>
          </cell>
          <cell r="K352">
            <v>800000</v>
          </cell>
        </row>
        <row r="353">
          <cell r="B353" t="str">
            <v>S413042</v>
          </cell>
          <cell r="C353" t="str">
            <v>黄骅市祯祥金属制品有限责任公司</v>
          </cell>
          <cell r="D353" t="str">
            <v>原材料</v>
          </cell>
          <cell r="E353" t="str">
            <v>金属件</v>
          </cell>
          <cell r="F353">
            <v>228763.95</v>
          </cell>
          <cell r="G353">
            <v>2146836.08</v>
          </cell>
          <cell r="H353">
            <v>357806.013333333</v>
          </cell>
          <cell r="I353">
            <v>286244.810666667</v>
          </cell>
          <cell r="J353">
            <v>0</v>
          </cell>
          <cell r="K353">
            <v>600000</v>
          </cell>
        </row>
        <row r="354">
          <cell r="B354" t="str">
            <v>S412009</v>
          </cell>
          <cell r="C354" t="str">
            <v>天津市元辉昌钢铁贸易有限公司</v>
          </cell>
          <cell r="D354" t="str">
            <v>原材料</v>
          </cell>
          <cell r="E354" t="str">
            <v>金属件</v>
          </cell>
          <cell r="F354">
            <v>53727.3000000004</v>
          </cell>
          <cell r="G354">
            <v>320527.3</v>
          </cell>
          <cell r="H354">
            <v>53421.2166666667</v>
          </cell>
          <cell r="I354">
            <v>42736.9733333333</v>
          </cell>
          <cell r="J354">
            <v>0</v>
          </cell>
          <cell r="K354">
            <v>100000</v>
          </cell>
        </row>
        <row r="355">
          <cell r="B355" t="str">
            <v>S413012</v>
          </cell>
          <cell r="C355" t="str">
            <v>沧州市任沧机电有限公司</v>
          </cell>
          <cell r="D355" t="str">
            <v>原材料</v>
          </cell>
          <cell r="E355" t="str">
            <v>金属件</v>
          </cell>
          <cell r="F355">
            <v>0</v>
          </cell>
          <cell r="G355">
            <v>117900</v>
          </cell>
          <cell r="H355">
            <v>19650</v>
          </cell>
          <cell r="I355">
            <v>15720</v>
          </cell>
          <cell r="J355">
            <v>0</v>
          </cell>
          <cell r="K355">
            <v>24922</v>
          </cell>
        </row>
        <row r="356">
          <cell r="B356" t="str">
            <v>S432007</v>
          </cell>
          <cell r="C356" t="str">
            <v>江阴市信佳科贸有限公司</v>
          </cell>
          <cell r="D356" t="str">
            <v>原材料</v>
          </cell>
          <cell r="E356" t="str">
            <v>视镜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 t="str">
            <v>/</v>
          </cell>
          <cell r="K356">
            <v>0</v>
          </cell>
        </row>
        <row r="357">
          <cell r="B357" t="str">
            <v>S511004</v>
          </cell>
          <cell r="C357" t="str">
            <v>北鸿科（天津）科技有限公司</v>
          </cell>
          <cell r="D357" t="str">
            <v>原材料</v>
          </cell>
          <cell r="E357" t="str">
            <v>视镜</v>
          </cell>
          <cell r="F357">
            <v>0</v>
          </cell>
          <cell r="G357">
            <v>12000</v>
          </cell>
          <cell r="H357">
            <v>2000</v>
          </cell>
          <cell r="I357">
            <v>1600</v>
          </cell>
          <cell r="J357">
            <v>0</v>
          </cell>
          <cell r="K357">
            <v>0</v>
          </cell>
        </row>
        <row r="358">
          <cell r="B358" t="str">
            <v>S437053</v>
          </cell>
          <cell r="C358" t="str">
            <v>临沂方中新材料科技有限公司</v>
          </cell>
          <cell r="D358" t="str">
            <v>原材料</v>
          </cell>
          <cell r="E358" t="str">
            <v>视镜</v>
          </cell>
          <cell r="F358">
            <v>309000</v>
          </cell>
          <cell r="G358">
            <v>901400</v>
          </cell>
          <cell r="H358">
            <v>150233.333333333</v>
          </cell>
          <cell r="I358">
            <v>120186.666666667</v>
          </cell>
          <cell r="J358" t="str">
            <v>/</v>
          </cell>
          <cell r="K358">
            <v>314000</v>
          </cell>
        </row>
        <row r="359">
          <cell r="B359" t="str">
            <v>S411017</v>
          </cell>
          <cell r="C359" t="str">
            <v>北京奇美玉隆商贸有限责任公司</v>
          </cell>
          <cell r="D359" t="str">
            <v>原材料</v>
          </cell>
          <cell r="E359" t="str">
            <v>视镜</v>
          </cell>
          <cell r="F359">
            <v>1625981.6</v>
          </cell>
          <cell r="G359">
            <v>776139.95</v>
          </cell>
          <cell r="H359">
            <v>129356.658333333</v>
          </cell>
          <cell r="I359">
            <v>103485.326666667</v>
          </cell>
          <cell r="J359" t="str">
            <v>/</v>
          </cell>
          <cell r="K359">
            <v>236439.95</v>
          </cell>
        </row>
        <row r="360">
          <cell r="B360" t="str">
            <v>S437046</v>
          </cell>
          <cell r="C360" t="str">
            <v>青岛中新华美塑料有限公司</v>
          </cell>
          <cell r="D360" t="str">
            <v>原材料</v>
          </cell>
          <cell r="E360" t="str">
            <v>视镜</v>
          </cell>
          <cell r="F360">
            <v>93483.45</v>
          </cell>
          <cell r="G360">
            <v>308200</v>
          </cell>
          <cell r="H360">
            <v>51366.6666666667</v>
          </cell>
          <cell r="I360">
            <v>41093.3333333333</v>
          </cell>
          <cell r="J360" t="str">
            <v>/</v>
          </cell>
          <cell r="K360">
            <v>94267.8</v>
          </cell>
        </row>
        <row r="361">
          <cell r="B361" t="str">
            <v>S431028</v>
          </cell>
          <cell r="C361" t="str">
            <v>上海越航启塑化有限公司</v>
          </cell>
          <cell r="D361" t="str">
            <v>原材料</v>
          </cell>
          <cell r="E361" t="str">
            <v>视镜</v>
          </cell>
          <cell r="F361">
            <v>33000</v>
          </cell>
          <cell r="G361">
            <v>688200</v>
          </cell>
          <cell r="H361">
            <v>114700</v>
          </cell>
          <cell r="I361">
            <v>91760</v>
          </cell>
          <cell r="J361" t="str">
            <v>/</v>
          </cell>
          <cell r="K361">
            <v>33000</v>
          </cell>
        </row>
        <row r="362">
          <cell r="B362" t="str">
            <v>S431001</v>
          </cell>
          <cell r="C362" t="str">
            <v>纳新塑化（上海）有限公司</v>
          </cell>
          <cell r="D362" t="str">
            <v>原材料</v>
          </cell>
          <cell r="E362" t="str">
            <v>视镜</v>
          </cell>
          <cell r="F362">
            <v>122720</v>
          </cell>
          <cell r="G362">
            <v>162600</v>
          </cell>
          <cell r="H362">
            <v>27100</v>
          </cell>
          <cell r="I362">
            <v>21680</v>
          </cell>
          <cell r="J362" t="str">
            <v>/</v>
          </cell>
          <cell r="K362">
            <v>122720</v>
          </cell>
        </row>
        <row r="363">
          <cell r="B363" t="str">
            <v>S412052</v>
          </cell>
          <cell r="C363" t="str">
            <v>利宇晴塑胶(天津)有限公司</v>
          </cell>
          <cell r="D363" t="str">
            <v>原材料</v>
          </cell>
          <cell r="E363" t="str">
            <v>视镜</v>
          </cell>
          <cell r="F363">
            <v>66000</v>
          </cell>
          <cell r="G363">
            <v>0</v>
          </cell>
          <cell r="H363">
            <v>0</v>
          </cell>
          <cell r="I363">
            <v>0</v>
          </cell>
          <cell r="J363" t="str">
            <v>/</v>
          </cell>
          <cell r="K363">
            <v>66000</v>
          </cell>
        </row>
        <row r="364">
          <cell r="B364" t="str">
            <v>S412038</v>
          </cell>
          <cell r="C364" t="str">
            <v>天津禄川科技开发有限公司</v>
          </cell>
          <cell r="D364" t="str">
            <v>原材料</v>
          </cell>
          <cell r="E364" t="str">
            <v>视镜</v>
          </cell>
          <cell r="F364">
            <v>38871.4800000001</v>
          </cell>
          <cell r="G364">
            <v>193200</v>
          </cell>
          <cell r="H364">
            <v>32200</v>
          </cell>
          <cell r="I364">
            <v>25760</v>
          </cell>
          <cell r="J364" t="str">
            <v>/</v>
          </cell>
          <cell r="K364">
            <v>38871.48</v>
          </cell>
        </row>
        <row r="365">
          <cell r="B365" t="str">
            <v>S437005</v>
          </cell>
          <cell r="C365" t="str">
            <v>青岛盛有电子科技有限公司</v>
          </cell>
          <cell r="D365" t="str">
            <v>原材料</v>
          </cell>
          <cell r="E365" t="str">
            <v>视镜</v>
          </cell>
          <cell r="F365">
            <v>303625.92</v>
          </cell>
          <cell r="G365">
            <v>197600</v>
          </cell>
          <cell r="H365">
            <v>32933.3333333333</v>
          </cell>
          <cell r="I365">
            <v>26346.6666666667</v>
          </cell>
          <cell r="J365" t="str">
            <v>/</v>
          </cell>
          <cell r="K365">
            <v>100000</v>
          </cell>
        </row>
        <row r="366">
          <cell r="B366" t="str">
            <v>S411019</v>
          </cell>
          <cell r="C366" t="str">
            <v>多科迪（北京）塑胶颜料有限公司</v>
          </cell>
          <cell r="D366" t="str">
            <v>原材料</v>
          </cell>
          <cell r="E366" t="str">
            <v>视镜</v>
          </cell>
          <cell r="F366">
            <v>6531</v>
          </cell>
          <cell r="G366">
            <v>0</v>
          </cell>
          <cell r="H366">
            <v>0</v>
          </cell>
          <cell r="I366">
            <v>0</v>
          </cell>
          <cell r="J366" t="str">
            <v>/</v>
          </cell>
          <cell r="K366">
            <v>6531</v>
          </cell>
        </row>
        <row r="367">
          <cell r="B367" t="str">
            <v>S437024</v>
          </cell>
          <cell r="C367" t="str">
            <v>佳化化学（滨州）有限公司</v>
          </cell>
          <cell r="D367" t="str">
            <v>原材料</v>
          </cell>
          <cell r="E367" t="str">
            <v>座椅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B368" t="str">
            <v>S421002</v>
          </cell>
          <cell r="C368" t="str">
            <v>大连浩煜新材料科技有限公司</v>
          </cell>
          <cell r="D368" t="str">
            <v>原材料</v>
          </cell>
          <cell r="E368" t="str">
            <v>座椅</v>
          </cell>
          <cell r="F368">
            <v>5482209.82</v>
          </cell>
          <cell r="G368">
            <v>6549500</v>
          </cell>
          <cell r="H368">
            <v>1091583.33333333</v>
          </cell>
          <cell r="I368">
            <v>873266.666666667</v>
          </cell>
          <cell r="J368" t="str">
            <v>/</v>
          </cell>
          <cell r="K368">
            <v>2000000</v>
          </cell>
        </row>
        <row r="369">
          <cell r="B369" t="str">
            <v>S412003</v>
          </cell>
          <cell r="C369" t="str">
            <v>天津市远丰化工产品贸易有限公司</v>
          </cell>
          <cell r="D369" t="str">
            <v>原材料</v>
          </cell>
          <cell r="E369" t="str">
            <v>座椅</v>
          </cell>
          <cell r="F369">
            <v>1020840.05</v>
          </cell>
          <cell r="G369">
            <v>6975158</v>
          </cell>
          <cell r="H369">
            <v>1162526.33333333</v>
          </cell>
          <cell r="I369">
            <v>930021.066666667</v>
          </cell>
          <cell r="J369" t="str">
            <v>/</v>
          </cell>
          <cell r="K369">
            <v>1500000</v>
          </cell>
        </row>
        <row r="370">
          <cell r="B370" t="str">
            <v>S435001</v>
          </cell>
          <cell r="C370" t="str">
            <v>厦门凯平化工有限公司</v>
          </cell>
          <cell r="D370" t="str">
            <v>原材料</v>
          </cell>
          <cell r="E370" t="str">
            <v>座椅</v>
          </cell>
          <cell r="F370">
            <v>1070545.01</v>
          </cell>
          <cell r="G370">
            <v>1070500</v>
          </cell>
          <cell r="H370">
            <v>178416.666666667</v>
          </cell>
          <cell r="I370">
            <v>142733.333333333</v>
          </cell>
          <cell r="J370" t="str">
            <v>/</v>
          </cell>
          <cell r="K370">
            <v>550000</v>
          </cell>
        </row>
        <row r="371">
          <cell r="B371" t="str">
            <v>S411006</v>
          </cell>
          <cell r="C371" t="str">
            <v>北京中万盛贸易有限责任公司</v>
          </cell>
          <cell r="D371" t="str">
            <v>原材料</v>
          </cell>
          <cell r="E371" t="str">
            <v>座椅</v>
          </cell>
          <cell r="F371">
            <v>424370.02</v>
          </cell>
          <cell r="G371">
            <v>775400</v>
          </cell>
          <cell r="H371">
            <v>129233.333333333</v>
          </cell>
          <cell r="I371">
            <v>103386.666666667</v>
          </cell>
          <cell r="J371" t="str">
            <v>/</v>
          </cell>
          <cell r="K371">
            <v>400000</v>
          </cell>
        </row>
        <row r="372">
          <cell r="B372" t="str">
            <v>S513003</v>
          </cell>
          <cell r="C372" t="str">
            <v>沧州市鑫发缝纫机有限公司</v>
          </cell>
          <cell r="D372" t="str">
            <v>原材料</v>
          </cell>
          <cell r="E372" t="str">
            <v>座椅</v>
          </cell>
          <cell r="F372">
            <v>18873</v>
          </cell>
          <cell r="G372">
            <v>0</v>
          </cell>
          <cell r="H372">
            <v>0</v>
          </cell>
          <cell r="I372">
            <v>0</v>
          </cell>
          <cell r="J372" t="str">
            <v>/</v>
          </cell>
          <cell r="K372">
            <v>18873</v>
          </cell>
        </row>
        <row r="373">
          <cell r="B373" t="str">
            <v>S613007</v>
          </cell>
          <cell r="C373" t="str">
            <v>座椅/发泡/工装/缝纫零采借款-程丽宇</v>
          </cell>
          <cell r="D373" t="str">
            <v>原材料</v>
          </cell>
          <cell r="E373" t="str">
            <v>座椅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 t="str">
            <v>/</v>
          </cell>
          <cell r="K373">
            <v>23000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1月汇总"/>
      <sheetName val="11月支付计划"/>
      <sheetName val="10月未支付金额"/>
      <sheetName val="1123支付"/>
      <sheetName val="1130支付"/>
      <sheetName val="Sheet1"/>
    </sheetNames>
    <sheetDataSet>
      <sheetData sheetId="0"/>
      <sheetData sheetId="1">
        <row r="3">
          <cell r="D3" t="str">
            <v>沧州骏臣金属材料销售有限公司</v>
          </cell>
          <cell r="E3" t="str">
            <v>原材料</v>
          </cell>
          <cell r="F3" t="str">
            <v>模具试制</v>
          </cell>
          <cell r="G3">
            <v>-46232</v>
          </cell>
          <cell r="H3">
            <v>0</v>
          </cell>
          <cell r="I3">
            <v>0</v>
          </cell>
          <cell r="J3">
            <v>80000</v>
          </cell>
        </row>
        <row r="4">
          <cell r="D4" t="str">
            <v>天津开山金属模具科技有限公司</v>
          </cell>
          <cell r="E4" t="str">
            <v>原材料</v>
          </cell>
          <cell r="F4" t="str">
            <v>模具试制</v>
          </cell>
          <cell r="G4">
            <v>7049.3</v>
          </cell>
          <cell r="H4">
            <v>16100</v>
          </cell>
          <cell r="I4">
            <v>2683.33333333333</v>
          </cell>
          <cell r="J4">
            <v>8049.3</v>
          </cell>
        </row>
        <row r="5">
          <cell r="D5" t="str">
            <v>黄骅市双得金属制品销售有限公司</v>
          </cell>
          <cell r="E5" t="str">
            <v>原材料</v>
          </cell>
          <cell r="F5" t="str">
            <v>模具试制</v>
          </cell>
          <cell r="G5">
            <v>187123.47</v>
          </cell>
          <cell r="H5">
            <v>339900</v>
          </cell>
          <cell r="I5">
            <v>56650</v>
          </cell>
          <cell r="J5">
            <v>30000</v>
          </cell>
        </row>
        <row r="6">
          <cell r="D6" t="str">
            <v>黄骅市宏顺模具厂</v>
          </cell>
          <cell r="E6" t="str">
            <v>原材料</v>
          </cell>
          <cell r="F6" t="str">
            <v>模具试制</v>
          </cell>
          <cell r="G6">
            <v>27038</v>
          </cell>
          <cell r="H6">
            <v>79038</v>
          </cell>
          <cell r="I6">
            <v>13173</v>
          </cell>
          <cell r="J6">
            <v>30038</v>
          </cell>
        </row>
        <row r="7">
          <cell r="D7" t="str">
            <v>黄骅市世航模具厂</v>
          </cell>
          <cell r="E7" t="str">
            <v>原材料</v>
          </cell>
          <cell r="F7" t="str">
            <v>模具试制</v>
          </cell>
          <cell r="G7">
            <v>0</v>
          </cell>
          <cell r="H7">
            <v>0</v>
          </cell>
          <cell r="I7">
            <v>0</v>
          </cell>
          <cell r="J7">
            <v>42000</v>
          </cell>
        </row>
        <row r="8">
          <cell r="D8" t="str">
            <v>黄骅市金诚模具厂</v>
          </cell>
          <cell r="E8" t="str">
            <v>原材料</v>
          </cell>
          <cell r="F8" t="str">
            <v>模具试制</v>
          </cell>
          <cell r="G8">
            <v>0</v>
          </cell>
          <cell r="H8">
            <v>12400</v>
          </cell>
          <cell r="I8">
            <v>2066.66666666667</v>
          </cell>
          <cell r="J8">
            <v>25600</v>
          </cell>
        </row>
        <row r="9">
          <cell r="D9" t="str">
            <v>河北新林坡孵化器股份有限公司</v>
          </cell>
          <cell r="E9" t="str">
            <v>原材料</v>
          </cell>
          <cell r="F9" t="str">
            <v>模具试制</v>
          </cell>
          <cell r="G9">
            <v>0</v>
          </cell>
          <cell r="H9">
            <v>0</v>
          </cell>
          <cell r="I9">
            <v>0</v>
          </cell>
          <cell r="J9">
            <v>104824.32</v>
          </cell>
        </row>
        <row r="10">
          <cell r="D10" t="str">
            <v>米思米（中国）精密机械贸易有限公司</v>
          </cell>
          <cell r="E10" t="str">
            <v>原材料</v>
          </cell>
          <cell r="F10" t="str">
            <v>模具试制</v>
          </cell>
          <cell r="G10">
            <v>-6944.89</v>
          </cell>
          <cell r="H10">
            <v>54018.92</v>
          </cell>
          <cell r="I10">
            <v>9003.15333333333</v>
          </cell>
          <cell r="J10">
            <v>12000</v>
          </cell>
        </row>
        <row r="11">
          <cell r="D11" t="str">
            <v>黄骅市腾双五金门市部</v>
          </cell>
          <cell r="E11" t="str">
            <v>原材料</v>
          </cell>
          <cell r="F11" t="str">
            <v>模具试制</v>
          </cell>
          <cell r="G11">
            <v>52817.9</v>
          </cell>
          <cell r="H11">
            <v>122336.43</v>
          </cell>
          <cell r="I11">
            <v>20389.405</v>
          </cell>
          <cell r="J11">
            <v>32035.7</v>
          </cell>
        </row>
        <row r="12">
          <cell r="D12" t="str">
            <v>大连浩煜新材料科技有限公司</v>
          </cell>
          <cell r="E12" t="str">
            <v>原材料</v>
          </cell>
          <cell r="F12" t="str">
            <v>座椅</v>
          </cell>
          <cell r="G12">
            <v>4629969.82</v>
          </cell>
          <cell r="H12">
            <v>6807700</v>
          </cell>
          <cell r="I12">
            <v>1134616.66666667</v>
          </cell>
          <cell r="J12">
            <v>1200000</v>
          </cell>
        </row>
        <row r="13">
          <cell r="D13" t="str">
            <v>天津市远丰化工产品贸易有限公司</v>
          </cell>
          <cell r="E13" t="str">
            <v>原材料</v>
          </cell>
          <cell r="F13" t="str">
            <v>座椅</v>
          </cell>
          <cell r="G13">
            <v>1952963.07</v>
          </cell>
          <cell r="H13">
            <v>6611540</v>
          </cell>
          <cell r="I13">
            <v>1101923.33333333</v>
          </cell>
          <cell r="J13">
            <v>1400000</v>
          </cell>
        </row>
        <row r="14">
          <cell r="D14" t="str">
            <v>厦门凯平化工有限公司</v>
          </cell>
          <cell r="E14" t="str">
            <v>原材料</v>
          </cell>
          <cell r="F14" t="str">
            <v>座椅</v>
          </cell>
          <cell r="G14">
            <v>811489.26</v>
          </cell>
          <cell r="H14">
            <v>880900.03</v>
          </cell>
          <cell r="I14">
            <v>146816.671666667</v>
          </cell>
          <cell r="J14">
            <v>200000</v>
          </cell>
        </row>
        <row r="15">
          <cell r="D15" t="str">
            <v>北京中万盛贸易有限责任公司</v>
          </cell>
          <cell r="E15" t="str">
            <v>原材料</v>
          </cell>
          <cell r="F15" t="str">
            <v>座椅</v>
          </cell>
          <cell r="G15">
            <v>410669.32</v>
          </cell>
          <cell r="H15">
            <v>754936.33</v>
          </cell>
          <cell r="I15">
            <v>125822.721666667</v>
          </cell>
          <cell r="J15">
            <v>250000</v>
          </cell>
        </row>
        <row r="16">
          <cell r="D16" t="str">
            <v>北京来一桶金科技有限公司</v>
          </cell>
          <cell r="E16" t="str">
            <v>原材料</v>
          </cell>
          <cell r="F16" t="str">
            <v>座椅</v>
          </cell>
          <cell r="G16">
            <v>16000</v>
          </cell>
          <cell r="H16">
            <v>55400</v>
          </cell>
          <cell r="I16">
            <v>9233.33333333333</v>
          </cell>
          <cell r="J16">
            <v>16000</v>
          </cell>
        </row>
        <row r="17">
          <cell r="D17" t="str">
            <v>鹤山市润源化工有限公司</v>
          </cell>
          <cell r="E17" t="str">
            <v>原材料</v>
          </cell>
          <cell r="F17" t="str">
            <v>座椅</v>
          </cell>
          <cell r="G17">
            <v>-4000</v>
          </cell>
          <cell r="H17">
            <v>36000</v>
          </cell>
          <cell r="I17">
            <v>6000</v>
          </cell>
          <cell r="J17">
            <v>12000</v>
          </cell>
        </row>
        <row r="18">
          <cell r="D18" t="str">
            <v>天津锦程新材料科技有限公司</v>
          </cell>
          <cell r="E18" t="str">
            <v>原材料</v>
          </cell>
          <cell r="F18" t="str">
            <v>座椅</v>
          </cell>
          <cell r="G18">
            <v>55361.2</v>
          </cell>
          <cell r="H18">
            <v>294247.2</v>
          </cell>
          <cell r="I18">
            <v>49041.2</v>
          </cell>
          <cell r="J18">
            <v>100000</v>
          </cell>
        </row>
        <row r="19">
          <cell r="D19" t="str">
            <v>诸城市弘和源商贸有限公司</v>
          </cell>
          <cell r="E19" t="str">
            <v>预付</v>
          </cell>
          <cell r="F19" t="str">
            <v>座椅</v>
          </cell>
          <cell r="G19">
            <v>0.459999999991851</v>
          </cell>
          <cell r="H19">
            <v>51000</v>
          </cell>
          <cell r="I19">
            <v>8500</v>
          </cell>
          <cell r="J19">
            <v>17000</v>
          </cell>
        </row>
        <row r="20">
          <cell r="D20" t="str">
            <v>曹县亿昌木制品有限公司</v>
          </cell>
          <cell r="E20" t="str">
            <v>预付</v>
          </cell>
          <cell r="F20" t="str">
            <v>座椅</v>
          </cell>
          <cell r="G20">
            <v>-8800</v>
          </cell>
          <cell r="H20">
            <v>35200</v>
          </cell>
          <cell r="I20">
            <v>5866.66666666667</v>
          </cell>
          <cell r="J20">
            <v>8800</v>
          </cell>
        </row>
        <row r="21">
          <cell r="D21" t="str">
            <v>邢台普伦斯金属制品有限公司</v>
          </cell>
          <cell r="E21" t="str">
            <v>预付</v>
          </cell>
          <cell r="F21" t="str">
            <v>座椅</v>
          </cell>
          <cell r="G21">
            <v>0</v>
          </cell>
          <cell r="H21">
            <v>0</v>
          </cell>
          <cell r="I21">
            <v>0</v>
          </cell>
          <cell r="J21">
            <v>9200</v>
          </cell>
        </row>
        <row r="22">
          <cell r="D22" t="str">
            <v>廊坊冀杰塑料制品有限公司</v>
          </cell>
          <cell r="E22" t="str">
            <v>预付</v>
          </cell>
          <cell r="F22" t="str">
            <v>座椅</v>
          </cell>
          <cell r="G22">
            <v>0</v>
          </cell>
          <cell r="H22">
            <v>16500</v>
          </cell>
          <cell r="I22">
            <v>2750</v>
          </cell>
          <cell r="J22">
            <v>5500</v>
          </cell>
        </row>
        <row r="23">
          <cell r="D23" t="str">
            <v>衡水鑫智汽车零部件有限公司</v>
          </cell>
          <cell r="E23" t="str">
            <v>预付</v>
          </cell>
          <cell r="F23" t="str">
            <v>座椅</v>
          </cell>
          <cell r="G23">
            <v>0</v>
          </cell>
          <cell r="H23">
            <v>78800</v>
          </cell>
          <cell r="I23">
            <v>13133.3333333333</v>
          </cell>
          <cell r="J23">
            <v>15600</v>
          </cell>
        </row>
        <row r="24">
          <cell r="D24" t="str">
            <v>东莞市元将五金有限公司</v>
          </cell>
          <cell r="E24" t="str">
            <v>预付</v>
          </cell>
          <cell r="F24" t="str">
            <v>座椅</v>
          </cell>
          <cell r="G24">
            <v>-55087.5</v>
          </cell>
          <cell r="H24">
            <v>257887.5</v>
          </cell>
          <cell r="I24">
            <v>42981.25</v>
          </cell>
          <cell r="J24">
            <v>97500</v>
          </cell>
        </row>
        <row r="25">
          <cell r="D25" t="str">
            <v>温州华创汽车电器有限公司</v>
          </cell>
          <cell r="E25" t="str">
            <v>预付</v>
          </cell>
          <cell r="F25" t="str">
            <v>座椅</v>
          </cell>
          <cell r="G25">
            <v>0</v>
          </cell>
          <cell r="H25">
            <v>55760</v>
          </cell>
          <cell r="I25">
            <v>9293.33333333333</v>
          </cell>
          <cell r="J25">
            <v>22960</v>
          </cell>
        </row>
        <row r="26">
          <cell r="D26" t="str">
            <v>美视伊汽车镜控(苏州)有限公司</v>
          </cell>
          <cell r="E26" t="str">
            <v>合同到期</v>
          </cell>
          <cell r="F26" t="str">
            <v>视镜</v>
          </cell>
          <cell r="G26">
            <v>223403.16</v>
          </cell>
          <cell r="H26">
            <v>609405.44</v>
          </cell>
          <cell r="I26">
            <v>101567.573333333</v>
          </cell>
          <cell r="J26">
            <v>102397.72</v>
          </cell>
        </row>
        <row r="27">
          <cell r="D27" t="str">
            <v>天津禄川科技开发有限公司</v>
          </cell>
          <cell r="E27" t="str">
            <v>原材料</v>
          </cell>
          <cell r="F27" t="str">
            <v>视镜</v>
          </cell>
          <cell r="G27">
            <v>18816.9300000001</v>
          </cell>
          <cell r="H27">
            <v>216200</v>
          </cell>
          <cell r="I27">
            <v>36033.3333333333</v>
          </cell>
          <cell r="J27">
            <v>18416.95</v>
          </cell>
        </row>
        <row r="28">
          <cell r="D28" t="str">
            <v>宁波华腾首研新材料有限公司</v>
          </cell>
          <cell r="E28" t="str">
            <v>预付</v>
          </cell>
          <cell r="F28" t="str">
            <v>视镜</v>
          </cell>
          <cell r="G28">
            <v>0</v>
          </cell>
          <cell r="H28">
            <v>4500</v>
          </cell>
          <cell r="I28">
            <v>750</v>
          </cell>
          <cell r="J28">
            <v>9000</v>
          </cell>
        </row>
        <row r="29">
          <cell r="D29" t="str">
            <v>天津东旺科技发展有限公司</v>
          </cell>
          <cell r="E29" t="str">
            <v>预付</v>
          </cell>
          <cell r="F29" t="str">
            <v>视镜</v>
          </cell>
          <cell r="G29">
            <v>42714</v>
          </cell>
          <cell r="H29">
            <v>56900</v>
          </cell>
          <cell r="I29">
            <v>9483.33333333333</v>
          </cell>
          <cell r="J29">
            <v>42714</v>
          </cell>
        </row>
        <row r="30">
          <cell r="D30" t="str">
            <v>昆山维尔利环保科技有限公司</v>
          </cell>
          <cell r="E30" t="str">
            <v>预付</v>
          </cell>
          <cell r="F30" t="str">
            <v>视镜</v>
          </cell>
          <cell r="G30">
            <v>4680</v>
          </cell>
          <cell r="H30">
            <v>21400</v>
          </cell>
          <cell r="I30">
            <v>3566.66666666667</v>
          </cell>
          <cell r="J30">
            <v>4680</v>
          </cell>
        </row>
        <row r="31">
          <cell r="D31" t="str">
            <v>北京奇美玉隆商贸有限责任公司</v>
          </cell>
          <cell r="E31" t="str">
            <v>原材料</v>
          </cell>
          <cell r="F31" t="str">
            <v>视镜</v>
          </cell>
          <cell r="G31">
            <v>1348041.65</v>
          </cell>
          <cell r="H31">
            <v>248200</v>
          </cell>
          <cell r="I31">
            <v>41366.6666666667</v>
          </cell>
          <cell r="J31">
            <v>248195.4</v>
          </cell>
        </row>
        <row r="32">
          <cell r="D32" t="str">
            <v>临沂方中新材料科技有限公司</v>
          </cell>
          <cell r="E32" t="str">
            <v>原材料</v>
          </cell>
          <cell r="F32" t="str">
            <v>视镜</v>
          </cell>
          <cell r="G32">
            <v>232000</v>
          </cell>
          <cell r="H32">
            <v>857700</v>
          </cell>
          <cell r="I32">
            <v>142950</v>
          </cell>
          <cell r="J32">
            <v>232000</v>
          </cell>
        </row>
        <row r="33">
          <cell r="D33" t="str">
            <v>青岛盛有电子科技有限公司</v>
          </cell>
          <cell r="E33" t="str">
            <v>原材料</v>
          </cell>
          <cell r="F33" t="str">
            <v>视镜</v>
          </cell>
          <cell r="G33">
            <v>315625.92</v>
          </cell>
          <cell r="H33">
            <v>259200</v>
          </cell>
          <cell r="I33">
            <v>43200</v>
          </cell>
          <cell r="J33">
            <v>200000</v>
          </cell>
        </row>
        <row r="34">
          <cell r="D34" t="str">
            <v>青岛柏利美新材料有限公司</v>
          </cell>
          <cell r="E34" t="str">
            <v>原材料</v>
          </cell>
          <cell r="F34" t="str">
            <v>视镜</v>
          </cell>
          <cell r="G34">
            <v>103500</v>
          </cell>
          <cell r="H34">
            <v>237000</v>
          </cell>
          <cell r="I34">
            <v>39500</v>
          </cell>
          <cell r="J34">
            <v>103500</v>
          </cell>
        </row>
        <row r="35">
          <cell r="D35" t="str">
            <v>青岛中新华美塑料有限公司</v>
          </cell>
          <cell r="E35" t="str">
            <v>原材料</v>
          </cell>
          <cell r="F35" t="str">
            <v>视镜</v>
          </cell>
          <cell r="G35">
            <v>129000</v>
          </cell>
          <cell r="H35">
            <v>289700</v>
          </cell>
          <cell r="I35">
            <v>48283.3333333333</v>
          </cell>
          <cell r="J35">
            <v>129000</v>
          </cell>
        </row>
        <row r="36">
          <cell r="D36" t="str">
            <v>上海越航启塑化有限公司</v>
          </cell>
          <cell r="E36" t="str">
            <v>原材料</v>
          </cell>
          <cell r="F36" t="str">
            <v>视镜</v>
          </cell>
          <cell r="G36">
            <v>121870</v>
          </cell>
          <cell r="H36">
            <v>640170</v>
          </cell>
          <cell r="I36">
            <v>106695</v>
          </cell>
          <cell r="J36">
            <v>121780</v>
          </cell>
        </row>
        <row r="37">
          <cell r="D37" t="str">
            <v>沃尔瓦格涂料(廊坊)有限公司</v>
          </cell>
          <cell r="E37" t="str">
            <v>原材料</v>
          </cell>
          <cell r="F37" t="str">
            <v>视镜</v>
          </cell>
          <cell r="G37">
            <v>52285.47</v>
          </cell>
          <cell r="H37">
            <v>361885.47</v>
          </cell>
          <cell r="I37">
            <v>60314.245</v>
          </cell>
          <cell r="J37">
            <v>52285.47</v>
          </cell>
        </row>
        <row r="38">
          <cell r="D38" t="str">
            <v>PPG涂料（天津）有限公司</v>
          </cell>
          <cell r="E38" t="str">
            <v>原材料</v>
          </cell>
          <cell r="F38" t="str">
            <v>视镜</v>
          </cell>
          <cell r="G38">
            <v>193231.97</v>
          </cell>
          <cell r="H38">
            <v>0</v>
          </cell>
          <cell r="I38">
            <v>0</v>
          </cell>
          <cell r="J38">
            <v>104650.14</v>
          </cell>
        </row>
        <row r="39">
          <cell r="D39" t="str">
            <v>四川共享物流有限公司</v>
          </cell>
          <cell r="E39" t="str">
            <v>合同到期</v>
          </cell>
          <cell r="F39" t="str">
            <v>视镜</v>
          </cell>
          <cell r="G39">
            <v>134540.57</v>
          </cell>
          <cell r="H39">
            <v>0</v>
          </cell>
          <cell r="I39">
            <v>0</v>
          </cell>
          <cell r="J39">
            <v>40000</v>
          </cell>
        </row>
        <row r="40">
          <cell r="D40" t="str">
            <v>佛山市立久光电科技有限公司</v>
          </cell>
          <cell r="E40" t="str">
            <v>合同到期</v>
          </cell>
          <cell r="F40" t="str">
            <v>视镜</v>
          </cell>
          <cell r="G40">
            <v>10975.93</v>
          </cell>
          <cell r="H40">
            <v>128600</v>
          </cell>
          <cell r="I40">
            <v>21433.3333333333</v>
          </cell>
          <cell r="J40">
            <v>10975.13</v>
          </cell>
        </row>
        <row r="41">
          <cell r="D41" t="str">
            <v>献县鹏凯金属制品有限公司</v>
          </cell>
          <cell r="E41" t="str">
            <v>预付</v>
          </cell>
          <cell r="F41" t="str">
            <v>视镜</v>
          </cell>
          <cell r="G41">
            <v>-50000</v>
          </cell>
          <cell r="H41">
            <v>173300</v>
          </cell>
          <cell r="I41">
            <v>28883.3333333333</v>
          </cell>
          <cell r="J41">
            <v>26190</v>
          </cell>
        </row>
        <row r="42">
          <cell r="D42" t="str">
            <v>中广核俊尔（浙江）新材料有限公司</v>
          </cell>
          <cell r="E42" t="str">
            <v>预付</v>
          </cell>
          <cell r="F42" t="str">
            <v>视镜</v>
          </cell>
          <cell r="G42">
            <v>0</v>
          </cell>
          <cell r="H42">
            <v>34878</v>
          </cell>
          <cell r="I42">
            <v>5813</v>
          </cell>
          <cell r="J42">
            <v>23278</v>
          </cell>
        </row>
        <row r="43">
          <cell r="D43" t="str">
            <v>天津金发新材料有限公司</v>
          </cell>
          <cell r="E43" t="str">
            <v>预付</v>
          </cell>
          <cell r="F43" t="str">
            <v>视镜</v>
          </cell>
          <cell r="G43">
            <v>0</v>
          </cell>
          <cell r="H43">
            <v>0</v>
          </cell>
          <cell r="I43">
            <v>0</v>
          </cell>
          <cell r="J43">
            <v>17492.4</v>
          </cell>
        </row>
        <row r="44">
          <cell r="D44" t="str">
            <v>黄骅市三姐五金经销部</v>
          </cell>
          <cell r="E44" t="str">
            <v>预付</v>
          </cell>
          <cell r="F44" t="str">
            <v>视镜</v>
          </cell>
          <cell r="G44">
            <v>7412.92</v>
          </cell>
          <cell r="H44">
            <v>15200</v>
          </cell>
          <cell r="I44">
            <v>2533.33333333333</v>
          </cell>
          <cell r="J44">
            <v>1560</v>
          </cell>
        </row>
        <row r="45">
          <cell r="D45" t="str">
            <v>天津芳雅机电科技有限公司</v>
          </cell>
          <cell r="E45" t="str">
            <v>合同到期</v>
          </cell>
          <cell r="F45" t="str">
            <v>视镜</v>
          </cell>
          <cell r="G45">
            <v>42000</v>
          </cell>
          <cell r="H45">
            <v>0</v>
          </cell>
          <cell r="I45">
            <v>0</v>
          </cell>
          <cell r="J45">
            <v>42000</v>
          </cell>
        </row>
        <row r="46">
          <cell r="D46" t="str">
            <v>零采费用</v>
          </cell>
          <cell r="E46" t="str">
            <v>预付</v>
          </cell>
          <cell r="F46" t="str">
            <v>视镜</v>
          </cell>
          <cell r="G46">
            <v>0</v>
          </cell>
          <cell r="H46">
            <v>0</v>
          </cell>
          <cell r="I46">
            <v>0</v>
          </cell>
          <cell r="J46">
            <v>6500</v>
          </cell>
        </row>
        <row r="47">
          <cell r="D47" t="str">
            <v>天津佳其汽车内饰部件有限公司</v>
          </cell>
          <cell r="E47" t="str">
            <v>预付</v>
          </cell>
          <cell r="F47" t="str">
            <v>视镜</v>
          </cell>
          <cell r="G47">
            <v>0</v>
          </cell>
          <cell r="H47">
            <v>0</v>
          </cell>
          <cell r="I47">
            <v>0</v>
          </cell>
          <cell r="J47">
            <v>145092</v>
          </cell>
        </row>
        <row r="48">
          <cell r="D48" t="str">
            <v>北京小箱环保科技有限公司</v>
          </cell>
          <cell r="E48" t="str">
            <v>预付</v>
          </cell>
          <cell r="F48" t="str">
            <v>视镜</v>
          </cell>
          <cell r="G48">
            <v>0</v>
          </cell>
          <cell r="H48">
            <v>0</v>
          </cell>
          <cell r="I48">
            <v>0</v>
          </cell>
          <cell r="J48">
            <v>80000</v>
          </cell>
        </row>
        <row r="49">
          <cell r="D49" t="str">
            <v>黄骅市氦普气体销售有限公司</v>
          </cell>
          <cell r="E49" t="str">
            <v>原材料</v>
          </cell>
          <cell r="F49" t="str">
            <v>金属件</v>
          </cell>
          <cell r="G49">
            <v>705042.63</v>
          </cell>
          <cell r="H49">
            <v>602200</v>
          </cell>
          <cell r="I49">
            <v>100366.666666667</v>
          </cell>
          <cell r="J49">
            <v>100000</v>
          </cell>
        </row>
        <row r="50">
          <cell r="D50" t="str">
            <v>上海霏济科技有限公司</v>
          </cell>
          <cell r="E50" t="str">
            <v>原材料</v>
          </cell>
          <cell r="F50" t="str">
            <v>金属件</v>
          </cell>
          <cell r="G50">
            <v>617407.84</v>
          </cell>
          <cell r="H50">
            <v>630268.4</v>
          </cell>
          <cell r="I50">
            <v>105044.733333333</v>
          </cell>
          <cell r="J50">
            <v>136368.4</v>
          </cell>
        </row>
        <row r="51">
          <cell r="D51" t="str">
            <v>河北锦泽丰泰国际贸易有限公司</v>
          </cell>
          <cell r="E51" t="str">
            <v>原材料</v>
          </cell>
          <cell r="F51" t="str">
            <v>金属件</v>
          </cell>
          <cell r="G51">
            <v>448102.62</v>
          </cell>
          <cell r="H51">
            <v>1348600</v>
          </cell>
          <cell r="I51">
            <v>224766.666666667</v>
          </cell>
          <cell r="J51">
            <v>1000000</v>
          </cell>
        </row>
        <row r="52">
          <cell r="D52" t="str">
            <v>黄骅市通乐贸易有限公司</v>
          </cell>
          <cell r="E52" t="str">
            <v>原材料</v>
          </cell>
          <cell r="F52" t="str">
            <v>金属件</v>
          </cell>
          <cell r="G52">
            <v>169084.5</v>
          </cell>
          <cell r="H52">
            <v>45800</v>
          </cell>
          <cell r="I52">
            <v>7633.33333333333</v>
          </cell>
          <cell r="J52">
            <v>30000</v>
          </cell>
        </row>
        <row r="53">
          <cell r="D53" t="str">
            <v>黄骅市金宝成钢材经销有限公司</v>
          </cell>
          <cell r="E53" t="str">
            <v>原材料</v>
          </cell>
          <cell r="F53" t="str">
            <v>金属件</v>
          </cell>
          <cell r="G53">
            <v>57647.12</v>
          </cell>
          <cell r="H53">
            <v>6730</v>
          </cell>
          <cell r="I53">
            <v>1121.66666666667</v>
          </cell>
          <cell r="J53">
            <v>20000</v>
          </cell>
        </row>
        <row r="54">
          <cell r="D54" t="str">
            <v>天津市元辉昌钢铁贸易有限公司</v>
          </cell>
          <cell r="E54" t="str">
            <v>原材料</v>
          </cell>
          <cell r="F54" t="str">
            <v>金属件</v>
          </cell>
          <cell r="G54">
            <v>0</v>
          </cell>
          <cell r="H54">
            <v>423200</v>
          </cell>
          <cell r="I54">
            <v>70533.3333333333</v>
          </cell>
          <cell r="J54">
            <v>500000</v>
          </cell>
        </row>
        <row r="55">
          <cell r="D55" t="str">
            <v>天津德润达金属材料销售有限公司</v>
          </cell>
          <cell r="E55" t="str">
            <v>原材料</v>
          </cell>
          <cell r="F55" t="str">
            <v>金属件</v>
          </cell>
          <cell r="G55">
            <v>0</v>
          </cell>
          <cell r="H55">
            <v>341400</v>
          </cell>
          <cell r="I55">
            <v>56900</v>
          </cell>
          <cell r="J55">
            <v>200000</v>
          </cell>
        </row>
        <row r="56">
          <cell r="D56" t="str">
            <v>黄骅市宏宸汽车配件有限公司</v>
          </cell>
          <cell r="E56" t="str">
            <v>原材料</v>
          </cell>
          <cell r="F56" t="str">
            <v>金属件</v>
          </cell>
          <cell r="G56">
            <v>13952.36</v>
          </cell>
          <cell r="H56">
            <v>67005.85</v>
          </cell>
          <cell r="I56">
            <v>11167.6416666667</v>
          </cell>
          <cell r="J56">
            <v>47494.25</v>
          </cell>
        </row>
        <row r="57">
          <cell r="D57" t="str">
            <v>人民电器集团黄骅销售有限公司</v>
          </cell>
          <cell r="E57" t="str">
            <v>原材料</v>
          </cell>
          <cell r="F57" t="str">
            <v>金属件</v>
          </cell>
          <cell r="G57">
            <v>25898.5</v>
          </cell>
          <cell r="H57">
            <v>0</v>
          </cell>
          <cell r="I57">
            <v>0</v>
          </cell>
          <cell r="J57">
            <v>20000</v>
          </cell>
        </row>
        <row r="58">
          <cell r="D58" t="str">
            <v>沧州市奥睿机械设备有限公司</v>
          </cell>
          <cell r="E58" t="str">
            <v>原材料</v>
          </cell>
          <cell r="F58" t="str">
            <v>金属件</v>
          </cell>
          <cell r="G58">
            <v>9205</v>
          </cell>
          <cell r="H58">
            <v>80105</v>
          </cell>
          <cell r="I58">
            <v>13350.8333333333</v>
          </cell>
          <cell r="J58">
            <v>40692</v>
          </cell>
        </row>
        <row r="59">
          <cell r="D59" t="str">
            <v>任丘市焊材厂</v>
          </cell>
          <cell r="E59" t="str">
            <v>原材料</v>
          </cell>
          <cell r="F59" t="str">
            <v>金属件</v>
          </cell>
          <cell r="G59">
            <v>0</v>
          </cell>
          <cell r="H59">
            <v>59600</v>
          </cell>
          <cell r="I59">
            <v>9933.33333333333</v>
          </cell>
          <cell r="J59">
            <v>20000</v>
          </cell>
        </row>
        <row r="60">
          <cell r="D60" t="str">
            <v>黄骅市宏信五金机电经营部</v>
          </cell>
          <cell r="E60" t="str">
            <v>原材料</v>
          </cell>
          <cell r="F60" t="str">
            <v>金属件</v>
          </cell>
          <cell r="G60">
            <v>17470</v>
          </cell>
          <cell r="H60">
            <v>22300</v>
          </cell>
          <cell r="I60">
            <v>3716.66666666667</v>
          </cell>
          <cell r="J60">
            <v>20000</v>
          </cell>
        </row>
        <row r="61">
          <cell r="D61" t="str">
            <v>沧州市任沧机电有限公司</v>
          </cell>
          <cell r="E61" t="str">
            <v>原材料</v>
          </cell>
          <cell r="F61" t="str">
            <v>金属件</v>
          </cell>
          <cell r="G61">
            <v>37068</v>
          </cell>
          <cell r="H61">
            <v>106800</v>
          </cell>
          <cell r="I61">
            <v>17800</v>
          </cell>
          <cell r="J61">
            <v>40000</v>
          </cell>
        </row>
        <row r="62">
          <cell r="D62" t="str">
            <v>黄骅市三江商贸有限公司</v>
          </cell>
          <cell r="E62" t="str">
            <v>原材料</v>
          </cell>
          <cell r="F62" t="str">
            <v>金属件</v>
          </cell>
          <cell r="G62">
            <v>-8000</v>
          </cell>
          <cell r="H62">
            <v>9700</v>
          </cell>
          <cell r="I62">
            <v>1616.66666666667</v>
          </cell>
          <cell r="J62">
            <v>10000</v>
          </cell>
        </row>
        <row r="63">
          <cell r="D63" t="str">
            <v>黄骅市祯祥金属制品有限责任公司</v>
          </cell>
          <cell r="E63" t="str">
            <v>原材料</v>
          </cell>
          <cell r="F63" t="str">
            <v>金属件</v>
          </cell>
          <cell r="G63">
            <v>-409719.9</v>
          </cell>
          <cell r="H63">
            <v>808400</v>
          </cell>
          <cell r="I63">
            <v>134733.333333333</v>
          </cell>
          <cell r="J63">
            <v>500000</v>
          </cell>
        </row>
        <row r="64">
          <cell r="D64" t="str">
            <v>山东慧源精细化工有限公司</v>
          </cell>
          <cell r="E64" t="str">
            <v>原材料</v>
          </cell>
          <cell r="F64" t="str">
            <v>金属件</v>
          </cell>
          <cell r="G64">
            <v>18356.62</v>
          </cell>
          <cell r="H64">
            <v>69600</v>
          </cell>
          <cell r="I64">
            <v>11600</v>
          </cell>
          <cell r="J64">
            <v>50000</v>
          </cell>
        </row>
        <row r="65">
          <cell r="D65" t="str">
            <v>唐山市丰润区报喜坨扁钢厂</v>
          </cell>
          <cell r="E65" t="str">
            <v>原材料</v>
          </cell>
          <cell r="F65" t="str">
            <v>金属件</v>
          </cell>
          <cell r="G65">
            <v>0</v>
          </cell>
          <cell r="H65">
            <v>80800</v>
          </cell>
          <cell r="I65">
            <v>13466.6666666667</v>
          </cell>
          <cell r="J65">
            <v>20000</v>
          </cell>
        </row>
        <row r="66">
          <cell r="D66" t="str">
            <v>上海商发金属材料有限公司</v>
          </cell>
          <cell r="E66" t="str">
            <v>原材料</v>
          </cell>
          <cell r="F66" t="str">
            <v>金属件</v>
          </cell>
          <cell r="G66">
            <v>0</v>
          </cell>
          <cell r="H66">
            <v>291600</v>
          </cell>
          <cell r="I66">
            <v>48600</v>
          </cell>
          <cell r="J66">
            <v>500000</v>
          </cell>
        </row>
        <row r="67">
          <cell r="D67" t="str">
            <v>黄骅市建华液压配件销售服务中心</v>
          </cell>
          <cell r="E67" t="str">
            <v>原材料</v>
          </cell>
          <cell r="F67" t="str">
            <v>金属件</v>
          </cell>
          <cell r="G67">
            <v>0</v>
          </cell>
          <cell r="H67">
            <v>0</v>
          </cell>
          <cell r="I67">
            <v>0</v>
          </cell>
          <cell r="J67">
            <v>5000</v>
          </cell>
        </row>
        <row r="68">
          <cell r="D68" t="str">
            <v>黄骅市国贸物资有限公司</v>
          </cell>
          <cell r="E68" t="str">
            <v>原材料</v>
          </cell>
          <cell r="F68" t="str">
            <v>金属件</v>
          </cell>
          <cell r="G68">
            <v>-313.599999999977</v>
          </cell>
          <cell r="H68">
            <v>62400</v>
          </cell>
          <cell r="I68">
            <v>10400</v>
          </cell>
          <cell r="J68">
            <v>20000</v>
          </cell>
        </row>
        <row r="69">
          <cell r="D69" t="str">
            <v>米思米（中国）精密机械贸易有限公司</v>
          </cell>
          <cell r="E69" t="str">
            <v>原材料</v>
          </cell>
          <cell r="F69" t="str">
            <v>金属件</v>
          </cell>
          <cell r="G69">
            <v>-6944.89</v>
          </cell>
          <cell r="H69">
            <v>54018.92</v>
          </cell>
          <cell r="I69">
            <v>9003.15333333333</v>
          </cell>
          <cell r="J69">
            <v>20000</v>
          </cell>
        </row>
        <row r="70">
          <cell r="D70" t="str">
            <v>黄骅市聚兴制管有限公司</v>
          </cell>
          <cell r="E70" t="str">
            <v>原材料</v>
          </cell>
          <cell r="F70" t="str">
            <v>金属件</v>
          </cell>
          <cell r="G70">
            <v>-88716.28</v>
          </cell>
          <cell r="H70">
            <v>0</v>
          </cell>
          <cell r="I70">
            <v>0</v>
          </cell>
          <cell r="J70">
            <v>80000</v>
          </cell>
        </row>
        <row r="71">
          <cell r="D71" t="str">
            <v>黄骅市兴岳金属制品有限公司</v>
          </cell>
          <cell r="E71" t="str">
            <v>预付</v>
          </cell>
          <cell r="F71" t="str">
            <v>金属件</v>
          </cell>
          <cell r="G71">
            <v>0</v>
          </cell>
          <cell r="H71">
            <v>359331.02</v>
          </cell>
          <cell r="I71">
            <v>59888.5033333333</v>
          </cell>
          <cell r="J71">
            <v>11686.2</v>
          </cell>
        </row>
        <row r="72">
          <cell r="D72" t="str">
            <v>文安县德实汽车配件有限公司</v>
          </cell>
          <cell r="E72" t="str">
            <v>预付</v>
          </cell>
          <cell r="F72" t="str">
            <v>金属件</v>
          </cell>
          <cell r="G72">
            <v>0</v>
          </cell>
          <cell r="H72">
            <v>1704366.81</v>
          </cell>
          <cell r="I72">
            <v>284061.135</v>
          </cell>
          <cell r="J72">
            <v>7932.6</v>
          </cell>
        </row>
        <row r="73">
          <cell r="D73" t="str">
            <v>河北佳铸金属制品有限公司</v>
          </cell>
          <cell r="E73" t="str">
            <v>预付</v>
          </cell>
          <cell r="F73" t="str">
            <v>金属件</v>
          </cell>
          <cell r="G73">
            <v>-66628.92</v>
          </cell>
          <cell r="H73">
            <v>54800</v>
          </cell>
          <cell r="I73">
            <v>9133.33333333333</v>
          </cell>
          <cell r="J73">
            <v>33000</v>
          </cell>
        </row>
        <row r="74">
          <cell r="D74" t="str">
            <v>吴江市拓研电子材料有限公司</v>
          </cell>
          <cell r="E74" t="str">
            <v>预付</v>
          </cell>
          <cell r="F74" t="str">
            <v>金属件</v>
          </cell>
          <cell r="G74">
            <v>-1990</v>
          </cell>
          <cell r="H74">
            <v>4400</v>
          </cell>
          <cell r="I74">
            <v>733.333333333333</v>
          </cell>
          <cell r="J74">
            <v>1040</v>
          </cell>
        </row>
        <row r="75">
          <cell r="D75" t="str">
            <v>黄骅市瑞丰五金制品有限公司</v>
          </cell>
          <cell r="E75" t="str">
            <v>涉诉&amp;还款计划</v>
          </cell>
          <cell r="F75" t="str">
            <v>视镜</v>
          </cell>
          <cell r="G75">
            <v>0</v>
          </cell>
          <cell r="H75">
            <v>282058.72</v>
          </cell>
          <cell r="I75">
            <v>47009.7866666667</v>
          </cell>
          <cell r="J75">
            <v>300000</v>
          </cell>
        </row>
        <row r="76">
          <cell r="D76" t="str">
            <v>深州市卓伦橡塑磨具有限公司</v>
          </cell>
          <cell r="E76" t="str">
            <v>涉诉&amp;还款计划</v>
          </cell>
          <cell r="F76" t="str">
            <v>金属件</v>
          </cell>
          <cell r="G76">
            <v>0</v>
          </cell>
          <cell r="H76">
            <v>1236657.21</v>
          </cell>
          <cell r="I76">
            <v>206109.535</v>
          </cell>
          <cell r="J76">
            <v>100000</v>
          </cell>
        </row>
        <row r="77">
          <cell r="D77" t="str">
            <v>黄骅市天丰汽车配件有限公司</v>
          </cell>
          <cell r="E77" t="str">
            <v>涉诉&amp;还款计划</v>
          </cell>
          <cell r="F77" t="str">
            <v>金属件</v>
          </cell>
          <cell r="G77">
            <v>3921728.24</v>
          </cell>
          <cell r="H77">
            <v>815500</v>
          </cell>
          <cell r="I77">
            <v>135916.666666667</v>
          </cell>
          <cell r="J77">
            <v>100000</v>
          </cell>
        </row>
        <row r="78">
          <cell r="D78" t="str">
            <v>浙江泰极信汽车部件有限公司</v>
          </cell>
          <cell r="E78" t="str">
            <v>涉诉&amp;还款计划</v>
          </cell>
          <cell r="F78" t="str">
            <v>金属件</v>
          </cell>
          <cell r="G78">
            <v>369669.96</v>
          </cell>
          <cell r="H78">
            <v>0</v>
          </cell>
          <cell r="I78">
            <v>0</v>
          </cell>
          <cell r="J78">
            <v>100000</v>
          </cell>
        </row>
        <row r="79">
          <cell r="D79" t="str">
            <v>天津亚铁科技有限公司</v>
          </cell>
          <cell r="E79" t="str">
            <v>涉诉&amp;还款计划</v>
          </cell>
          <cell r="F79" t="str">
            <v>金属件</v>
          </cell>
          <cell r="G79">
            <v>230686.65</v>
          </cell>
          <cell r="H79">
            <v>0</v>
          </cell>
          <cell r="I79">
            <v>0</v>
          </cell>
          <cell r="J79">
            <v>100000</v>
          </cell>
        </row>
        <row r="80">
          <cell r="D80" t="str">
            <v>天津市国际铁工焊接装备有限公司</v>
          </cell>
          <cell r="E80" t="str">
            <v>涉诉&amp;还款计划</v>
          </cell>
          <cell r="F80" t="str">
            <v>金属件</v>
          </cell>
          <cell r="G80">
            <v>160732.6</v>
          </cell>
          <cell r="H80">
            <v>0</v>
          </cell>
          <cell r="I80">
            <v>0</v>
          </cell>
          <cell r="J80">
            <v>160732.6</v>
          </cell>
        </row>
        <row r="81">
          <cell r="D81" t="str">
            <v>黄骅浙泰光伏发电有限公司</v>
          </cell>
          <cell r="E81" t="str">
            <v>涉诉&amp;还款计划</v>
          </cell>
          <cell r="F81" t="str">
            <v>金属件</v>
          </cell>
          <cell r="G81">
            <v>2311761.11</v>
          </cell>
          <cell r="H81">
            <v>867720</v>
          </cell>
          <cell r="I81">
            <v>144620</v>
          </cell>
          <cell r="J81">
            <v>500000</v>
          </cell>
        </row>
        <row r="82">
          <cell r="D82" t="str">
            <v>江阴长青工艺品有限公司</v>
          </cell>
          <cell r="E82" t="str">
            <v>涉诉&amp;还款计划</v>
          </cell>
          <cell r="F82" t="str">
            <v>金属件</v>
          </cell>
          <cell r="G82">
            <v>729854.28</v>
          </cell>
          <cell r="H82">
            <v>550500</v>
          </cell>
          <cell r="I82">
            <v>91750</v>
          </cell>
          <cell r="J82">
            <v>0</v>
          </cell>
        </row>
        <row r="83">
          <cell r="D83" t="str">
            <v>哈尔滨三迪工控工程有限公司</v>
          </cell>
          <cell r="E83" t="str">
            <v>涉诉&amp;还款计划</v>
          </cell>
          <cell r="F83" t="str">
            <v>座椅</v>
          </cell>
          <cell r="G83">
            <v>416900</v>
          </cell>
          <cell r="H83">
            <v>0</v>
          </cell>
          <cell r="I83">
            <v>0</v>
          </cell>
          <cell r="J83">
            <v>0</v>
          </cell>
        </row>
        <row r="84">
          <cell r="D84" t="str">
            <v>江阴市宏丰塑业有限公司</v>
          </cell>
          <cell r="E84" t="str">
            <v>涉诉&amp;还款计划</v>
          </cell>
          <cell r="F84" t="str">
            <v>视镜</v>
          </cell>
          <cell r="G84">
            <v>279160</v>
          </cell>
          <cell r="H84">
            <v>0</v>
          </cell>
          <cell r="I84">
            <v>0</v>
          </cell>
          <cell r="J84">
            <v>80000</v>
          </cell>
        </row>
        <row r="85">
          <cell r="D85" t="str">
            <v>厦门市三友和机械有限公司</v>
          </cell>
          <cell r="E85" t="str">
            <v>涉诉&amp;还款计划</v>
          </cell>
          <cell r="F85" t="str">
            <v>座椅</v>
          </cell>
          <cell r="G85">
            <v>314000</v>
          </cell>
          <cell r="H85">
            <v>0</v>
          </cell>
          <cell r="I85">
            <v>0</v>
          </cell>
          <cell r="J85">
            <v>50000</v>
          </cell>
        </row>
        <row r="86">
          <cell r="D86" t="str">
            <v>纳新塑化(上海)有限公司</v>
          </cell>
          <cell r="E86" t="str">
            <v>涉诉&amp;还款计划</v>
          </cell>
          <cell r="F86" t="str">
            <v>视镜</v>
          </cell>
          <cell r="G86">
            <v>146460</v>
          </cell>
          <cell r="H86">
            <v>101620</v>
          </cell>
          <cell r="I86">
            <v>16936.6666666667</v>
          </cell>
          <cell r="J86">
            <v>84760</v>
          </cell>
        </row>
        <row r="87">
          <cell r="D87" t="str">
            <v>沧州昊大燃化工程有限公司</v>
          </cell>
          <cell r="E87" t="str">
            <v>涉诉&amp;还款计划</v>
          </cell>
          <cell r="F87" t="str">
            <v>金属件</v>
          </cell>
          <cell r="G87">
            <v>80800</v>
          </cell>
          <cell r="H87">
            <v>0</v>
          </cell>
          <cell r="I87">
            <v>0</v>
          </cell>
          <cell r="J87">
            <v>5000</v>
          </cell>
        </row>
        <row r="88">
          <cell r="D88" t="str">
            <v>上海典亚模具有限公司</v>
          </cell>
          <cell r="E88" t="str">
            <v>涉诉&amp;还款计划</v>
          </cell>
          <cell r="F88" t="str">
            <v>集团采购</v>
          </cell>
          <cell r="G88">
            <v>94200</v>
          </cell>
          <cell r="H88">
            <v>0</v>
          </cell>
          <cell r="I88">
            <v>0</v>
          </cell>
          <cell r="J88">
            <v>0</v>
          </cell>
        </row>
        <row r="89">
          <cell r="D89" t="str">
            <v>上海庆利机械设备有限公司</v>
          </cell>
          <cell r="E89" t="str">
            <v>涉诉&amp;还款计划</v>
          </cell>
          <cell r="F89" t="str">
            <v>金属件</v>
          </cell>
          <cell r="G89">
            <v>83000</v>
          </cell>
          <cell r="H89">
            <v>0</v>
          </cell>
          <cell r="I89">
            <v>0</v>
          </cell>
          <cell r="J89">
            <v>0</v>
          </cell>
        </row>
        <row r="90">
          <cell r="D90" t="str">
            <v>建研盈科（北京）科技有限公司</v>
          </cell>
          <cell r="E90" t="str">
            <v>涉诉&amp;还款计划</v>
          </cell>
          <cell r="F90" t="str">
            <v>物业&amp;安环</v>
          </cell>
          <cell r="G90">
            <v>5184</v>
          </cell>
          <cell r="H90">
            <v>0</v>
          </cell>
          <cell r="I90">
            <v>0</v>
          </cell>
          <cell r="J90">
            <v>5184</v>
          </cell>
        </row>
        <row r="91">
          <cell r="D91" t="str">
            <v>唐山璟胜自动化科技有限公司</v>
          </cell>
          <cell r="E91" t="str">
            <v>涉诉&amp;还款计划</v>
          </cell>
          <cell r="F91" t="str">
            <v>座椅</v>
          </cell>
          <cell r="G91">
            <v>9900</v>
          </cell>
          <cell r="H91">
            <v>0</v>
          </cell>
          <cell r="I91">
            <v>0</v>
          </cell>
          <cell r="J91">
            <v>0</v>
          </cell>
        </row>
        <row r="92">
          <cell r="D92" t="str">
            <v>上海名华悬挂输送机有限公司</v>
          </cell>
          <cell r="E92" t="str">
            <v>涉诉&amp;还款计划</v>
          </cell>
          <cell r="F92" t="str">
            <v>座椅</v>
          </cell>
          <cell r="G92">
            <v>19500</v>
          </cell>
          <cell r="H92">
            <v>0</v>
          </cell>
          <cell r="I92">
            <v>0</v>
          </cell>
          <cell r="J92">
            <v>0</v>
          </cell>
        </row>
        <row r="93">
          <cell r="D93" t="str">
            <v>辽宁德威纤维制品有限公司</v>
          </cell>
          <cell r="E93" t="str">
            <v>涉诉&amp;还款计划</v>
          </cell>
          <cell r="F93" t="str">
            <v>座椅</v>
          </cell>
          <cell r="G93">
            <v>85562.5</v>
          </cell>
          <cell r="H93">
            <v>0</v>
          </cell>
          <cell r="I93">
            <v>0</v>
          </cell>
          <cell r="J93">
            <v>20000</v>
          </cell>
        </row>
        <row r="94">
          <cell r="D94" t="str">
            <v>北京博路荣国际贸易有限公司</v>
          </cell>
          <cell r="E94" t="str">
            <v>涉诉&amp;还款计划</v>
          </cell>
          <cell r="F94" t="str">
            <v>视镜</v>
          </cell>
          <cell r="G94">
            <v>226705.6</v>
          </cell>
          <cell r="H94">
            <v>0</v>
          </cell>
          <cell r="I94">
            <v>0</v>
          </cell>
          <cell r="J94">
            <v>80000</v>
          </cell>
        </row>
        <row r="95">
          <cell r="D95" t="str">
            <v>合肥光码科技有限公司</v>
          </cell>
          <cell r="E95" t="str">
            <v>涉诉&amp;还款计划</v>
          </cell>
          <cell r="F95" t="str">
            <v>集团采购</v>
          </cell>
          <cell r="G95">
            <v>352090.61</v>
          </cell>
          <cell r="H95">
            <v>104132.04</v>
          </cell>
          <cell r="I95">
            <v>17355.34</v>
          </cell>
          <cell r="J95">
            <v>31000</v>
          </cell>
        </row>
        <row r="96">
          <cell r="D96" t="str">
            <v>青岛福基纺织有限公司</v>
          </cell>
          <cell r="E96" t="str">
            <v>涉诉&amp;还款计划</v>
          </cell>
          <cell r="F96" t="str">
            <v>座椅</v>
          </cell>
          <cell r="G96">
            <v>6087141.23</v>
          </cell>
          <cell r="H96">
            <v>7075748.21</v>
          </cell>
          <cell r="I96">
            <v>1179291.36833333</v>
          </cell>
          <cell r="J96">
            <v>3008888.65</v>
          </cell>
        </row>
        <row r="97">
          <cell r="D97" t="str">
            <v>中山市华胜汽车部件有限公司</v>
          </cell>
          <cell r="E97" t="str">
            <v>涉诉&amp;还款计划</v>
          </cell>
          <cell r="F97" t="str">
            <v>视镜</v>
          </cell>
          <cell r="G97">
            <v>183506.26</v>
          </cell>
          <cell r="H97">
            <v>0</v>
          </cell>
          <cell r="I97">
            <v>0</v>
          </cell>
          <cell r="J97">
            <v>30000</v>
          </cell>
        </row>
        <row r="98">
          <cell r="D98" t="str">
            <v>沧州金桥环保科技发展有限公司</v>
          </cell>
          <cell r="E98" t="str">
            <v>涉诉&amp;还款计划</v>
          </cell>
          <cell r="F98" t="str">
            <v>物业&amp;安环</v>
          </cell>
          <cell r="G98">
            <v>32475</v>
          </cell>
          <cell r="H98">
            <v>199000</v>
          </cell>
          <cell r="I98">
            <v>33166.6666666667</v>
          </cell>
          <cell r="J98">
            <v>32475</v>
          </cell>
        </row>
        <row r="99">
          <cell r="D99" t="str">
            <v>江苏力乐汽车部件股份有限公司</v>
          </cell>
          <cell r="E99" t="str">
            <v>涉诉&amp;还款计划</v>
          </cell>
          <cell r="F99" t="str">
            <v>金属件</v>
          </cell>
          <cell r="G99">
            <v>6178969.33</v>
          </cell>
          <cell r="H99">
            <v>6121191.85</v>
          </cell>
          <cell r="I99">
            <v>1020198.64166667</v>
          </cell>
          <cell r="J99">
            <v>2000000</v>
          </cell>
        </row>
        <row r="100">
          <cell r="D100" t="str">
            <v>河北益清环保工程有限公司</v>
          </cell>
          <cell r="E100" t="str">
            <v>合同到期</v>
          </cell>
          <cell r="F100" t="str">
            <v>物业&amp;安环</v>
          </cell>
          <cell r="G100">
            <v>16700</v>
          </cell>
          <cell r="H100">
            <v>0</v>
          </cell>
          <cell r="I100">
            <v>0</v>
          </cell>
          <cell r="J100">
            <v>16700</v>
          </cell>
        </row>
        <row r="102">
          <cell r="C102" t="str">
            <v>S413161</v>
          </cell>
          <cell r="D102" t="str">
            <v>河北利达金属制品集团有限公司</v>
          </cell>
          <cell r="E102" t="str">
            <v>比例规则</v>
          </cell>
          <cell r="F102" t="str">
            <v>/</v>
          </cell>
          <cell r="G102">
            <v>1686209.47</v>
          </cell>
          <cell r="H102">
            <v>1147900</v>
          </cell>
          <cell r="I102">
            <v>191316.666666667</v>
          </cell>
          <cell r="J102">
            <v>400000</v>
          </cell>
        </row>
        <row r="103">
          <cell r="C103" t="str">
            <v>S413044</v>
          </cell>
          <cell r="D103" t="str">
            <v>黄骅市长生汽车灯镜有限公司</v>
          </cell>
          <cell r="E103" t="str">
            <v>比例规则</v>
          </cell>
          <cell r="F103" t="str">
            <v>/</v>
          </cell>
          <cell r="G103">
            <v>12274266.39</v>
          </cell>
          <cell r="H103">
            <v>3011170.29</v>
          </cell>
          <cell r="I103">
            <v>501861.715</v>
          </cell>
          <cell r="J103">
            <v>400000</v>
          </cell>
        </row>
        <row r="104">
          <cell r="C104" t="str">
            <v>S413052</v>
          </cell>
          <cell r="D104" t="str">
            <v>黄骅市鑫昌五金制品厂</v>
          </cell>
          <cell r="E104" t="str">
            <v>比例规则</v>
          </cell>
          <cell r="F104" t="str">
            <v>/</v>
          </cell>
          <cell r="G104">
            <v>9285867.57999999</v>
          </cell>
          <cell r="H104">
            <v>3663867.2</v>
          </cell>
          <cell r="I104">
            <v>610644.533333333</v>
          </cell>
          <cell r="J104">
            <v>490000</v>
          </cell>
        </row>
        <row r="105">
          <cell r="C105" t="str">
            <v>S413029</v>
          </cell>
          <cell r="D105" t="str">
            <v>黄骅市成卓汽车部件厂</v>
          </cell>
          <cell r="E105" t="str">
            <v>比例规则</v>
          </cell>
          <cell r="F105" t="str">
            <v>/</v>
          </cell>
          <cell r="G105">
            <v>7565782.25</v>
          </cell>
          <cell r="H105">
            <v>3044458.08</v>
          </cell>
          <cell r="I105">
            <v>507409.68</v>
          </cell>
          <cell r="J105">
            <v>410000</v>
          </cell>
        </row>
        <row r="106">
          <cell r="C106" t="str">
            <v>S413022</v>
          </cell>
          <cell r="D106" t="str">
            <v>海兴中盛弹簧有限公司</v>
          </cell>
          <cell r="E106" t="str">
            <v>比例规则</v>
          </cell>
          <cell r="F106" t="str">
            <v>/</v>
          </cell>
          <cell r="G106">
            <v>7352628.37</v>
          </cell>
          <cell r="H106">
            <v>3122402.86</v>
          </cell>
          <cell r="I106">
            <v>520400.476666667</v>
          </cell>
          <cell r="J106">
            <v>420000</v>
          </cell>
        </row>
        <row r="107">
          <cell r="C107" t="str">
            <v>S412020</v>
          </cell>
          <cell r="D107" t="str">
            <v>天津市鹏升汽车部件有限公司</v>
          </cell>
          <cell r="E107" t="str">
            <v>比例规则</v>
          </cell>
          <cell r="F107" t="str">
            <v>/</v>
          </cell>
          <cell r="G107">
            <v>7271136.44</v>
          </cell>
          <cell r="H107">
            <v>1629176.51</v>
          </cell>
          <cell r="I107">
            <v>271529.418333333</v>
          </cell>
          <cell r="J107">
            <v>220000</v>
          </cell>
        </row>
        <row r="108">
          <cell r="C108" t="str">
            <v>S413082</v>
          </cell>
          <cell r="D108" t="str">
            <v>深州市卓伦橡塑磨具有限公司</v>
          </cell>
          <cell r="E108" t="str">
            <v>比例规则</v>
          </cell>
          <cell r="F108" t="str">
            <v>/</v>
          </cell>
          <cell r="G108">
            <v>5169868.59</v>
          </cell>
          <cell r="H108">
            <v>1236657.21</v>
          </cell>
          <cell r="I108">
            <v>206109.535</v>
          </cell>
          <cell r="J108">
            <v>160000</v>
          </cell>
        </row>
        <row r="109">
          <cell r="C109" t="str">
            <v>S413108</v>
          </cell>
          <cell r="D109" t="str">
            <v>黄骅市泰行汽车配件有限公司</v>
          </cell>
          <cell r="E109" t="str">
            <v>比例规则</v>
          </cell>
          <cell r="F109" t="str">
            <v>/</v>
          </cell>
          <cell r="G109">
            <v>4162620.59</v>
          </cell>
          <cell r="H109">
            <v>1539916.17</v>
          </cell>
          <cell r="I109">
            <v>256652.695</v>
          </cell>
          <cell r="J109">
            <v>210000</v>
          </cell>
        </row>
        <row r="110">
          <cell r="C110" t="str">
            <v>S413107</v>
          </cell>
          <cell r="D110" t="str">
            <v>黄骅市赵福增运输队</v>
          </cell>
          <cell r="E110" t="str">
            <v>比例规则</v>
          </cell>
          <cell r="F110" t="str">
            <v>/</v>
          </cell>
          <cell r="G110">
            <v>3558983.29</v>
          </cell>
          <cell r="H110">
            <v>1755231.82</v>
          </cell>
          <cell r="I110">
            <v>292538.636666667</v>
          </cell>
          <cell r="J110">
            <v>230000</v>
          </cell>
        </row>
        <row r="111">
          <cell r="C111" t="str">
            <v>S422005</v>
          </cell>
          <cell r="D111" t="str">
            <v>吉林省德邦汽车电子有限公司</v>
          </cell>
          <cell r="E111" t="str">
            <v>比例规则</v>
          </cell>
          <cell r="F111" t="str">
            <v>/</v>
          </cell>
          <cell r="G111">
            <v>3334250.04</v>
          </cell>
          <cell r="H111">
            <v>1405107.07</v>
          </cell>
          <cell r="I111">
            <v>234184.511666667</v>
          </cell>
          <cell r="J111">
            <v>190000</v>
          </cell>
        </row>
        <row r="112">
          <cell r="C112" t="str">
            <v>S513014</v>
          </cell>
          <cell r="D112" t="str">
            <v>邓景亮</v>
          </cell>
          <cell r="E112" t="str">
            <v>比例规则</v>
          </cell>
          <cell r="F112" t="str">
            <v>/</v>
          </cell>
          <cell r="G112">
            <v>3081611.37</v>
          </cell>
          <cell r="H112">
            <v>1512611.01</v>
          </cell>
          <cell r="I112">
            <v>252101.835</v>
          </cell>
          <cell r="J112">
            <v>200000</v>
          </cell>
        </row>
        <row r="113">
          <cell r="C113" t="str">
            <v>S413078</v>
          </cell>
          <cell r="D113" t="str">
            <v>文安县德实汽车配件有限公司</v>
          </cell>
          <cell r="E113" t="str">
            <v>比例规则</v>
          </cell>
          <cell r="F113" t="str">
            <v>/</v>
          </cell>
          <cell r="G113">
            <v>3069428.72</v>
          </cell>
          <cell r="H113">
            <v>1704366.81</v>
          </cell>
          <cell r="I113">
            <v>284061.135</v>
          </cell>
          <cell r="J113">
            <v>230000</v>
          </cell>
        </row>
        <row r="114">
          <cell r="C114" t="str">
            <v>S413035</v>
          </cell>
          <cell r="D114" t="str">
            <v>黄骅市建昌塑料制品有限公司</v>
          </cell>
          <cell r="E114" t="str">
            <v>比例规则</v>
          </cell>
          <cell r="F114" t="str">
            <v>/</v>
          </cell>
          <cell r="G114">
            <v>3048556.39</v>
          </cell>
          <cell r="H114">
            <v>721843.83</v>
          </cell>
          <cell r="I114">
            <v>120307.305</v>
          </cell>
          <cell r="J114">
            <v>100000</v>
          </cell>
        </row>
        <row r="115">
          <cell r="C115" t="str">
            <v>S413037</v>
          </cell>
          <cell r="D115" t="str">
            <v>黄骅市雍丰塑料制品有限公司</v>
          </cell>
          <cell r="E115" t="str">
            <v>比例规则</v>
          </cell>
          <cell r="F115" t="str">
            <v>/</v>
          </cell>
          <cell r="G115">
            <v>2803927.93</v>
          </cell>
          <cell r="H115">
            <v>656461.77</v>
          </cell>
          <cell r="I115">
            <v>109410.295</v>
          </cell>
          <cell r="J115">
            <v>90000</v>
          </cell>
        </row>
        <row r="116">
          <cell r="C116" t="str">
            <v>S411007</v>
          </cell>
          <cell r="D116" t="str">
            <v>北京浦东三浦标准件有限公司</v>
          </cell>
          <cell r="E116" t="str">
            <v>比例规则</v>
          </cell>
          <cell r="F116" t="str">
            <v>/</v>
          </cell>
          <cell r="G116">
            <v>2773383.32</v>
          </cell>
          <cell r="H116">
            <v>835660.25</v>
          </cell>
          <cell r="I116">
            <v>139276.708333333</v>
          </cell>
          <cell r="J116">
            <v>110000</v>
          </cell>
        </row>
        <row r="117">
          <cell r="C117" t="str">
            <v>S432005</v>
          </cell>
          <cell r="D117" t="str">
            <v>佛吉亚(无锡)座椅部件有限公司</v>
          </cell>
          <cell r="E117" t="str">
            <v>比例规则</v>
          </cell>
          <cell r="F117" t="str">
            <v>/</v>
          </cell>
          <cell r="G117">
            <v>2761753.28</v>
          </cell>
          <cell r="H117">
            <v>4760726.72</v>
          </cell>
          <cell r="I117">
            <v>793454.453333333</v>
          </cell>
          <cell r="J117">
            <v>630000</v>
          </cell>
        </row>
        <row r="118">
          <cell r="C118" t="str">
            <v>S433009</v>
          </cell>
          <cell r="D118" t="str">
            <v>浙江路得坦摩汽车部件股份有限公司</v>
          </cell>
          <cell r="E118" t="str">
            <v>比例规则</v>
          </cell>
          <cell r="F118" t="str">
            <v>/</v>
          </cell>
          <cell r="G118">
            <v>2759552.36</v>
          </cell>
          <cell r="H118">
            <v>3809599.42</v>
          </cell>
          <cell r="I118">
            <v>634933.236666667</v>
          </cell>
          <cell r="J118">
            <v>510000</v>
          </cell>
        </row>
        <row r="119">
          <cell r="C119" t="str">
            <v>S413034</v>
          </cell>
          <cell r="D119" t="str">
            <v>黄骅市汇铭汽车部件有限公司</v>
          </cell>
          <cell r="E119" t="str">
            <v>比例规则</v>
          </cell>
          <cell r="F119" t="str">
            <v>/</v>
          </cell>
          <cell r="G119">
            <v>2732221.43</v>
          </cell>
          <cell r="H119">
            <v>2596891.02</v>
          </cell>
          <cell r="I119">
            <v>432815.17</v>
          </cell>
          <cell r="J119">
            <v>350000</v>
          </cell>
        </row>
        <row r="120">
          <cell r="C120" t="str">
            <v>S413064</v>
          </cell>
          <cell r="D120" t="str">
            <v>黄骅市恒伟五金制品有限公司</v>
          </cell>
          <cell r="E120" t="str">
            <v>比例规则</v>
          </cell>
          <cell r="F120" t="str">
            <v>/</v>
          </cell>
          <cell r="G120">
            <v>2630770.52</v>
          </cell>
          <cell r="H120">
            <v>1258923.81</v>
          </cell>
          <cell r="I120">
            <v>209820.635</v>
          </cell>
          <cell r="J120">
            <v>170000</v>
          </cell>
        </row>
        <row r="121">
          <cell r="C121" t="str">
            <v>S413047</v>
          </cell>
          <cell r="D121" t="str">
            <v>黄骅市正大纺织机械配件厂</v>
          </cell>
          <cell r="E121" t="str">
            <v>比例规则</v>
          </cell>
          <cell r="F121" t="str">
            <v>/</v>
          </cell>
          <cell r="G121">
            <v>2515885.28</v>
          </cell>
          <cell r="H121">
            <v>1263900</v>
          </cell>
          <cell r="I121">
            <v>210650</v>
          </cell>
          <cell r="J121">
            <v>170000</v>
          </cell>
        </row>
        <row r="122">
          <cell r="C122" t="str">
            <v>S443004</v>
          </cell>
          <cell r="D122" t="str">
            <v>湘乡简美汽车部件有限公司</v>
          </cell>
          <cell r="E122" t="str">
            <v>比例规则</v>
          </cell>
          <cell r="F122" t="str">
            <v>/</v>
          </cell>
          <cell r="G122">
            <v>2515114.66</v>
          </cell>
          <cell r="H122">
            <v>1745765.85</v>
          </cell>
          <cell r="I122">
            <v>290960.975</v>
          </cell>
          <cell r="J122">
            <v>230000</v>
          </cell>
        </row>
        <row r="123">
          <cell r="C123" t="str">
            <v>S413055</v>
          </cell>
          <cell r="D123" t="str">
            <v>黄骅市广亿汽车部件有限公司</v>
          </cell>
          <cell r="E123" t="str">
            <v>比例规则</v>
          </cell>
          <cell r="F123" t="str">
            <v>/</v>
          </cell>
          <cell r="G123">
            <v>2307119.42</v>
          </cell>
          <cell r="H123">
            <v>1015315.4</v>
          </cell>
          <cell r="I123">
            <v>169219.233333333</v>
          </cell>
          <cell r="J123">
            <v>140000</v>
          </cell>
        </row>
        <row r="124">
          <cell r="C124" t="str">
            <v>S413033</v>
          </cell>
          <cell r="D124" t="str">
            <v>黄骅市再兴汽车配件有限公司</v>
          </cell>
          <cell r="E124" t="str">
            <v>比例规则</v>
          </cell>
          <cell r="F124" t="str">
            <v>/</v>
          </cell>
          <cell r="G124">
            <v>1989913.07</v>
          </cell>
          <cell r="H124">
            <v>693812.54</v>
          </cell>
          <cell r="I124">
            <v>115635.423333333</v>
          </cell>
          <cell r="J124">
            <v>90000</v>
          </cell>
        </row>
        <row r="125">
          <cell r="C125" t="str">
            <v>S422002</v>
          </cell>
          <cell r="D125" t="str">
            <v>长春市天利得科技有限公司</v>
          </cell>
          <cell r="E125" t="str">
            <v>比例规则</v>
          </cell>
          <cell r="F125" t="str">
            <v>/</v>
          </cell>
          <cell r="G125">
            <v>1931052.4</v>
          </cell>
          <cell r="H125">
            <v>1389326.05</v>
          </cell>
          <cell r="I125">
            <v>231554.341666667</v>
          </cell>
          <cell r="J125">
            <v>190000</v>
          </cell>
        </row>
        <row r="126">
          <cell r="C126" t="str">
            <v>S413070</v>
          </cell>
          <cell r="D126" t="str">
            <v>黄骅市创合五金制品有限公司</v>
          </cell>
          <cell r="E126" t="str">
            <v>比例规则</v>
          </cell>
          <cell r="F126" t="str">
            <v>/</v>
          </cell>
          <cell r="G126">
            <v>1861023.06</v>
          </cell>
          <cell r="H126">
            <v>1187001.68</v>
          </cell>
          <cell r="I126">
            <v>197833.613333333</v>
          </cell>
          <cell r="J126">
            <v>160000</v>
          </cell>
        </row>
        <row r="127">
          <cell r="C127" t="str">
            <v>S413045</v>
          </cell>
          <cell r="D127" t="str">
            <v>黄骅市鑫祺汽车配件有限公司</v>
          </cell>
          <cell r="E127" t="str">
            <v>比例规则</v>
          </cell>
          <cell r="F127" t="str">
            <v>/</v>
          </cell>
          <cell r="G127">
            <v>1857544.95</v>
          </cell>
          <cell r="H127">
            <v>578103.34</v>
          </cell>
          <cell r="I127">
            <v>96350.5566666667</v>
          </cell>
          <cell r="J127">
            <v>80000</v>
          </cell>
        </row>
        <row r="128">
          <cell r="C128" t="str">
            <v>S432020</v>
          </cell>
          <cell r="D128" t="str">
            <v>恺博(常熟)座椅机械部件有限公司</v>
          </cell>
          <cell r="E128" t="str">
            <v>比例规则</v>
          </cell>
          <cell r="F128" t="str">
            <v>/</v>
          </cell>
          <cell r="G128">
            <v>1849196.24</v>
          </cell>
          <cell r="H128">
            <v>1060500</v>
          </cell>
          <cell r="I128">
            <v>176750</v>
          </cell>
          <cell r="J128">
            <v>140000</v>
          </cell>
        </row>
        <row r="129">
          <cell r="C129" t="str">
            <v>S412001</v>
          </cell>
          <cell r="D129" t="str">
            <v>天津生隆纤维材料股份有限公司</v>
          </cell>
          <cell r="E129" t="str">
            <v>比例规则</v>
          </cell>
          <cell r="F129" t="str">
            <v>/</v>
          </cell>
          <cell r="G129">
            <v>1820533.91</v>
          </cell>
          <cell r="H129">
            <v>1110460.26</v>
          </cell>
          <cell r="I129">
            <v>185076.71</v>
          </cell>
          <cell r="J129">
            <v>150000</v>
          </cell>
        </row>
        <row r="130">
          <cell r="C130" t="str">
            <v>S413161</v>
          </cell>
          <cell r="D130" t="str">
            <v>河北利达金属制品集团有限公司</v>
          </cell>
          <cell r="E130" t="str">
            <v>比例规则</v>
          </cell>
          <cell r="F130" t="str">
            <v>/</v>
          </cell>
          <cell r="G130">
            <v>1686209.47</v>
          </cell>
          <cell r="H130">
            <v>1147900</v>
          </cell>
          <cell r="I130">
            <v>191316.666666667</v>
          </cell>
          <cell r="J130">
            <v>150000</v>
          </cell>
        </row>
        <row r="131">
          <cell r="C131" t="str">
            <v>S433003</v>
          </cell>
          <cell r="D131" t="str">
            <v>浙江松原汽车安全系统股份有限公司</v>
          </cell>
          <cell r="E131" t="str">
            <v>比例规则</v>
          </cell>
          <cell r="F131" t="str">
            <v>/</v>
          </cell>
          <cell r="G131">
            <v>1606243.12</v>
          </cell>
          <cell r="H131">
            <v>1396378.75</v>
          </cell>
          <cell r="I131">
            <v>232729.791666667</v>
          </cell>
          <cell r="J131">
            <v>190000</v>
          </cell>
        </row>
        <row r="132">
          <cell r="C132" t="str">
            <v>S413084</v>
          </cell>
          <cell r="D132" t="str">
            <v>黄骅市常郭镇街西纸箱厂</v>
          </cell>
          <cell r="E132" t="str">
            <v>比例规则</v>
          </cell>
          <cell r="F132" t="str">
            <v>/</v>
          </cell>
          <cell r="G132">
            <v>1568379.51</v>
          </cell>
          <cell r="H132">
            <v>244854.96</v>
          </cell>
          <cell r="I132">
            <v>40809.16</v>
          </cell>
          <cell r="J132">
            <v>30000</v>
          </cell>
        </row>
        <row r="133">
          <cell r="C133" t="str">
            <v>S432014</v>
          </cell>
          <cell r="D133" t="str">
            <v>江苏万金汽车零部件制造有限公司</v>
          </cell>
          <cell r="E133" t="str">
            <v>比例规则</v>
          </cell>
          <cell r="F133" t="str">
            <v>/</v>
          </cell>
          <cell r="G133">
            <v>1486206.55</v>
          </cell>
          <cell r="H133">
            <v>367100</v>
          </cell>
          <cell r="I133">
            <v>61183.3333333333</v>
          </cell>
          <cell r="J133">
            <v>50000</v>
          </cell>
        </row>
        <row r="134">
          <cell r="C134" t="str">
            <v>S413066</v>
          </cell>
          <cell r="D134" t="str">
            <v>河北新强力机械制造有限公司</v>
          </cell>
          <cell r="E134" t="str">
            <v>比例规则</v>
          </cell>
          <cell r="F134" t="str">
            <v>/</v>
          </cell>
          <cell r="G134">
            <v>1373739.8</v>
          </cell>
          <cell r="H134">
            <v>350186.65</v>
          </cell>
          <cell r="I134">
            <v>58364.4416666667</v>
          </cell>
          <cell r="J134">
            <v>50000</v>
          </cell>
        </row>
        <row r="135">
          <cell r="C135" t="str">
            <v>S413132</v>
          </cell>
          <cell r="D135" t="str">
            <v>霸州市政锦五金制品有限公司</v>
          </cell>
          <cell r="E135" t="str">
            <v>比例规则</v>
          </cell>
          <cell r="F135" t="str">
            <v>/</v>
          </cell>
          <cell r="G135">
            <v>1346658.56</v>
          </cell>
          <cell r="H135">
            <v>650620.72</v>
          </cell>
          <cell r="I135">
            <v>108436.786666667</v>
          </cell>
          <cell r="J135">
            <v>90000</v>
          </cell>
        </row>
        <row r="136">
          <cell r="C136" t="str">
            <v>S437019</v>
          </cell>
          <cell r="D136" t="str">
            <v>日照浩利橡塑有限公司</v>
          </cell>
          <cell r="E136" t="str">
            <v>比例规则</v>
          </cell>
          <cell r="F136" t="str">
            <v>/</v>
          </cell>
          <cell r="G136">
            <v>1333800.57</v>
          </cell>
          <cell r="H136">
            <v>447748.45</v>
          </cell>
          <cell r="I136">
            <v>74624.7416666667</v>
          </cell>
          <cell r="J136">
            <v>60000</v>
          </cell>
        </row>
        <row r="137">
          <cell r="C137" t="str">
            <v>S411046</v>
          </cell>
          <cell r="D137" t="str">
            <v>北京宇喆科技有限公司</v>
          </cell>
          <cell r="E137" t="str">
            <v>比例规则</v>
          </cell>
          <cell r="F137" t="str">
            <v>/</v>
          </cell>
          <cell r="G137">
            <v>1267604.03</v>
          </cell>
          <cell r="H137">
            <v>1975981.62</v>
          </cell>
          <cell r="I137">
            <v>329330.27</v>
          </cell>
          <cell r="J137">
            <v>260000</v>
          </cell>
        </row>
        <row r="138">
          <cell r="C138" t="str">
            <v>S413025</v>
          </cell>
          <cell r="D138" t="str">
            <v>沧州宇诺五金制造有限公司</v>
          </cell>
          <cell r="E138" t="str">
            <v>比例规则</v>
          </cell>
          <cell r="F138" t="str">
            <v>/</v>
          </cell>
          <cell r="G138">
            <v>1188112.27</v>
          </cell>
          <cell r="H138">
            <v>1068221.98</v>
          </cell>
          <cell r="I138">
            <v>178036.996666667</v>
          </cell>
          <cell r="J138">
            <v>140000</v>
          </cell>
        </row>
        <row r="139">
          <cell r="C139" t="str">
            <v>S432011</v>
          </cell>
          <cell r="D139" t="str">
            <v>旷达汽车饰件系统有限公司</v>
          </cell>
          <cell r="E139" t="str">
            <v>比例规则</v>
          </cell>
          <cell r="F139" t="str">
            <v>/</v>
          </cell>
          <cell r="G139">
            <v>1131812.87</v>
          </cell>
          <cell r="H139">
            <v>920590.86</v>
          </cell>
          <cell r="I139">
            <v>153431.81</v>
          </cell>
          <cell r="J139">
            <v>120000</v>
          </cell>
        </row>
        <row r="140">
          <cell r="C140" t="str">
            <v>S437033</v>
          </cell>
          <cell r="D140" t="str">
            <v>日照联成工程机械有限公司</v>
          </cell>
          <cell r="E140" t="str">
            <v>比例规则</v>
          </cell>
          <cell r="F140" t="str">
            <v>/</v>
          </cell>
          <cell r="G140">
            <v>1053592.17</v>
          </cell>
          <cell r="H140">
            <v>1038763.27</v>
          </cell>
          <cell r="I140">
            <v>173127.211666667</v>
          </cell>
          <cell r="J140">
            <v>140000</v>
          </cell>
        </row>
        <row r="141">
          <cell r="C141" t="str">
            <v>S411013</v>
          </cell>
          <cell r="D141" t="str">
            <v>北京瑞隆祥模具有限公司</v>
          </cell>
          <cell r="E141" t="str">
            <v>比例规则</v>
          </cell>
          <cell r="F141" t="str">
            <v>/</v>
          </cell>
          <cell r="G141">
            <v>1042925.32</v>
          </cell>
          <cell r="H141">
            <v>445280.84</v>
          </cell>
          <cell r="I141">
            <v>74213.4733333333</v>
          </cell>
          <cell r="J141">
            <v>60000</v>
          </cell>
        </row>
        <row r="142">
          <cell r="C142" t="str">
            <v>S411010</v>
          </cell>
          <cell r="D142" t="str">
            <v>北京多宾城建筑机械有限公司</v>
          </cell>
          <cell r="E142" t="str">
            <v>比例规则</v>
          </cell>
          <cell r="F142" t="str">
            <v>/</v>
          </cell>
          <cell r="G142">
            <v>960454.61</v>
          </cell>
          <cell r="H142">
            <v>449170.96</v>
          </cell>
          <cell r="I142">
            <v>74861.8266666667</v>
          </cell>
          <cell r="J142">
            <v>60000</v>
          </cell>
        </row>
        <row r="143">
          <cell r="C143" t="str">
            <v>S437023</v>
          </cell>
          <cell r="D143" t="str">
            <v>高唐强盛机械有限公司</v>
          </cell>
          <cell r="E143" t="str">
            <v>比例规则</v>
          </cell>
          <cell r="F143" t="str">
            <v>/</v>
          </cell>
          <cell r="G143">
            <v>926630.84</v>
          </cell>
          <cell r="H143">
            <v>33800</v>
          </cell>
          <cell r="I143">
            <v>5633.33333333333</v>
          </cell>
          <cell r="J143">
            <v>0</v>
          </cell>
        </row>
        <row r="144">
          <cell r="C144" t="str">
            <v>S412012</v>
          </cell>
          <cell r="D144" t="str">
            <v>天津琪安科技有限公司</v>
          </cell>
          <cell r="E144" t="str">
            <v>比例规则</v>
          </cell>
          <cell r="F144" t="str">
            <v>/</v>
          </cell>
          <cell r="G144">
            <v>925110.53</v>
          </cell>
          <cell r="H144">
            <v>237100</v>
          </cell>
          <cell r="I144">
            <v>39516.6666666667</v>
          </cell>
          <cell r="J144">
            <v>30000</v>
          </cell>
        </row>
        <row r="145">
          <cell r="C145" t="str">
            <v>S413183</v>
          </cell>
          <cell r="D145" t="str">
            <v>河北方基恒达汽车部件有限公司</v>
          </cell>
          <cell r="E145" t="str">
            <v>比例规则</v>
          </cell>
          <cell r="F145" t="str">
            <v>/</v>
          </cell>
          <cell r="G145">
            <v>908767.51</v>
          </cell>
          <cell r="H145">
            <v>824755.69</v>
          </cell>
          <cell r="I145">
            <v>137459.281666667</v>
          </cell>
          <cell r="J145">
            <v>110000</v>
          </cell>
        </row>
        <row r="146">
          <cell r="C146" t="str">
            <v>S511036</v>
          </cell>
          <cell r="D146" t="str">
            <v>北京恒世通物流有限公司</v>
          </cell>
          <cell r="E146" t="str">
            <v>比例规则</v>
          </cell>
          <cell r="F146" t="str">
            <v>/</v>
          </cell>
          <cell r="G146">
            <v>858153.6</v>
          </cell>
          <cell r="H146">
            <v>1089026.4</v>
          </cell>
          <cell r="I146">
            <v>181504.4</v>
          </cell>
          <cell r="J146">
            <v>150000</v>
          </cell>
        </row>
        <row r="147">
          <cell r="C147" t="str">
            <v>S413056</v>
          </cell>
          <cell r="D147" t="str">
            <v>黄骅市瑞丰五金制品有限公司</v>
          </cell>
          <cell r="E147" t="str">
            <v>比例规则</v>
          </cell>
          <cell r="F147" t="str">
            <v>/</v>
          </cell>
          <cell r="G147">
            <v>832770.57</v>
          </cell>
          <cell r="H147">
            <v>282058.72</v>
          </cell>
          <cell r="I147">
            <v>47009.7866666667</v>
          </cell>
          <cell r="J147">
            <v>40000</v>
          </cell>
        </row>
        <row r="148">
          <cell r="C148" t="str">
            <v>S413178</v>
          </cell>
          <cell r="D148" t="str">
            <v>廊坊市东平汽车零配件有限公司</v>
          </cell>
          <cell r="E148" t="str">
            <v>比例规则</v>
          </cell>
          <cell r="F148" t="str">
            <v>/</v>
          </cell>
          <cell r="G148">
            <v>818339.52</v>
          </cell>
          <cell r="H148">
            <v>367700</v>
          </cell>
          <cell r="I148">
            <v>61283.3333333333</v>
          </cell>
          <cell r="J148">
            <v>50000</v>
          </cell>
        </row>
        <row r="149">
          <cell r="C149" t="str">
            <v>S413077</v>
          </cell>
          <cell r="D149" t="str">
            <v>文安县万达汽车配件制造有限公司</v>
          </cell>
          <cell r="E149" t="str">
            <v>比例规则</v>
          </cell>
          <cell r="F149" t="str">
            <v>/</v>
          </cell>
          <cell r="G149">
            <v>793123.02</v>
          </cell>
          <cell r="H149">
            <v>695195.45</v>
          </cell>
          <cell r="I149">
            <v>115865.908333333</v>
          </cell>
          <cell r="J149">
            <v>90000</v>
          </cell>
        </row>
        <row r="150">
          <cell r="C150" t="str">
            <v>S413071</v>
          </cell>
          <cell r="D150" t="str">
            <v>黄骅市顺亿汽车部件有限公司</v>
          </cell>
          <cell r="E150" t="str">
            <v>比例规则</v>
          </cell>
          <cell r="F150" t="str">
            <v>/</v>
          </cell>
          <cell r="G150">
            <v>789425.35</v>
          </cell>
          <cell r="H150">
            <v>251171.64</v>
          </cell>
          <cell r="I150">
            <v>41861.94</v>
          </cell>
          <cell r="J150">
            <v>30000</v>
          </cell>
        </row>
        <row r="151">
          <cell r="C151" t="str">
            <v>S413130</v>
          </cell>
          <cell r="D151" t="str">
            <v>泊头市捷润五金制品有限公司</v>
          </cell>
          <cell r="E151" t="str">
            <v>比例规则</v>
          </cell>
          <cell r="F151" t="str">
            <v>/</v>
          </cell>
          <cell r="G151">
            <v>771703.17</v>
          </cell>
          <cell r="H151">
            <v>937717.61</v>
          </cell>
          <cell r="I151">
            <v>156286.268333333</v>
          </cell>
          <cell r="J151">
            <v>130000</v>
          </cell>
        </row>
        <row r="152">
          <cell r="C152" t="str">
            <v>S433001</v>
          </cell>
          <cell r="D152" t="str">
            <v>宁波精成车业有限公司</v>
          </cell>
          <cell r="E152" t="str">
            <v>比例规则</v>
          </cell>
          <cell r="F152" t="str">
            <v>/</v>
          </cell>
          <cell r="G152">
            <v>752666.79</v>
          </cell>
          <cell r="H152">
            <v>1033000</v>
          </cell>
          <cell r="I152">
            <v>172166.666666667</v>
          </cell>
          <cell r="J152">
            <v>140000</v>
          </cell>
        </row>
        <row r="153">
          <cell r="C153" t="str">
            <v>S413125</v>
          </cell>
          <cell r="D153" t="str">
            <v>沧州智凯金属制品有限公司</v>
          </cell>
          <cell r="E153" t="str">
            <v>比例规则</v>
          </cell>
          <cell r="F153" t="str">
            <v>/</v>
          </cell>
          <cell r="G153">
            <v>721876.35</v>
          </cell>
          <cell r="H153">
            <v>882426.26</v>
          </cell>
          <cell r="I153">
            <v>147071.043333333</v>
          </cell>
          <cell r="J153">
            <v>120000</v>
          </cell>
        </row>
        <row r="154">
          <cell r="C154" t="str">
            <v>S413167</v>
          </cell>
          <cell r="D154" t="str">
            <v>航天宏达（泊头）机械科技有限公司</v>
          </cell>
          <cell r="E154" t="str">
            <v>比例规则</v>
          </cell>
          <cell r="F154" t="str">
            <v>/</v>
          </cell>
          <cell r="G154">
            <v>714180.82</v>
          </cell>
          <cell r="H154">
            <v>1025386.95</v>
          </cell>
          <cell r="I154">
            <v>170897.825</v>
          </cell>
          <cell r="J154">
            <v>140000</v>
          </cell>
        </row>
        <row r="155">
          <cell r="C155" t="str">
            <v>S413001</v>
          </cell>
          <cell r="D155" t="str">
            <v>北京吉信气弹簧制品有限公司</v>
          </cell>
          <cell r="E155" t="str">
            <v>比例规则</v>
          </cell>
          <cell r="F155" t="str">
            <v>/</v>
          </cell>
          <cell r="G155">
            <v>703465.54</v>
          </cell>
          <cell r="H155">
            <v>311900</v>
          </cell>
          <cell r="I155">
            <v>51983.3333333333</v>
          </cell>
          <cell r="J155">
            <v>40000</v>
          </cell>
        </row>
        <row r="156">
          <cell r="C156" t="str">
            <v>S413090</v>
          </cell>
          <cell r="D156" t="str">
            <v>黄骅市津华汽车部件有限公司</v>
          </cell>
          <cell r="E156" t="str">
            <v>比例规则</v>
          </cell>
          <cell r="F156" t="str">
            <v>/</v>
          </cell>
          <cell r="G156">
            <v>667338.56</v>
          </cell>
          <cell r="H156">
            <v>0</v>
          </cell>
          <cell r="I156">
            <v>0</v>
          </cell>
          <cell r="J156">
            <v>0</v>
          </cell>
        </row>
        <row r="157">
          <cell r="C157" t="str">
            <v>S437015</v>
          </cell>
          <cell r="D157" t="str">
            <v>山东金达汽车部件制造股份有限公司</v>
          </cell>
          <cell r="E157" t="str">
            <v>比例规则</v>
          </cell>
          <cell r="F157" t="str">
            <v>/</v>
          </cell>
          <cell r="G157">
            <v>644818.02</v>
          </cell>
          <cell r="H157">
            <v>64900</v>
          </cell>
          <cell r="I157">
            <v>10816.6666666667</v>
          </cell>
          <cell r="J157">
            <v>10000</v>
          </cell>
        </row>
        <row r="158">
          <cell r="C158" t="str">
            <v>S431010</v>
          </cell>
          <cell r="D158" t="str">
            <v>上海绽奇汽车部件有限公司</v>
          </cell>
          <cell r="E158" t="str">
            <v>比例规则</v>
          </cell>
          <cell r="F158" t="str">
            <v>/</v>
          </cell>
          <cell r="G158">
            <v>642464.88</v>
          </cell>
          <cell r="H158">
            <v>407258</v>
          </cell>
          <cell r="I158">
            <v>67876.3333333333</v>
          </cell>
          <cell r="J158">
            <v>50000</v>
          </cell>
        </row>
        <row r="159">
          <cell r="C159" t="str">
            <v>S413051</v>
          </cell>
          <cell r="D159" t="str">
            <v>黄骅市京港机电设备有限公司</v>
          </cell>
          <cell r="E159" t="str">
            <v>比例规则</v>
          </cell>
          <cell r="F159" t="str">
            <v>/</v>
          </cell>
          <cell r="G159">
            <v>614732.59</v>
          </cell>
          <cell r="H159">
            <v>47254.39</v>
          </cell>
          <cell r="I159">
            <v>7875.73166666667</v>
          </cell>
          <cell r="J159">
            <v>10000</v>
          </cell>
        </row>
        <row r="160">
          <cell r="C160" t="str">
            <v>S411036</v>
          </cell>
          <cell r="D160" t="str">
            <v>北京美好生活家居用品有限公司</v>
          </cell>
          <cell r="E160" t="str">
            <v>比例规则</v>
          </cell>
          <cell r="F160" t="str">
            <v>/</v>
          </cell>
          <cell r="G160">
            <v>586366.19</v>
          </cell>
          <cell r="H160">
            <v>586552.67</v>
          </cell>
          <cell r="I160">
            <v>97758.7783333333</v>
          </cell>
          <cell r="J160">
            <v>80000</v>
          </cell>
        </row>
        <row r="161">
          <cell r="C161" t="str">
            <v>S413021</v>
          </cell>
          <cell r="D161" t="str">
            <v>河北锐翰汽车零部件有限公司</v>
          </cell>
          <cell r="E161" t="str">
            <v>比例规则</v>
          </cell>
          <cell r="F161" t="str">
            <v>/</v>
          </cell>
          <cell r="G161">
            <v>572061.73</v>
          </cell>
          <cell r="H161">
            <v>198771.94</v>
          </cell>
          <cell r="I161">
            <v>33128.6566666667</v>
          </cell>
          <cell r="J161">
            <v>30000</v>
          </cell>
        </row>
        <row r="162">
          <cell r="C162" t="str">
            <v>S435004</v>
          </cell>
          <cell r="D162" t="str">
            <v>厦门市鑫荣飞工贸有限公司</v>
          </cell>
          <cell r="E162" t="str">
            <v>比例规则</v>
          </cell>
          <cell r="F162" t="str">
            <v>/</v>
          </cell>
          <cell r="G162">
            <v>557324.55</v>
          </cell>
          <cell r="H162">
            <v>558895.82</v>
          </cell>
          <cell r="I162">
            <v>93149.3033333333</v>
          </cell>
          <cell r="J162">
            <v>70000</v>
          </cell>
        </row>
        <row r="163">
          <cell r="C163" t="str">
            <v>S513081</v>
          </cell>
          <cell r="D163" t="str">
            <v>石家庄跨越物流有限公司</v>
          </cell>
          <cell r="E163" t="str">
            <v>比例规则</v>
          </cell>
          <cell r="F163" t="str">
            <v>/</v>
          </cell>
          <cell r="G163">
            <v>541870.78</v>
          </cell>
          <cell r="H163">
            <v>339600</v>
          </cell>
          <cell r="I163">
            <v>56600</v>
          </cell>
          <cell r="J163">
            <v>50000</v>
          </cell>
        </row>
        <row r="164">
          <cell r="C164" t="str">
            <v>S413073</v>
          </cell>
          <cell r="D164" t="str">
            <v>黄骅市兴岳金属制品有限公司</v>
          </cell>
          <cell r="E164" t="str">
            <v>比例规则</v>
          </cell>
          <cell r="F164" t="str">
            <v>/</v>
          </cell>
          <cell r="G164">
            <v>522623.97</v>
          </cell>
          <cell r="H164">
            <v>359331.02</v>
          </cell>
          <cell r="I164">
            <v>59888.5033333333</v>
          </cell>
          <cell r="J164">
            <v>50000</v>
          </cell>
        </row>
        <row r="165">
          <cell r="C165" t="str">
            <v>S412045</v>
          </cell>
          <cell r="D165" t="str">
            <v>大悍（天津）汽车零部件有限公司</v>
          </cell>
          <cell r="E165" t="str">
            <v>比例规则</v>
          </cell>
          <cell r="F165" t="str">
            <v>/</v>
          </cell>
          <cell r="G165">
            <v>516297.32</v>
          </cell>
          <cell r="H165">
            <v>838334.49</v>
          </cell>
          <cell r="I165">
            <v>139722.415</v>
          </cell>
          <cell r="J165">
            <v>110000</v>
          </cell>
        </row>
        <row r="166">
          <cell r="C166" t="str">
            <v>S434002</v>
          </cell>
          <cell r="D166" t="str">
            <v>芜湖星火软轴控制索制造有限公司</v>
          </cell>
          <cell r="E166" t="str">
            <v>比例规则</v>
          </cell>
          <cell r="F166" t="str">
            <v>/</v>
          </cell>
          <cell r="G166">
            <v>505033.49</v>
          </cell>
          <cell r="H166">
            <v>441688.79</v>
          </cell>
          <cell r="I166">
            <v>73614.7983333333</v>
          </cell>
          <cell r="J166">
            <v>60000</v>
          </cell>
        </row>
        <row r="167">
          <cell r="C167" t="str">
            <v>S413182</v>
          </cell>
          <cell r="D167" t="str">
            <v>黄骅市盈辉汽车配件有限公司</v>
          </cell>
          <cell r="E167" t="str">
            <v>比例规则</v>
          </cell>
          <cell r="F167" t="str">
            <v>/</v>
          </cell>
          <cell r="G167">
            <v>504413.18</v>
          </cell>
          <cell r="H167">
            <v>620302.77</v>
          </cell>
          <cell r="I167">
            <v>103383.795</v>
          </cell>
          <cell r="J167">
            <v>80000</v>
          </cell>
        </row>
        <row r="168">
          <cell r="C168" t="str">
            <v>S432008</v>
          </cell>
          <cell r="D168" t="str">
            <v>徐州华夏电子有限公司</v>
          </cell>
          <cell r="E168" t="str">
            <v>比例规则</v>
          </cell>
          <cell r="F168" t="str">
            <v>/</v>
          </cell>
          <cell r="G168">
            <v>482780.23</v>
          </cell>
          <cell r="H168">
            <v>525777.07</v>
          </cell>
          <cell r="I168">
            <v>87629.5116666667</v>
          </cell>
          <cell r="J168">
            <v>70000</v>
          </cell>
        </row>
        <row r="169">
          <cell r="C169" t="str">
            <v>S411048</v>
          </cell>
          <cell r="D169" t="str">
            <v>致冠沧州汽车部件有限公司</v>
          </cell>
          <cell r="E169" t="str">
            <v>比例规则</v>
          </cell>
          <cell r="F169" t="str">
            <v>/</v>
          </cell>
          <cell r="G169">
            <v>476511.12</v>
          </cell>
          <cell r="H169">
            <v>493628</v>
          </cell>
          <cell r="I169">
            <v>82271.3333333333</v>
          </cell>
          <cell r="J169">
            <v>70000</v>
          </cell>
        </row>
        <row r="170">
          <cell r="C170" t="str">
            <v>S431008</v>
          </cell>
          <cell r="D170" t="str">
            <v>上海努辰金属制品有限公司</v>
          </cell>
          <cell r="E170" t="str">
            <v>比例规则</v>
          </cell>
          <cell r="F170" t="str">
            <v>/</v>
          </cell>
          <cell r="G170">
            <v>442554.25</v>
          </cell>
          <cell r="H170">
            <v>940832.23</v>
          </cell>
          <cell r="I170">
            <v>156805.371666667</v>
          </cell>
          <cell r="J170">
            <v>130000</v>
          </cell>
        </row>
        <row r="171">
          <cell r="C171" t="str">
            <v>S413053</v>
          </cell>
          <cell r="D171" t="str">
            <v>黄骅市益海五金制造有限公司</v>
          </cell>
          <cell r="E171" t="str">
            <v>比例规则</v>
          </cell>
          <cell r="F171" t="str">
            <v>/</v>
          </cell>
          <cell r="G171">
            <v>432336.83</v>
          </cell>
          <cell r="H171">
            <v>357808.59</v>
          </cell>
          <cell r="I171">
            <v>59634.765</v>
          </cell>
          <cell r="J171">
            <v>50000</v>
          </cell>
        </row>
        <row r="172">
          <cell r="C172" t="str">
            <v>S413129</v>
          </cell>
          <cell r="D172" t="str">
            <v>文安县恒德汽车座椅制造有限公司</v>
          </cell>
          <cell r="E172" t="str">
            <v>比例规则</v>
          </cell>
          <cell r="F172" t="str">
            <v>/</v>
          </cell>
          <cell r="G172">
            <v>410077.41</v>
          </cell>
          <cell r="H172">
            <v>337329.96</v>
          </cell>
          <cell r="I172">
            <v>56221.66</v>
          </cell>
          <cell r="J172">
            <v>40000</v>
          </cell>
        </row>
        <row r="173">
          <cell r="C173" t="str">
            <v>S432002</v>
          </cell>
          <cell r="D173" t="str">
            <v>江苏全盛座舱技术股份有限公司</v>
          </cell>
          <cell r="E173" t="str">
            <v>比例规则</v>
          </cell>
          <cell r="F173" t="str">
            <v>/</v>
          </cell>
          <cell r="G173">
            <v>385451.34</v>
          </cell>
          <cell r="H173">
            <v>1226556.32</v>
          </cell>
          <cell r="I173">
            <v>204426.053333333</v>
          </cell>
          <cell r="J173">
            <v>160000</v>
          </cell>
        </row>
        <row r="174">
          <cell r="C174" t="str">
            <v>S433021</v>
          </cell>
          <cell r="D174" t="str">
            <v>慈溪市维克多自控元件有限公司</v>
          </cell>
          <cell r="E174" t="str">
            <v>比例规则</v>
          </cell>
          <cell r="F174" t="str">
            <v>/</v>
          </cell>
          <cell r="G174">
            <v>385025.14</v>
          </cell>
          <cell r="H174">
            <v>639754.24</v>
          </cell>
          <cell r="I174">
            <v>106625.706666667</v>
          </cell>
          <cell r="J174">
            <v>90000</v>
          </cell>
        </row>
        <row r="175">
          <cell r="C175" t="str">
            <v>S511037</v>
          </cell>
          <cell r="D175" t="str">
            <v>北京友联物流有限公司</v>
          </cell>
          <cell r="E175" t="str">
            <v>比例规则</v>
          </cell>
          <cell r="F175" t="str">
            <v>/</v>
          </cell>
          <cell r="G175">
            <v>360449.55</v>
          </cell>
          <cell r="H175">
            <v>507417.5</v>
          </cell>
          <cell r="I175">
            <v>84569.5833333333</v>
          </cell>
          <cell r="J175">
            <v>70000</v>
          </cell>
        </row>
        <row r="176">
          <cell r="C176" t="str">
            <v>S434003</v>
          </cell>
          <cell r="D176" t="str">
            <v>芜湖市卓人汽车配件有限责任公司</v>
          </cell>
          <cell r="E176" t="str">
            <v>比例规则</v>
          </cell>
          <cell r="F176" t="str">
            <v>/</v>
          </cell>
          <cell r="G176">
            <v>354705.61</v>
          </cell>
          <cell r="H176">
            <v>163571.37</v>
          </cell>
          <cell r="I176">
            <v>27261.895</v>
          </cell>
          <cell r="J176">
            <v>20000</v>
          </cell>
        </row>
        <row r="177">
          <cell r="C177" t="str">
            <v>S413007</v>
          </cell>
          <cell r="D177" t="str">
            <v>雄县华增汽车饰件有限公司</v>
          </cell>
          <cell r="E177" t="str">
            <v>比例规则</v>
          </cell>
          <cell r="F177" t="str">
            <v>/</v>
          </cell>
          <cell r="G177">
            <v>333603.58</v>
          </cell>
          <cell r="H177">
            <v>86421.5</v>
          </cell>
          <cell r="I177">
            <v>14403.5833333333</v>
          </cell>
          <cell r="J177">
            <v>10000</v>
          </cell>
        </row>
        <row r="178">
          <cell r="C178" t="str">
            <v>S444012</v>
          </cell>
          <cell r="D178" t="str">
            <v>东莞皓永汽车配件有限公司</v>
          </cell>
          <cell r="E178" t="str">
            <v>比例规则</v>
          </cell>
          <cell r="F178" t="str">
            <v>/</v>
          </cell>
          <cell r="G178">
            <v>322592</v>
          </cell>
          <cell r="H178">
            <v>0</v>
          </cell>
          <cell r="I178">
            <v>0</v>
          </cell>
          <cell r="J178">
            <v>0</v>
          </cell>
        </row>
        <row r="179">
          <cell r="C179" t="str">
            <v>S432036</v>
          </cell>
          <cell r="D179" t="str">
            <v>常州立天汽车零部件有限公司</v>
          </cell>
          <cell r="E179" t="str">
            <v>比例规则</v>
          </cell>
          <cell r="F179" t="str">
            <v>/</v>
          </cell>
          <cell r="G179">
            <v>318787.46</v>
          </cell>
          <cell r="H179">
            <v>621488.62</v>
          </cell>
          <cell r="I179">
            <v>103581.436666667</v>
          </cell>
          <cell r="J179">
            <v>80000</v>
          </cell>
        </row>
        <row r="180">
          <cell r="C180" t="str">
            <v>S431026</v>
          </cell>
          <cell r="D180" t="str">
            <v>上海桓毅实业发展有限公司</v>
          </cell>
          <cell r="E180" t="str">
            <v>比例规则</v>
          </cell>
          <cell r="F180" t="str">
            <v>/</v>
          </cell>
          <cell r="G180">
            <v>316738.24</v>
          </cell>
          <cell r="H180">
            <v>0</v>
          </cell>
          <cell r="I180">
            <v>0</v>
          </cell>
          <cell r="J180">
            <v>0</v>
          </cell>
        </row>
        <row r="181">
          <cell r="C181" t="str">
            <v>S433020</v>
          </cell>
          <cell r="D181" t="str">
            <v>宁波市北仑屹昌机械有限公司</v>
          </cell>
          <cell r="E181" t="str">
            <v>比例规则</v>
          </cell>
          <cell r="F181" t="str">
            <v>/</v>
          </cell>
          <cell r="G181">
            <v>308156.28</v>
          </cell>
          <cell r="H181">
            <v>0</v>
          </cell>
          <cell r="I181">
            <v>0</v>
          </cell>
          <cell r="J181">
            <v>0</v>
          </cell>
        </row>
        <row r="182">
          <cell r="C182" t="str">
            <v>S432037</v>
          </cell>
          <cell r="D182" t="str">
            <v>苏世博(南京)减振系统有限公司</v>
          </cell>
          <cell r="E182" t="str">
            <v>比例规则</v>
          </cell>
          <cell r="F182" t="str">
            <v>/</v>
          </cell>
          <cell r="G182">
            <v>307150.95</v>
          </cell>
          <cell r="H182">
            <v>307137.45</v>
          </cell>
          <cell r="I182">
            <v>51189.575</v>
          </cell>
          <cell r="J182">
            <v>40000</v>
          </cell>
        </row>
        <row r="183">
          <cell r="C183" t="str">
            <v>S413181</v>
          </cell>
          <cell r="D183" t="str">
            <v>廊坊开发区欧特克精密电子线束制造有限公司</v>
          </cell>
          <cell r="E183" t="str">
            <v>比例规则</v>
          </cell>
          <cell r="F183" t="str">
            <v>/</v>
          </cell>
          <cell r="G183">
            <v>301330.89</v>
          </cell>
          <cell r="H183">
            <v>0</v>
          </cell>
          <cell r="I183">
            <v>0</v>
          </cell>
          <cell r="J183">
            <v>0</v>
          </cell>
        </row>
        <row r="184">
          <cell r="C184" t="str">
            <v>S413185</v>
          </cell>
          <cell r="D184" t="str">
            <v>海兴县越达弹簧制造有限公司</v>
          </cell>
          <cell r="E184" t="str">
            <v>比例规则</v>
          </cell>
          <cell r="F184" t="str">
            <v>/</v>
          </cell>
          <cell r="G184">
            <v>290696.62</v>
          </cell>
          <cell r="H184">
            <v>570075.59</v>
          </cell>
          <cell r="I184">
            <v>95012.5983333333</v>
          </cell>
          <cell r="J184">
            <v>80000</v>
          </cell>
        </row>
        <row r="185">
          <cell r="C185" t="str">
            <v>S537029</v>
          </cell>
          <cell r="D185" t="str">
            <v>青岛华瑞利工贸有限公司</v>
          </cell>
          <cell r="E185" t="str">
            <v>比例规则</v>
          </cell>
          <cell r="F185" t="str">
            <v>/</v>
          </cell>
          <cell r="G185">
            <v>279448.35</v>
          </cell>
          <cell r="H185">
            <v>179400</v>
          </cell>
          <cell r="I185">
            <v>29900</v>
          </cell>
          <cell r="J185">
            <v>20000</v>
          </cell>
        </row>
        <row r="186">
          <cell r="C186" t="str">
            <v>S421001</v>
          </cell>
          <cell r="D186" t="str">
            <v>沈阳金杯锦恒汽车安全系统有限公司</v>
          </cell>
          <cell r="E186" t="str">
            <v>比例规则</v>
          </cell>
          <cell r="F186" t="str">
            <v>/</v>
          </cell>
          <cell r="G186">
            <v>265665.92</v>
          </cell>
          <cell r="H186">
            <v>720500</v>
          </cell>
          <cell r="I186">
            <v>120083.333333333</v>
          </cell>
          <cell r="J186">
            <v>100000</v>
          </cell>
        </row>
        <row r="187">
          <cell r="C187" t="str">
            <v>S413168</v>
          </cell>
          <cell r="D187" t="str">
            <v>黄骅市旗锐塑料制品有限公司</v>
          </cell>
          <cell r="E187" t="str">
            <v>比例规则</v>
          </cell>
          <cell r="F187" t="str">
            <v>/</v>
          </cell>
          <cell r="G187">
            <v>262641.21</v>
          </cell>
          <cell r="H187">
            <v>383836.3</v>
          </cell>
          <cell r="I187">
            <v>63972.7166666667</v>
          </cell>
          <cell r="J187">
            <v>50000</v>
          </cell>
        </row>
        <row r="188">
          <cell r="C188" t="str">
            <v>S413060</v>
          </cell>
          <cell r="D188" t="str">
            <v>黄骅市正祥车辆部件有限公司</v>
          </cell>
          <cell r="E188" t="str">
            <v>比例规则</v>
          </cell>
          <cell r="F188" t="str">
            <v>/</v>
          </cell>
          <cell r="G188">
            <v>259545.84</v>
          </cell>
          <cell r="H188">
            <v>213240</v>
          </cell>
          <cell r="I188">
            <v>35540</v>
          </cell>
          <cell r="J188">
            <v>30000</v>
          </cell>
        </row>
        <row r="189">
          <cell r="C189" t="str">
            <v>S413072</v>
          </cell>
          <cell r="D189" t="str">
            <v>黄骅市润晨五金制品有限公司</v>
          </cell>
          <cell r="E189" t="str">
            <v>比例规则</v>
          </cell>
          <cell r="F189" t="str">
            <v>/</v>
          </cell>
          <cell r="G189">
            <v>256103.89</v>
          </cell>
          <cell r="H189">
            <v>84300</v>
          </cell>
          <cell r="I189">
            <v>14050</v>
          </cell>
          <cell r="J189">
            <v>10000</v>
          </cell>
        </row>
        <row r="190">
          <cell r="C190" t="str">
            <v>S413067</v>
          </cell>
          <cell r="D190" t="str">
            <v>沧州庆方汽车部件有限公司</v>
          </cell>
          <cell r="E190" t="str">
            <v>比例规则</v>
          </cell>
          <cell r="F190" t="str">
            <v>/</v>
          </cell>
          <cell r="G190">
            <v>252585.3</v>
          </cell>
          <cell r="H190">
            <v>362844.29</v>
          </cell>
          <cell r="I190">
            <v>60474.0483333333</v>
          </cell>
          <cell r="J190">
            <v>50000</v>
          </cell>
        </row>
        <row r="191">
          <cell r="C191" t="str">
            <v>S413063</v>
          </cell>
          <cell r="D191" t="str">
            <v>黄骅市洁霸汽车零部件制造有限公司</v>
          </cell>
          <cell r="E191" t="str">
            <v>比例规则</v>
          </cell>
          <cell r="F191" t="str">
            <v>/</v>
          </cell>
          <cell r="G191">
            <v>246020.38</v>
          </cell>
          <cell r="H191">
            <v>0</v>
          </cell>
          <cell r="I191">
            <v>0</v>
          </cell>
          <cell r="J191">
            <v>0</v>
          </cell>
        </row>
        <row r="192">
          <cell r="C192" t="str">
            <v>S433023</v>
          </cell>
          <cell r="D192" t="str">
            <v>浙江万里安全器材制造有限公司</v>
          </cell>
          <cell r="E192" t="str">
            <v>比例规则</v>
          </cell>
          <cell r="F192" t="str">
            <v>/</v>
          </cell>
          <cell r="G192">
            <v>242295.72</v>
          </cell>
          <cell r="H192">
            <v>126200</v>
          </cell>
          <cell r="I192">
            <v>21033.3333333333</v>
          </cell>
          <cell r="J192">
            <v>20000</v>
          </cell>
        </row>
        <row r="193">
          <cell r="C193" t="str">
            <v>S413058</v>
          </cell>
          <cell r="D193" t="str">
            <v>黄骅市俊隆五金包装有限公司</v>
          </cell>
          <cell r="E193" t="str">
            <v>比例规则</v>
          </cell>
          <cell r="F193" t="str">
            <v>/</v>
          </cell>
          <cell r="G193">
            <v>236205.82</v>
          </cell>
          <cell r="H193">
            <v>93366.29</v>
          </cell>
          <cell r="I193">
            <v>15561.0483333333</v>
          </cell>
          <cell r="J193">
            <v>10000</v>
          </cell>
        </row>
        <row r="194">
          <cell r="C194" t="str">
            <v>S512004</v>
          </cell>
          <cell r="D194" t="str">
            <v>天津优普达特科技有限公司</v>
          </cell>
          <cell r="E194" t="str">
            <v>比例规则</v>
          </cell>
          <cell r="F194" t="str">
            <v>/</v>
          </cell>
          <cell r="G194">
            <v>233149.1</v>
          </cell>
          <cell r="H194">
            <v>0</v>
          </cell>
          <cell r="I194">
            <v>0</v>
          </cell>
          <cell r="J194">
            <v>0</v>
          </cell>
        </row>
        <row r="195">
          <cell r="C195" t="str">
            <v>S444014</v>
          </cell>
          <cell r="D195" t="str">
            <v>深圳市毅荣川电子科技有限公司</v>
          </cell>
          <cell r="E195" t="str">
            <v>比例规则</v>
          </cell>
          <cell r="F195" t="str">
            <v>/</v>
          </cell>
          <cell r="G195">
            <v>221605.35</v>
          </cell>
          <cell r="H195">
            <v>241649.7</v>
          </cell>
          <cell r="I195">
            <v>40274.95</v>
          </cell>
          <cell r="J195">
            <v>30000</v>
          </cell>
        </row>
        <row r="196">
          <cell r="C196" t="str">
            <v>S413020</v>
          </cell>
          <cell r="D196" t="str">
            <v>沧州旭兴五金制品有限公司</v>
          </cell>
          <cell r="E196" t="str">
            <v>比例规则</v>
          </cell>
          <cell r="F196" t="str">
            <v>/</v>
          </cell>
          <cell r="G196">
            <v>220094.69</v>
          </cell>
          <cell r="H196">
            <v>249453.91</v>
          </cell>
          <cell r="I196">
            <v>41575.6516666667</v>
          </cell>
          <cell r="J196">
            <v>30000</v>
          </cell>
        </row>
        <row r="197">
          <cell r="C197" t="str">
            <v>S413015</v>
          </cell>
          <cell r="D197" t="str">
            <v>沧州鑫亿源纸制品有限公司</v>
          </cell>
          <cell r="E197" t="str">
            <v>比例规则</v>
          </cell>
          <cell r="F197" t="str">
            <v>/</v>
          </cell>
          <cell r="G197">
            <v>216194.77</v>
          </cell>
          <cell r="H197">
            <v>43684.93</v>
          </cell>
          <cell r="I197">
            <v>7280.82166666667</v>
          </cell>
          <cell r="J197">
            <v>10000</v>
          </cell>
        </row>
        <row r="198">
          <cell r="C198" t="str">
            <v>S413124</v>
          </cell>
          <cell r="D198" t="str">
            <v>东光县福晨镜业有限公司</v>
          </cell>
          <cell r="E198" t="str">
            <v>比例规则</v>
          </cell>
          <cell r="F198" t="str">
            <v>/</v>
          </cell>
          <cell r="G198">
            <v>203880.78</v>
          </cell>
          <cell r="H198">
            <v>138000</v>
          </cell>
          <cell r="I198">
            <v>23000</v>
          </cell>
          <cell r="J198">
            <v>20000</v>
          </cell>
        </row>
        <row r="199">
          <cell r="C199" t="str">
            <v>S413032</v>
          </cell>
          <cell r="D199" t="str">
            <v>黄骅市大麻沽航凌电子机箱厂</v>
          </cell>
          <cell r="E199" t="str">
            <v>比例规则</v>
          </cell>
          <cell r="F199" t="str">
            <v>/</v>
          </cell>
          <cell r="G199">
            <v>195429.14</v>
          </cell>
          <cell r="H199">
            <v>98180.78</v>
          </cell>
          <cell r="I199">
            <v>16363.4633333333</v>
          </cell>
          <cell r="J199">
            <v>10000</v>
          </cell>
        </row>
        <row r="200">
          <cell r="C200" t="str">
            <v>S413054</v>
          </cell>
          <cell r="D200" t="str">
            <v>黄骅市保俊成复合彩印厂</v>
          </cell>
          <cell r="E200" t="str">
            <v>比例规则</v>
          </cell>
          <cell r="F200" t="str">
            <v>/</v>
          </cell>
          <cell r="G200">
            <v>191748.48</v>
          </cell>
          <cell r="H200">
            <v>106241.87</v>
          </cell>
          <cell r="I200">
            <v>17706.9783333333</v>
          </cell>
          <cell r="J200">
            <v>10000</v>
          </cell>
        </row>
        <row r="201">
          <cell r="C201" t="str">
            <v>S437018</v>
          </cell>
          <cell r="D201" t="str">
            <v>文登太成电子有限公司</v>
          </cell>
          <cell r="E201" t="str">
            <v>比例规则</v>
          </cell>
          <cell r="F201" t="str">
            <v>/</v>
          </cell>
          <cell r="G201">
            <v>186822.34</v>
          </cell>
          <cell r="H201">
            <v>110100</v>
          </cell>
          <cell r="I201">
            <v>18350</v>
          </cell>
          <cell r="J201">
            <v>10000</v>
          </cell>
        </row>
        <row r="202">
          <cell r="C202" t="str">
            <v>S432038</v>
          </cell>
          <cell r="D202" t="str">
            <v>常州市正力制镜有限公司</v>
          </cell>
          <cell r="E202" t="str">
            <v>比例规则</v>
          </cell>
          <cell r="F202" t="str">
            <v>/</v>
          </cell>
          <cell r="G202">
            <v>158659.4</v>
          </cell>
          <cell r="H202">
            <v>16500</v>
          </cell>
          <cell r="I202">
            <v>2750</v>
          </cell>
          <cell r="J202">
            <v>0</v>
          </cell>
        </row>
        <row r="203">
          <cell r="C203" t="str">
            <v>S412022</v>
          </cell>
          <cell r="D203" t="str">
            <v>天津市宝坻区维华五金厂</v>
          </cell>
          <cell r="E203" t="str">
            <v>比例规则</v>
          </cell>
          <cell r="F203" t="str">
            <v>/</v>
          </cell>
          <cell r="G203">
            <v>156026.15</v>
          </cell>
          <cell r="H203">
            <v>43200.36</v>
          </cell>
          <cell r="I203">
            <v>7200.06</v>
          </cell>
          <cell r="J203">
            <v>10000</v>
          </cell>
        </row>
        <row r="204">
          <cell r="C204" t="str">
            <v>S413175</v>
          </cell>
          <cell r="D204" t="str">
            <v>河北莫特美橡塑科技有限公司</v>
          </cell>
          <cell r="E204" t="str">
            <v>比例规则</v>
          </cell>
          <cell r="F204" t="str">
            <v>/</v>
          </cell>
          <cell r="G204">
            <v>154446</v>
          </cell>
          <cell r="H204">
            <v>29000</v>
          </cell>
          <cell r="I204">
            <v>4833.33333333333</v>
          </cell>
          <cell r="J204">
            <v>0</v>
          </cell>
        </row>
        <row r="205">
          <cell r="C205" t="str">
            <v>S431002</v>
          </cell>
          <cell r="D205" t="str">
            <v>易格斯(上海)拖链系统有限公司</v>
          </cell>
          <cell r="E205" t="str">
            <v>比例规则</v>
          </cell>
          <cell r="F205" t="str">
            <v>/</v>
          </cell>
          <cell r="G205">
            <v>151702.32</v>
          </cell>
          <cell r="H205">
            <v>223727.7</v>
          </cell>
          <cell r="I205">
            <v>37287.95</v>
          </cell>
          <cell r="J205">
            <v>30000</v>
          </cell>
        </row>
        <row r="206">
          <cell r="C206" t="str">
            <v>S432034</v>
          </cell>
          <cell r="D206" t="str">
            <v>上锐(常州)供应链管理有限公司</v>
          </cell>
          <cell r="E206" t="str">
            <v>比例规则</v>
          </cell>
          <cell r="F206" t="str">
            <v>/</v>
          </cell>
          <cell r="G206">
            <v>150341.05</v>
          </cell>
          <cell r="H206">
            <v>304738.2</v>
          </cell>
          <cell r="I206">
            <v>50789.7</v>
          </cell>
          <cell r="J206">
            <v>40000</v>
          </cell>
        </row>
        <row r="207">
          <cell r="C207" t="str">
            <v>S431004</v>
          </cell>
          <cell r="D207" t="str">
            <v>新梦顶(上海)贸易有限公司</v>
          </cell>
          <cell r="E207" t="str">
            <v>比例规则</v>
          </cell>
          <cell r="F207" t="str">
            <v>/</v>
          </cell>
          <cell r="G207">
            <v>148487.41</v>
          </cell>
          <cell r="H207">
            <v>81617.17</v>
          </cell>
          <cell r="I207">
            <v>13602.8616666667</v>
          </cell>
          <cell r="J207">
            <v>10000</v>
          </cell>
        </row>
        <row r="208">
          <cell r="C208" t="str">
            <v>S413004</v>
          </cell>
          <cell r="D208" t="str">
            <v>保定兆龙通用电器塑业有限公司</v>
          </cell>
          <cell r="E208" t="str">
            <v>比例规则</v>
          </cell>
          <cell r="F208" t="str">
            <v>/</v>
          </cell>
          <cell r="G208">
            <v>147378.47</v>
          </cell>
          <cell r="H208">
            <v>249166.3</v>
          </cell>
          <cell r="I208">
            <v>41527.7166666667</v>
          </cell>
          <cell r="J208">
            <v>30000</v>
          </cell>
        </row>
        <row r="209">
          <cell r="C209" t="str">
            <v>S537036</v>
          </cell>
          <cell r="D209" t="str">
            <v>青岛亿嘉通物流有限公司</v>
          </cell>
          <cell r="E209" t="str">
            <v>比例规则</v>
          </cell>
          <cell r="F209" t="str">
            <v>/</v>
          </cell>
          <cell r="G209">
            <v>147259.65</v>
          </cell>
          <cell r="H209">
            <v>0</v>
          </cell>
          <cell r="I209">
            <v>0</v>
          </cell>
          <cell r="J209">
            <v>0</v>
          </cell>
        </row>
        <row r="210">
          <cell r="C210" t="str">
            <v>S413039</v>
          </cell>
          <cell r="D210" t="str">
            <v>黄骅市佳祥五金制品有限公司</v>
          </cell>
          <cell r="E210" t="str">
            <v>比例规则</v>
          </cell>
          <cell r="F210" t="str">
            <v>/</v>
          </cell>
          <cell r="G210">
            <v>146617.09</v>
          </cell>
          <cell r="H210">
            <v>95755.95</v>
          </cell>
          <cell r="I210">
            <v>15959.325</v>
          </cell>
          <cell r="J210">
            <v>10000</v>
          </cell>
        </row>
        <row r="211">
          <cell r="C211" t="str">
            <v>S437031</v>
          </cell>
          <cell r="D211" t="str">
            <v>山东万澳汽车附件科技有限公司</v>
          </cell>
          <cell r="E211" t="str">
            <v>比例规则</v>
          </cell>
          <cell r="F211" t="str">
            <v>/</v>
          </cell>
          <cell r="G211">
            <v>142950.24</v>
          </cell>
          <cell r="H211">
            <v>54838.98</v>
          </cell>
          <cell r="I211">
            <v>9139.83</v>
          </cell>
          <cell r="J211">
            <v>10000</v>
          </cell>
        </row>
        <row r="212">
          <cell r="C212" t="str">
            <v>S431029</v>
          </cell>
          <cell r="D212" t="str">
            <v>上海永协机械配件有限公司</v>
          </cell>
          <cell r="E212" t="str">
            <v>比例规则</v>
          </cell>
          <cell r="F212" t="str">
            <v>/</v>
          </cell>
          <cell r="G212">
            <v>137946.3</v>
          </cell>
          <cell r="H212">
            <v>0</v>
          </cell>
          <cell r="I212">
            <v>0</v>
          </cell>
          <cell r="J212">
            <v>0</v>
          </cell>
        </row>
        <row r="213">
          <cell r="C213" t="str">
            <v>S444004</v>
          </cell>
          <cell r="D213" t="str">
            <v>佛山市顺德区聚达汽车部件有限公司</v>
          </cell>
          <cell r="E213" t="str">
            <v>比例规则</v>
          </cell>
          <cell r="F213" t="str">
            <v>/</v>
          </cell>
          <cell r="G213">
            <v>132000</v>
          </cell>
          <cell r="H213">
            <v>0</v>
          </cell>
          <cell r="I213">
            <v>0</v>
          </cell>
          <cell r="J213">
            <v>0</v>
          </cell>
        </row>
        <row r="214">
          <cell r="C214" t="str">
            <v>S433019</v>
          </cell>
          <cell r="D214" t="str">
            <v>杭州阳晨聚氨酯制品有限公司</v>
          </cell>
          <cell r="E214" t="str">
            <v>比例规则</v>
          </cell>
          <cell r="F214" t="str">
            <v>/</v>
          </cell>
          <cell r="G214">
            <v>128121.65</v>
          </cell>
          <cell r="H214">
            <v>118400.06</v>
          </cell>
          <cell r="I214">
            <v>19733.3433333333</v>
          </cell>
          <cell r="J214">
            <v>20000</v>
          </cell>
        </row>
        <row r="215">
          <cell r="C215" t="str">
            <v>S513222</v>
          </cell>
          <cell r="D215" t="str">
            <v>沧州君泰包装制品有限公司</v>
          </cell>
          <cell r="E215" t="str">
            <v>比例规则</v>
          </cell>
          <cell r="F215" t="str">
            <v>/</v>
          </cell>
          <cell r="G215">
            <v>126255.8</v>
          </cell>
          <cell r="H215">
            <v>0</v>
          </cell>
          <cell r="I215">
            <v>0</v>
          </cell>
          <cell r="J215">
            <v>0</v>
          </cell>
        </row>
        <row r="216">
          <cell r="C216" t="str">
            <v>S413043</v>
          </cell>
          <cell r="D216" t="str">
            <v>河北航凌电路板有限公司</v>
          </cell>
          <cell r="E216" t="str">
            <v>比例规则</v>
          </cell>
          <cell r="F216" t="str">
            <v>/</v>
          </cell>
          <cell r="G216">
            <v>126203.16</v>
          </cell>
          <cell r="H216">
            <v>146700</v>
          </cell>
          <cell r="I216">
            <v>24450</v>
          </cell>
          <cell r="J216">
            <v>20000</v>
          </cell>
        </row>
        <row r="217">
          <cell r="C217" t="str">
            <v>S437034</v>
          </cell>
          <cell r="D217" t="str">
            <v>潍坊振晟汽车零部件有限公司</v>
          </cell>
          <cell r="E217" t="str">
            <v>比例规则</v>
          </cell>
          <cell r="F217" t="str">
            <v>/</v>
          </cell>
          <cell r="G217">
            <v>124897.23</v>
          </cell>
          <cell r="H217">
            <v>103436.42</v>
          </cell>
          <cell r="I217">
            <v>17239.4033333333</v>
          </cell>
          <cell r="J217">
            <v>10000</v>
          </cell>
        </row>
        <row r="218">
          <cell r="C218" t="str">
            <v>S432003</v>
          </cell>
          <cell r="D218" t="str">
            <v>无锡市汇源机械科技有限公司</v>
          </cell>
          <cell r="E218" t="str">
            <v>比例规则</v>
          </cell>
          <cell r="F218" t="str">
            <v>/</v>
          </cell>
          <cell r="G218">
            <v>123248.46</v>
          </cell>
          <cell r="H218">
            <v>4000</v>
          </cell>
          <cell r="I218">
            <v>666.666666666667</v>
          </cell>
          <cell r="J218">
            <v>0</v>
          </cell>
        </row>
        <row r="219">
          <cell r="C219" t="str">
            <v>S437016</v>
          </cell>
          <cell r="D219" t="str">
            <v>曲阜陆航座椅辅料有限公司</v>
          </cell>
          <cell r="E219" t="str">
            <v>比例规则</v>
          </cell>
          <cell r="F219" t="str">
            <v>/</v>
          </cell>
          <cell r="G219">
            <v>120334.19</v>
          </cell>
          <cell r="H219">
            <v>73680</v>
          </cell>
          <cell r="I219">
            <v>12280</v>
          </cell>
          <cell r="J219">
            <v>10000</v>
          </cell>
        </row>
        <row r="220">
          <cell r="C220" t="str">
            <v>S432012</v>
          </cell>
          <cell r="D220" t="str">
            <v>常州市武进创新模具注塑有限公司</v>
          </cell>
          <cell r="E220" t="str">
            <v>比例规则</v>
          </cell>
          <cell r="F220" t="str">
            <v>/</v>
          </cell>
          <cell r="G220">
            <v>116683.93</v>
          </cell>
          <cell r="H220">
            <v>0</v>
          </cell>
          <cell r="I220">
            <v>0</v>
          </cell>
          <cell r="J220">
            <v>0</v>
          </cell>
        </row>
        <row r="221">
          <cell r="C221" t="str">
            <v>S413204</v>
          </cell>
          <cell r="D221" t="str">
            <v>永清永泰汽车部件有限公司</v>
          </cell>
          <cell r="E221" t="str">
            <v>比例规则</v>
          </cell>
          <cell r="F221" t="str">
            <v>/</v>
          </cell>
          <cell r="G221">
            <v>116036.56</v>
          </cell>
          <cell r="H221">
            <v>0</v>
          </cell>
          <cell r="I221">
            <v>0</v>
          </cell>
          <cell r="J221">
            <v>0</v>
          </cell>
        </row>
        <row r="222">
          <cell r="C222" t="str">
            <v>S413201</v>
          </cell>
          <cell r="D222" t="str">
            <v>清河县沁园汽车零部件有限公司</v>
          </cell>
          <cell r="E222" t="str">
            <v>比例规则</v>
          </cell>
          <cell r="F222" t="str">
            <v>/</v>
          </cell>
          <cell r="G222">
            <v>113561.42</v>
          </cell>
          <cell r="H222">
            <v>165623.61</v>
          </cell>
          <cell r="I222">
            <v>27603.935</v>
          </cell>
          <cell r="J222">
            <v>20000</v>
          </cell>
        </row>
        <row r="223">
          <cell r="C223" t="str">
            <v>S432001</v>
          </cell>
          <cell r="D223" t="str">
            <v>南京奥托立夫汽车安全系统有限公司</v>
          </cell>
          <cell r="E223" t="str">
            <v>比例规则</v>
          </cell>
          <cell r="F223" t="str">
            <v>/</v>
          </cell>
          <cell r="G223">
            <v>106818.11</v>
          </cell>
          <cell r="H223">
            <v>181751.38</v>
          </cell>
          <cell r="I223">
            <v>30291.8966666667</v>
          </cell>
          <cell r="J223">
            <v>20000</v>
          </cell>
        </row>
        <row r="224">
          <cell r="C224" t="str">
            <v>S413083</v>
          </cell>
          <cell r="D224" t="str">
            <v>深州市晶立泰(安广顺)机械配件有限公司</v>
          </cell>
          <cell r="E224" t="str">
            <v>比例规则</v>
          </cell>
          <cell r="F224" t="str">
            <v>/</v>
          </cell>
          <cell r="G224">
            <v>102672.27</v>
          </cell>
          <cell r="H224">
            <v>39102.74</v>
          </cell>
          <cell r="I224">
            <v>6517.12333333333</v>
          </cell>
          <cell r="J224">
            <v>10000</v>
          </cell>
        </row>
        <row r="225">
          <cell r="C225" t="str">
            <v>S431034</v>
          </cell>
          <cell r="D225" t="str">
            <v>雅柏利（上海）粘扣带有限公司</v>
          </cell>
          <cell r="E225" t="str">
            <v>比例规则</v>
          </cell>
          <cell r="F225" t="str">
            <v>/</v>
          </cell>
          <cell r="G225">
            <v>100254.66</v>
          </cell>
          <cell r="H225">
            <v>152733.2</v>
          </cell>
          <cell r="I225">
            <v>25455.5333333333</v>
          </cell>
          <cell r="J225">
            <v>20000</v>
          </cell>
        </row>
        <row r="226">
          <cell r="C226" t="str">
            <v>S413105</v>
          </cell>
          <cell r="D226" t="str">
            <v>沧州斯克艾商贸有限公司</v>
          </cell>
          <cell r="E226" t="str">
            <v>比例规则</v>
          </cell>
          <cell r="F226" t="str">
            <v>/</v>
          </cell>
          <cell r="G226">
            <v>99687.68</v>
          </cell>
          <cell r="H226">
            <v>0</v>
          </cell>
          <cell r="I226">
            <v>0</v>
          </cell>
          <cell r="J226">
            <v>0</v>
          </cell>
        </row>
        <row r="227">
          <cell r="C227" t="str">
            <v>S413031</v>
          </cell>
          <cell r="D227" t="str">
            <v>黄骅市致远摩托车配件有限公司</v>
          </cell>
          <cell r="E227" t="str">
            <v>比例规则</v>
          </cell>
          <cell r="F227" t="str">
            <v>/</v>
          </cell>
          <cell r="G227">
            <v>99521.9399999999</v>
          </cell>
          <cell r="H227">
            <v>212407.66</v>
          </cell>
          <cell r="I227">
            <v>35401.2766666667</v>
          </cell>
          <cell r="J227">
            <v>30000</v>
          </cell>
        </row>
        <row r="228">
          <cell r="C228" t="str">
            <v>S433028</v>
          </cell>
          <cell r="D228" t="str">
            <v>温州鑫锐电器有限公司</v>
          </cell>
          <cell r="E228" t="str">
            <v>比例规则</v>
          </cell>
          <cell r="F228" t="str">
            <v>/</v>
          </cell>
          <cell r="G228">
            <v>91245.84</v>
          </cell>
          <cell r="H228">
            <v>103228</v>
          </cell>
          <cell r="I228">
            <v>17204.6666666667</v>
          </cell>
          <cell r="J228">
            <v>10000</v>
          </cell>
        </row>
        <row r="229">
          <cell r="C229" t="str">
            <v>S431036</v>
          </cell>
          <cell r="D229" t="str">
            <v>上海尖美贸易发展有限公司</v>
          </cell>
          <cell r="E229" t="str">
            <v>比例规则</v>
          </cell>
          <cell r="F229" t="str">
            <v>/</v>
          </cell>
          <cell r="G229">
            <v>89935.49</v>
          </cell>
          <cell r="H229">
            <v>119916.22</v>
          </cell>
          <cell r="I229">
            <v>19986.0366666667</v>
          </cell>
          <cell r="J229">
            <v>20000</v>
          </cell>
        </row>
        <row r="230">
          <cell r="C230" t="str">
            <v>S413202</v>
          </cell>
          <cell r="D230" t="str">
            <v>黄骅市荣昌祥纸制品有限公司</v>
          </cell>
          <cell r="E230" t="str">
            <v>比例规则</v>
          </cell>
          <cell r="F230" t="str">
            <v>/</v>
          </cell>
          <cell r="G230">
            <v>88713</v>
          </cell>
          <cell r="H230">
            <v>0</v>
          </cell>
          <cell r="I230">
            <v>0</v>
          </cell>
          <cell r="J230">
            <v>0</v>
          </cell>
        </row>
        <row r="231">
          <cell r="C231" t="str">
            <v>S413026</v>
          </cell>
          <cell r="D231" t="str">
            <v>沧州临港明康汽车配件有限公司</v>
          </cell>
          <cell r="E231" t="str">
            <v>比例规则</v>
          </cell>
          <cell r="F231" t="str">
            <v>/</v>
          </cell>
          <cell r="G231">
            <v>85718.27</v>
          </cell>
          <cell r="H231">
            <v>71100</v>
          </cell>
          <cell r="I231">
            <v>11850</v>
          </cell>
          <cell r="J231">
            <v>10000</v>
          </cell>
        </row>
        <row r="232">
          <cell r="C232" t="str">
            <v>S413156</v>
          </cell>
          <cell r="D232" t="str">
            <v>黄骅市天硕汽车部件有限公司</v>
          </cell>
          <cell r="E232" t="str">
            <v>比例规则</v>
          </cell>
          <cell r="F232" t="str">
            <v>/</v>
          </cell>
          <cell r="G232">
            <v>80611.3</v>
          </cell>
          <cell r="H232">
            <v>84200</v>
          </cell>
          <cell r="I232">
            <v>14033.3333333333</v>
          </cell>
          <cell r="J232">
            <v>10000</v>
          </cell>
        </row>
        <row r="233">
          <cell r="C233" t="str">
            <v>S411004</v>
          </cell>
          <cell r="D233" t="str">
            <v>北京捷安思丽技术开发有限公司</v>
          </cell>
          <cell r="E233" t="str">
            <v>比例规则</v>
          </cell>
          <cell r="F233" t="str">
            <v>/</v>
          </cell>
          <cell r="G233">
            <v>79530.15</v>
          </cell>
          <cell r="H233">
            <v>37600</v>
          </cell>
          <cell r="I233">
            <v>6266.66666666667</v>
          </cell>
          <cell r="J233">
            <v>10000</v>
          </cell>
        </row>
        <row r="234">
          <cell r="C234" t="str">
            <v>S412041</v>
          </cell>
          <cell r="D234" t="str">
            <v>天津力登维汽车部件有限公司</v>
          </cell>
          <cell r="E234" t="str">
            <v>比例规则</v>
          </cell>
          <cell r="F234" t="str">
            <v>/</v>
          </cell>
          <cell r="G234">
            <v>76964.8</v>
          </cell>
          <cell r="H234">
            <v>131251.2</v>
          </cell>
          <cell r="I234">
            <v>21875.2</v>
          </cell>
          <cell r="J234">
            <v>20000</v>
          </cell>
        </row>
        <row r="235">
          <cell r="C235" t="str">
            <v>S413145</v>
          </cell>
          <cell r="D235" t="str">
            <v>霸州市霸州镇鑫创五金塑料厂</v>
          </cell>
          <cell r="E235" t="str">
            <v>比例规则</v>
          </cell>
          <cell r="F235" t="str">
            <v>/</v>
          </cell>
          <cell r="G235">
            <v>75894.44</v>
          </cell>
          <cell r="H235">
            <v>115156.23</v>
          </cell>
          <cell r="I235">
            <v>19192.705</v>
          </cell>
          <cell r="J235">
            <v>20000</v>
          </cell>
        </row>
        <row r="236">
          <cell r="C236" t="str">
            <v>S412018</v>
          </cell>
          <cell r="D236" t="str">
            <v>穆勒纺织品(天津)有限公司</v>
          </cell>
          <cell r="E236" t="str">
            <v>比例规则</v>
          </cell>
          <cell r="F236" t="str">
            <v>/</v>
          </cell>
          <cell r="G236">
            <v>74907.7</v>
          </cell>
          <cell r="H236">
            <v>74870</v>
          </cell>
          <cell r="I236">
            <v>12478.3333333333</v>
          </cell>
          <cell r="J236">
            <v>10000</v>
          </cell>
        </row>
        <row r="237">
          <cell r="C237" t="str">
            <v>S435003</v>
          </cell>
          <cell r="D237" t="str">
            <v>泉州市福兴塑料五金有限公司</v>
          </cell>
          <cell r="E237" t="str">
            <v>比例规则</v>
          </cell>
          <cell r="F237" t="str">
            <v>/</v>
          </cell>
          <cell r="G237">
            <v>69528.9</v>
          </cell>
          <cell r="H237">
            <v>87328.9</v>
          </cell>
          <cell r="I237">
            <v>14554.8166666667</v>
          </cell>
          <cell r="J237">
            <v>10000</v>
          </cell>
        </row>
        <row r="238">
          <cell r="C238" t="str">
            <v>S413203</v>
          </cell>
          <cell r="D238" t="str">
            <v>黄骅市沃孚源包装制品有限公司</v>
          </cell>
          <cell r="E238" t="str">
            <v>比例规则</v>
          </cell>
          <cell r="F238" t="str">
            <v>/</v>
          </cell>
          <cell r="G238">
            <v>67280</v>
          </cell>
          <cell r="H238">
            <v>67300</v>
          </cell>
          <cell r="I238">
            <v>11216.6666666667</v>
          </cell>
          <cell r="J238">
            <v>10000</v>
          </cell>
        </row>
        <row r="239">
          <cell r="C239" t="str">
            <v>S437022</v>
          </cell>
          <cell r="D239" t="str">
            <v>德州志鹏海绵制品有限公司</v>
          </cell>
          <cell r="E239" t="str">
            <v>比例规则</v>
          </cell>
          <cell r="F239" t="str">
            <v>/</v>
          </cell>
          <cell r="G239">
            <v>62319</v>
          </cell>
          <cell r="H239">
            <v>0</v>
          </cell>
          <cell r="I239">
            <v>0</v>
          </cell>
          <cell r="J239">
            <v>0</v>
          </cell>
        </row>
        <row r="240">
          <cell r="C240" t="str">
            <v>S513108</v>
          </cell>
          <cell r="D240" t="str">
            <v>河北德邦物流有限公司</v>
          </cell>
          <cell r="E240" t="str">
            <v>比例规则</v>
          </cell>
          <cell r="F240" t="str">
            <v>/</v>
          </cell>
          <cell r="G240">
            <v>61654</v>
          </cell>
          <cell r="H240">
            <v>190354</v>
          </cell>
          <cell r="I240">
            <v>31725.6666666667</v>
          </cell>
          <cell r="J240">
            <v>30000</v>
          </cell>
        </row>
        <row r="241">
          <cell r="C241" t="str">
            <v>S411024</v>
          </cell>
          <cell r="D241" t="str">
            <v>北京德实汽车饰件有限公司</v>
          </cell>
          <cell r="E241" t="str">
            <v>比例规则</v>
          </cell>
          <cell r="F241" t="str">
            <v>/</v>
          </cell>
          <cell r="G241">
            <v>58519.74</v>
          </cell>
          <cell r="H241">
            <v>0</v>
          </cell>
          <cell r="I241">
            <v>0</v>
          </cell>
          <cell r="J241">
            <v>0</v>
          </cell>
        </row>
        <row r="242">
          <cell r="C242" t="str">
            <v>S413152</v>
          </cell>
          <cell r="D242" t="str">
            <v>远东嘉烨沧州科技有限公司</v>
          </cell>
          <cell r="E242" t="str">
            <v>比例规则</v>
          </cell>
          <cell r="F242" t="str">
            <v>/</v>
          </cell>
          <cell r="G242">
            <v>56608</v>
          </cell>
          <cell r="H242">
            <v>75600</v>
          </cell>
          <cell r="I242">
            <v>12600</v>
          </cell>
          <cell r="J242">
            <v>10000</v>
          </cell>
        </row>
        <row r="243">
          <cell r="C243" t="str">
            <v>S413086</v>
          </cell>
          <cell r="D243" t="str">
            <v>黄骅市渤海庆丰车辆灯镜厂</v>
          </cell>
          <cell r="E243" t="str">
            <v>比例规则</v>
          </cell>
          <cell r="F243" t="str">
            <v>/</v>
          </cell>
          <cell r="G243">
            <v>53172.6</v>
          </cell>
          <cell r="H243">
            <v>0</v>
          </cell>
          <cell r="I243">
            <v>0</v>
          </cell>
          <cell r="J243">
            <v>0</v>
          </cell>
        </row>
        <row r="244">
          <cell r="C244" t="str">
            <v>S412044</v>
          </cell>
          <cell r="D244" t="str">
            <v>天津沛衡五金弹簧有限公司</v>
          </cell>
          <cell r="E244" t="str">
            <v>比例规则</v>
          </cell>
          <cell r="F244" t="str">
            <v>/</v>
          </cell>
          <cell r="G244">
            <v>51912.28</v>
          </cell>
          <cell r="H244">
            <v>94049.02</v>
          </cell>
          <cell r="I244">
            <v>15674.8366666667</v>
          </cell>
          <cell r="J244">
            <v>10000</v>
          </cell>
        </row>
        <row r="245">
          <cell r="C245" t="str">
            <v>S413027</v>
          </cell>
          <cell r="D245" t="str">
            <v>沧州裕金达汽车部件有限公司</v>
          </cell>
          <cell r="E245" t="str">
            <v>比例规则</v>
          </cell>
          <cell r="F245" t="str">
            <v>/</v>
          </cell>
          <cell r="G245">
            <v>51725.38</v>
          </cell>
          <cell r="H245">
            <v>0</v>
          </cell>
          <cell r="I245">
            <v>0</v>
          </cell>
          <cell r="J245">
            <v>0</v>
          </cell>
        </row>
        <row r="246">
          <cell r="C246" t="str">
            <v>S413036</v>
          </cell>
          <cell r="D246" t="str">
            <v>黄骅市元周五金制品有限公司</v>
          </cell>
          <cell r="E246" t="str">
            <v>比例规则</v>
          </cell>
          <cell r="F246" t="str">
            <v>/</v>
          </cell>
          <cell r="G246">
            <v>50465.94</v>
          </cell>
          <cell r="H246">
            <v>45300</v>
          </cell>
          <cell r="I246">
            <v>7550</v>
          </cell>
          <cell r="J246">
            <v>10000</v>
          </cell>
        </row>
        <row r="247">
          <cell r="C247" t="str">
            <v>S431035</v>
          </cell>
          <cell r="D247" t="str">
            <v>上海发之源电气有限公司</v>
          </cell>
          <cell r="E247" t="str">
            <v>比例规则</v>
          </cell>
          <cell r="F247" t="str">
            <v>/</v>
          </cell>
          <cell r="G247">
            <v>49891.24</v>
          </cell>
          <cell r="H247">
            <v>0</v>
          </cell>
          <cell r="I247">
            <v>0</v>
          </cell>
          <cell r="J247">
            <v>0</v>
          </cell>
        </row>
        <row r="248">
          <cell r="C248" t="str">
            <v>S411047</v>
          </cell>
          <cell r="D248" t="str">
            <v>大连吉田拉链有限公司北京分公司</v>
          </cell>
          <cell r="E248" t="str">
            <v>比例规则</v>
          </cell>
          <cell r="F248" t="str">
            <v>/</v>
          </cell>
          <cell r="G248">
            <v>48827.3</v>
          </cell>
          <cell r="H248">
            <v>64337</v>
          </cell>
          <cell r="I248">
            <v>10722.8333333333</v>
          </cell>
          <cell r="J248">
            <v>10000</v>
          </cell>
        </row>
        <row r="249">
          <cell r="C249" t="str">
            <v>S411025</v>
          </cell>
          <cell r="D249" t="str">
            <v>北京华北轻合金有限公司</v>
          </cell>
          <cell r="E249" t="str">
            <v>比例规则</v>
          </cell>
          <cell r="F249" t="str">
            <v>/</v>
          </cell>
          <cell r="G249">
            <v>46895.05</v>
          </cell>
          <cell r="H249">
            <v>0</v>
          </cell>
          <cell r="I249">
            <v>0</v>
          </cell>
          <cell r="J249">
            <v>0</v>
          </cell>
        </row>
        <row r="250">
          <cell r="C250" t="str">
            <v>S433007</v>
          </cell>
          <cell r="D250" t="str">
            <v>瑞安市精艺标准件有限公司</v>
          </cell>
          <cell r="E250" t="str">
            <v>比例规则</v>
          </cell>
          <cell r="F250" t="str">
            <v>/</v>
          </cell>
          <cell r="G250">
            <v>46794.83</v>
          </cell>
          <cell r="H250">
            <v>0</v>
          </cell>
          <cell r="I250">
            <v>0</v>
          </cell>
          <cell r="J250">
            <v>0</v>
          </cell>
        </row>
        <row r="251">
          <cell r="C251" t="str">
            <v>S437010</v>
          </cell>
          <cell r="D251" t="str">
            <v>昌乐天齐色织布有限公司</v>
          </cell>
          <cell r="E251" t="str">
            <v>比例规则</v>
          </cell>
          <cell r="F251" t="str">
            <v>/</v>
          </cell>
          <cell r="G251">
            <v>44920.45</v>
          </cell>
          <cell r="H251">
            <v>0</v>
          </cell>
          <cell r="I251">
            <v>0</v>
          </cell>
          <cell r="J251">
            <v>0</v>
          </cell>
        </row>
        <row r="252">
          <cell r="C252" t="str">
            <v>S411018</v>
          </cell>
          <cell r="D252" t="str">
            <v>北京三浦易购科技有限公司</v>
          </cell>
          <cell r="E252" t="str">
            <v>比例规则</v>
          </cell>
          <cell r="F252" t="str">
            <v>/</v>
          </cell>
          <cell r="G252">
            <v>40181.7</v>
          </cell>
          <cell r="H252">
            <v>47498.1</v>
          </cell>
          <cell r="I252">
            <v>7916.35</v>
          </cell>
          <cell r="J252">
            <v>10000</v>
          </cell>
        </row>
        <row r="253">
          <cell r="C253" t="str">
            <v>S431009</v>
          </cell>
          <cell r="D253" t="str">
            <v>上海奔德汽车零部件有限公司</v>
          </cell>
          <cell r="E253" t="str">
            <v>比例规则</v>
          </cell>
          <cell r="F253" t="str">
            <v>/</v>
          </cell>
          <cell r="G253">
            <v>40099.73</v>
          </cell>
          <cell r="H253">
            <v>0</v>
          </cell>
          <cell r="I253">
            <v>0</v>
          </cell>
          <cell r="J253">
            <v>0</v>
          </cell>
        </row>
        <row r="254">
          <cell r="C254" t="str">
            <v>S413009</v>
          </cell>
          <cell r="D254" t="str">
            <v>高碑店京华橡胶制品有限责任公司</v>
          </cell>
          <cell r="E254" t="str">
            <v>比例规则</v>
          </cell>
          <cell r="F254" t="str">
            <v>/</v>
          </cell>
          <cell r="G254">
            <v>39382.97</v>
          </cell>
          <cell r="H254">
            <v>33000.3</v>
          </cell>
          <cell r="I254">
            <v>5500.05</v>
          </cell>
          <cell r="J254">
            <v>0</v>
          </cell>
        </row>
        <row r="255">
          <cell r="C255" t="str">
            <v>S413028</v>
          </cell>
          <cell r="D255" t="str">
            <v>泊头市鑫洪金属制品有限公司</v>
          </cell>
          <cell r="E255" t="str">
            <v>比例规则</v>
          </cell>
          <cell r="F255" t="str">
            <v>/</v>
          </cell>
          <cell r="G255">
            <v>36972.89</v>
          </cell>
          <cell r="H255">
            <v>18700</v>
          </cell>
          <cell r="I255">
            <v>3116.66666666667</v>
          </cell>
          <cell r="J255">
            <v>0</v>
          </cell>
        </row>
        <row r="256">
          <cell r="C256" t="str">
            <v>S413122</v>
          </cell>
          <cell r="D256" t="str">
            <v>河北亿泽汽车零部件科技有限公司</v>
          </cell>
          <cell r="E256" t="str">
            <v>比例规则</v>
          </cell>
          <cell r="F256" t="str">
            <v>/</v>
          </cell>
          <cell r="G256">
            <v>36477</v>
          </cell>
          <cell r="H256">
            <v>48500</v>
          </cell>
          <cell r="I256">
            <v>8083.33333333333</v>
          </cell>
          <cell r="J256">
            <v>10000</v>
          </cell>
        </row>
        <row r="257">
          <cell r="C257" t="str">
            <v>S511015</v>
          </cell>
          <cell r="D257" t="str">
            <v>北京广汇国际仓储服务有限公司</v>
          </cell>
          <cell r="E257" t="str">
            <v>比例规则</v>
          </cell>
          <cell r="F257" t="str">
            <v>/</v>
          </cell>
          <cell r="G257">
            <v>36044.9799999999</v>
          </cell>
          <cell r="H257">
            <v>0</v>
          </cell>
          <cell r="I257">
            <v>0</v>
          </cell>
          <cell r="J257">
            <v>0</v>
          </cell>
        </row>
        <row r="258">
          <cell r="C258" t="str">
            <v>S413005</v>
          </cell>
          <cell r="D258" t="str">
            <v>保定市京苑汽车装饰配件厂</v>
          </cell>
          <cell r="E258" t="str">
            <v>比例规则</v>
          </cell>
          <cell r="F258" t="str">
            <v>/</v>
          </cell>
          <cell r="G258">
            <v>35451.04</v>
          </cell>
          <cell r="H258">
            <v>0</v>
          </cell>
          <cell r="I258">
            <v>0</v>
          </cell>
          <cell r="J258">
            <v>0</v>
          </cell>
        </row>
        <row r="259">
          <cell r="C259" t="str">
            <v>S437043</v>
          </cell>
          <cell r="D259" t="str">
            <v>烟台美龙汽车部件有限公司</v>
          </cell>
          <cell r="E259" t="str">
            <v>比例规则</v>
          </cell>
          <cell r="F259" t="str">
            <v>/</v>
          </cell>
          <cell r="G259">
            <v>35340.19</v>
          </cell>
          <cell r="H259">
            <v>10800</v>
          </cell>
          <cell r="I259">
            <v>1800</v>
          </cell>
          <cell r="J259">
            <v>0</v>
          </cell>
        </row>
        <row r="260">
          <cell r="C260" t="str">
            <v>S444015</v>
          </cell>
          <cell r="D260" t="str">
            <v>欣瑞联电子（肇庆）有限公司</v>
          </cell>
          <cell r="E260" t="str">
            <v>比例规则</v>
          </cell>
          <cell r="F260" t="str">
            <v>/</v>
          </cell>
          <cell r="G260">
            <v>34424.93</v>
          </cell>
          <cell r="H260">
            <v>0</v>
          </cell>
          <cell r="I260">
            <v>0</v>
          </cell>
          <cell r="J260">
            <v>0</v>
          </cell>
        </row>
        <row r="261">
          <cell r="C261" t="str">
            <v>S413023</v>
          </cell>
          <cell r="D261" t="str">
            <v>南皮县利辉五金接插件厂</v>
          </cell>
          <cell r="E261" t="str">
            <v>比例规则</v>
          </cell>
          <cell r="F261" t="str">
            <v>/</v>
          </cell>
          <cell r="G261">
            <v>34388.32</v>
          </cell>
          <cell r="H261">
            <v>37756.13</v>
          </cell>
          <cell r="I261">
            <v>6292.68833333333</v>
          </cell>
          <cell r="J261">
            <v>10000</v>
          </cell>
        </row>
        <row r="262">
          <cell r="C262" t="str">
            <v>S411041</v>
          </cell>
          <cell r="D262" t="str">
            <v>北京嘉度科贸有限公司</v>
          </cell>
          <cell r="E262" t="str">
            <v>比例规则</v>
          </cell>
          <cell r="F262" t="str">
            <v>/</v>
          </cell>
          <cell r="G262">
            <v>29950</v>
          </cell>
          <cell r="H262">
            <v>0</v>
          </cell>
          <cell r="I262">
            <v>0</v>
          </cell>
          <cell r="J262">
            <v>0</v>
          </cell>
        </row>
        <row r="263">
          <cell r="C263" t="str">
            <v>S433014</v>
          </cell>
          <cell r="D263" t="str">
            <v>象山天星汽配有限责任公司</v>
          </cell>
          <cell r="E263" t="str">
            <v>比例规则</v>
          </cell>
          <cell r="F263" t="str">
            <v>/</v>
          </cell>
          <cell r="G263">
            <v>29924.39</v>
          </cell>
          <cell r="H263">
            <v>0</v>
          </cell>
          <cell r="I263">
            <v>0</v>
          </cell>
          <cell r="J263">
            <v>0</v>
          </cell>
        </row>
        <row r="264">
          <cell r="C264" t="str">
            <v>S412021</v>
          </cell>
          <cell r="D264" t="str">
            <v>天津市宝驰汽车部件有限公司</v>
          </cell>
          <cell r="E264" t="str">
            <v>比例规则</v>
          </cell>
          <cell r="F264" t="str">
            <v>/</v>
          </cell>
          <cell r="G264">
            <v>28888.81</v>
          </cell>
          <cell r="H264">
            <v>0</v>
          </cell>
          <cell r="I264">
            <v>0</v>
          </cell>
          <cell r="J264">
            <v>0</v>
          </cell>
        </row>
        <row r="265">
          <cell r="C265" t="str">
            <v>S413081</v>
          </cell>
          <cell r="D265" t="str">
            <v>河北宏广橡塑金属制品有限公司</v>
          </cell>
          <cell r="E265" t="str">
            <v>比例规则</v>
          </cell>
          <cell r="F265" t="str">
            <v>/</v>
          </cell>
          <cell r="G265">
            <v>28066.19</v>
          </cell>
          <cell r="H265">
            <v>0</v>
          </cell>
          <cell r="I265">
            <v>0</v>
          </cell>
          <cell r="J265">
            <v>0</v>
          </cell>
        </row>
        <row r="266">
          <cell r="C266" t="str">
            <v>S413171</v>
          </cell>
          <cell r="D266" t="str">
            <v>廊坊东尚金属制品有限公司</v>
          </cell>
          <cell r="E266" t="str">
            <v>比例规则</v>
          </cell>
          <cell r="F266" t="str">
            <v>/</v>
          </cell>
          <cell r="G266">
            <v>24656.1</v>
          </cell>
          <cell r="H266">
            <v>24656.1</v>
          </cell>
          <cell r="I266">
            <v>4109.35</v>
          </cell>
          <cell r="J266">
            <v>0</v>
          </cell>
        </row>
        <row r="267">
          <cell r="C267" t="str">
            <v>S413016</v>
          </cell>
          <cell r="D267" t="str">
            <v>河北聚福家用电器有限公司</v>
          </cell>
          <cell r="E267" t="str">
            <v>比例规则</v>
          </cell>
          <cell r="F267" t="str">
            <v>/</v>
          </cell>
          <cell r="G267">
            <v>23937.6</v>
          </cell>
          <cell r="H267">
            <v>0</v>
          </cell>
          <cell r="I267">
            <v>0</v>
          </cell>
          <cell r="J267">
            <v>0</v>
          </cell>
        </row>
        <row r="268">
          <cell r="C268" t="str">
            <v>S411039</v>
          </cell>
          <cell r="D268" t="str">
            <v>北京华兴恒通科技有限公司</v>
          </cell>
          <cell r="E268" t="str">
            <v>比例规则</v>
          </cell>
          <cell r="F268" t="str">
            <v>/</v>
          </cell>
          <cell r="G268">
            <v>22760</v>
          </cell>
          <cell r="H268">
            <v>1300</v>
          </cell>
          <cell r="I268">
            <v>216.666666666667</v>
          </cell>
          <cell r="J268">
            <v>0</v>
          </cell>
        </row>
        <row r="269">
          <cell r="C269" t="str">
            <v>S411044</v>
          </cell>
          <cell r="D269" t="str">
            <v>北京兴盛华丰包装制品有限公司</v>
          </cell>
          <cell r="E269" t="str">
            <v>比例规则</v>
          </cell>
          <cell r="F269" t="str">
            <v>/</v>
          </cell>
          <cell r="G269">
            <v>20100</v>
          </cell>
          <cell r="H269">
            <v>20100</v>
          </cell>
          <cell r="I269">
            <v>3350</v>
          </cell>
          <cell r="J269">
            <v>0</v>
          </cell>
        </row>
        <row r="270">
          <cell r="C270" t="str">
            <v>S434006</v>
          </cell>
          <cell r="D270" t="str">
            <v>安徽汉升工业部件股份有限公司</v>
          </cell>
          <cell r="E270" t="str">
            <v>比例规则</v>
          </cell>
          <cell r="F270" t="str">
            <v>/</v>
          </cell>
          <cell r="G270">
            <v>19386</v>
          </cell>
          <cell r="H270">
            <v>31700</v>
          </cell>
          <cell r="I270">
            <v>5283.33333333333</v>
          </cell>
          <cell r="J270">
            <v>0</v>
          </cell>
        </row>
        <row r="271">
          <cell r="C271" t="str">
            <v>S413087</v>
          </cell>
          <cell r="D271" t="str">
            <v>东光县汽车减震器厂</v>
          </cell>
          <cell r="E271" t="str">
            <v>比例规则</v>
          </cell>
          <cell r="F271" t="str">
            <v>/</v>
          </cell>
          <cell r="G271">
            <v>18714.75</v>
          </cell>
          <cell r="H271">
            <v>0</v>
          </cell>
          <cell r="I271">
            <v>0</v>
          </cell>
          <cell r="J271">
            <v>0</v>
          </cell>
        </row>
        <row r="272">
          <cell r="C272" t="str">
            <v>S537016</v>
          </cell>
          <cell r="D272" t="str">
            <v>山东新联大物流股份有限公司</v>
          </cell>
          <cell r="E272" t="str">
            <v>比例规则</v>
          </cell>
          <cell r="F272" t="str">
            <v>/</v>
          </cell>
          <cell r="G272">
            <v>18488.18</v>
          </cell>
          <cell r="H272">
            <v>0</v>
          </cell>
          <cell r="I272">
            <v>0</v>
          </cell>
          <cell r="J272">
            <v>0</v>
          </cell>
        </row>
        <row r="273">
          <cell r="C273" t="str">
            <v>S433012</v>
          </cell>
          <cell r="D273" t="str">
            <v>浙江全盛无纺制品有限公司</v>
          </cell>
          <cell r="E273" t="str">
            <v>比例规则</v>
          </cell>
          <cell r="F273" t="str">
            <v>/</v>
          </cell>
          <cell r="G273">
            <v>17243.92</v>
          </cell>
          <cell r="H273">
            <v>0</v>
          </cell>
          <cell r="I273">
            <v>0</v>
          </cell>
          <cell r="J273">
            <v>0</v>
          </cell>
        </row>
        <row r="274">
          <cell r="C274" t="str">
            <v>S413133</v>
          </cell>
          <cell r="D274" t="str">
            <v>深州市晶立泰机械配件有限公司</v>
          </cell>
          <cell r="E274" t="str">
            <v>比例规则</v>
          </cell>
          <cell r="F274" t="str">
            <v>/</v>
          </cell>
          <cell r="G274">
            <v>16099.84</v>
          </cell>
          <cell r="H274">
            <v>36160</v>
          </cell>
          <cell r="I274">
            <v>6026.66666666667</v>
          </cell>
          <cell r="J274">
            <v>0</v>
          </cell>
        </row>
        <row r="275">
          <cell r="C275" t="str">
            <v>S431020</v>
          </cell>
          <cell r="D275" t="str">
            <v>上海鸿扬工贸有限公司</v>
          </cell>
          <cell r="E275" t="str">
            <v>比例规则</v>
          </cell>
          <cell r="F275" t="str">
            <v>/</v>
          </cell>
          <cell r="G275">
            <v>16080</v>
          </cell>
          <cell r="H275">
            <v>0</v>
          </cell>
          <cell r="I275">
            <v>0</v>
          </cell>
          <cell r="J275">
            <v>0</v>
          </cell>
        </row>
        <row r="276">
          <cell r="C276" t="str">
            <v>S437008</v>
          </cell>
          <cell r="D276" t="str">
            <v>烟台青沪纸业有限公司</v>
          </cell>
          <cell r="E276" t="str">
            <v>比例规则</v>
          </cell>
          <cell r="F276" t="str">
            <v>/</v>
          </cell>
          <cell r="G276">
            <v>14774.39</v>
          </cell>
          <cell r="H276">
            <v>18840.21</v>
          </cell>
          <cell r="I276">
            <v>3140.035</v>
          </cell>
          <cell r="J276">
            <v>0</v>
          </cell>
        </row>
        <row r="277">
          <cell r="C277" t="str">
            <v>S413076</v>
          </cell>
          <cell r="D277" t="str">
            <v>埃意(廊坊)电子工程有限公司</v>
          </cell>
          <cell r="E277" t="str">
            <v>比例规则</v>
          </cell>
          <cell r="F277" t="str">
            <v>/</v>
          </cell>
          <cell r="G277">
            <v>14311.07</v>
          </cell>
          <cell r="H277">
            <v>64343.32</v>
          </cell>
          <cell r="I277">
            <v>10723.8866666667</v>
          </cell>
          <cell r="J277">
            <v>10000</v>
          </cell>
        </row>
        <row r="278">
          <cell r="C278" t="str">
            <v>S411012</v>
          </cell>
          <cell r="D278" t="str">
            <v>北京旺博林包装材料有限公司</v>
          </cell>
          <cell r="E278" t="str">
            <v>比例规则</v>
          </cell>
          <cell r="F278" t="str">
            <v>/</v>
          </cell>
          <cell r="G278">
            <v>12628.11</v>
          </cell>
          <cell r="H278">
            <v>0</v>
          </cell>
          <cell r="I278">
            <v>0</v>
          </cell>
          <cell r="J278">
            <v>0</v>
          </cell>
        </row>
        <row r="279">
          <cell r="C279" t="str">
            <v>S442002</v>
          </cell>
          <cell r="D279" t="str">
            <v>湖北伟士通汽车零件有限公司</v>
          </cell>
          <cell r="E279" t="str">
            <v>比例规则</v>
          </cell>
          <cell r="F279" t="str">
            <v>/</v>
          </cell>
          <cell r="G279">
            <v>12326.04</v>
          </cell>
          <cell r="H279">
            <v>12326.04</v>
          </cell>
          <cell r="I279">
            <v>2054.34</v>
          </cell>
          <cell r="J279">
            <v>0</v>
          </cell>
        </row>
        <row r="280">
          <cell r="C280" t="str">
            <v>S413030</v>
          </cell>
          <cell r="D280" t="str">
            <v>黄骅市盛荣汽车零部件有限公司</v>
          </cell>
          <cell r="E280" t="str">
            <v>比例规则</v>
          </cell>
          <cell r="F280" t="str">
            <v>/</v>
          </cell>
          <cell r="G280">
            <v>12263.73</v>
          </cell>
          <cell r="H280">
            <v>0</v>
          </cell>
          <cell r="I280">
            <v>0</v>
          </cell>
          <cell r="J280">
            <v>0</v>
          </cell>
        </row>
        <row r="281">
          <cell r="C281" t="str">
            <v>S413097</v>
          </cell>
          <cell r="D281" t="str">
            <v>威县永盛汽车配件制造有限公司</v>
          </cell>
          <cell r="E281" t="str">
            <v>比例规则</v>
          </cell>
          <cell r="F281" t="str">
            <v>/</v>
          </cell>
          <cell r="G281">
            <v>11220.07</v>
          </cell>
          <cell r="H281">
            <v>0</v>
          </cell>
          <cell r="I281">
            <v>0</v>
          </cell>
          <cell r="J281">
            <v>0</v>
          </cell>
        </row>
        <row r="282">
          <cell r="C282" t="str">
            <v>S411020</v>
          </cell>
          <cell r="D282" t="str">
            <v>北京和昌明汽车内饰件有限公司</v>
          </cell>
          <cell r="E282" t="str">
            <v>比例规则</v>
          </cell>
          <cell r="F282" t="str">
            <v>/</v>
          </cell>
          <cell r="G282">
            <v>10502.81</v>
          </cell>
          <cell r="H282">
            <v>723.14</v>
          </cell>
          <cell r="I282">
            <v>120.523333333333</v>
          </cell>
          <cell r="J282">
            <v>0</v>
          </cell>
        </row>
        <row r="283">
          <cell r="C283" t="str">
            <v>S431023</v>
          </cell>
          <cell r="D283" t="str">
            <v>上海中鹏岳博实业发展有限公司</v>
          </cell>
          <cell r="E283" t="str">
            <v>比例规则</v>
          </cell>
          <cell r="F283" t="str">
            <v>/</v>
          </cell>
          <cell r="G283">
            <v>9304.96</v>
          </cell>
          <cell r="H283">
            <v>9600</v>
          </cell>
          <cell r="I283">
            <v>1600</v>
          </cell>
          <cell r="J283">
            <v>0</v>
          </cell>
        </row>
        <row r="284">
          <cell r="C284" t="str">
            <v>S413093</v>
          </cell>
          <cell r="D284" t="str">
            <v>黄骅市兴田弹簧有限公司</v>
          </cell>
          <cell r="E284" t="str">
            <v>比例规则</v>
          </cell>
          <cell r="F284" t="str">
            <v>/</v>
          </cell>
          <cell r="G284">
            <v>8536.41</v>
          </cell>
          <cell r="H284">
            <v>0</v>
          </cell>
          <cell r="I284">
            <v>0</v>
          </cell>
          <cell r="J284">
            <v>0</v>
          </cell>
        </row>
        <row r="285">
          <cell r="C285" t="str">
            <v>S431025</v>
          </cell>
          <cell r="D285" t="str">
            <v>上海坤达五金制品有限公司</v>
          </cell>
          <cell r="E285" t="str">
            <v>比例规则</v>
          </cell>
          <cell r="F285" t="str">
            <v>/</v>
          </cell>
          <cell r="G285">
            <v>7894</v>
          </cell>
          <cell r="H285">
            <v>0</v>
          </cell>
          <cell r="I285">
            <v>0</v>
          </cell>
          <cell r="J285">
            <v>0</v>
          </cell>
        </row>
        <row r="286">
          <cell r="C286" t="str">
            <v>S411005</v>
          </cell>
          <cell r="D286" t="str">
            <v>北京东方华康自动化设备有限公司</v>
          </cell>
          <cell r="E286" t="str">
            <v>比例规则</v>
          </cell>
          <cell r="F286" t="str">
            <v>/</v>
          </cell>
          <cell r="G286">
            <v>6707.66</v>
          </cell>
          <cell r="H286">
            <v>18700</v>
          </cell>
          <cell r="I286">
            <v>3116.66666666667</v>
          </cell>
          <cell r="J286">
            <v>0</v>
          </cell>
        </row>
        <row r="287">
          <cell r="C287" t="str">
            <v>S413094</v>
          </cell>
          <cell r="D287" t="str">
            <v>霸州市宏海塑料制品有限公司</v>
          </cell>
          <cell r="E287" t="str">
            <v>比例规则</v>
          </cell>
          <cell r="F287" t="str">
            <v>/</v>
          </cell>
          <cell r="G287">
            <v>5579.03</v>
          </cell>
          <cell r="H287">
            <v>0</v>
          </cell>
          <cell r="I287">
            <v>0</v>
          </cell>
          <cell r="J287">
            <v>0</v>
          </cell>
        </row>
        <row r="288">
          <cell r="C288" t="str">
            <v>S537004</v>
          </cell>
          <cell r="D288" t="str">
            <v>诸城市仁德物流有限公司</v>
          </cell>
          <cell r="E288" t="str">
            <v>比例规则</v>
          </cell>
          <cell r="F288" t="str">
            <v>/</v>
          </cell>
          <cell r="G288">
            <v>5134</v>
          </cell>
          <cell r="H288">
            <v>0</v>
          </cell>
          <cell r="I288">
            <v>0</v>
          </cell>
          <cell r="J288">
            <v>0</v>
          </cell>
        </row>
        <row r="289">
          <cell r="C289" t="str">
            <v>S431033</v>
          </cell>
          <cell r="D289" t="str">
            <v>上海纳特汽车标准件有限公司</v>
          </cell>
          <cell r="E289" t="str">
            <v>比例规则</v>
          </cell>
          <cell r="F289" t="str">
            <v>/</v>
          </cell>
          <cell r="G289">
            <v>4695.26</v>
          </cell>
          <cell r="H289">
            <v>7700</v>
          </cell>
          <cell r="I289">
            <v>1283.33333333333</v>
          </cell>
          <cell r="J289">
            <v>0</v>
          </cell>
        </row>
        <row r="290">
          <cell r="C290" t="str">
            <v>S434010</v>
          </cell>
          <cell r="D290" t="str">
            <v>安徽盛达前亮铝业有限公司</v>
          </cell>
          <cell r="E290" t="str">
            <v>比例规则</v>
          </cell>
          <cell r="F290" t="str">
            <v>/</v>
          </cell>
          <cell r="G290">
            <v>4352</v>
          </cell>
          <cell r="H290">
            <v>0</v>
          </cell>
          <cell r="I290">
            <v>0</v>
          </cell>
          <cell r="J290">
            <v>0</v>
          </cell>
        </row>
        <row r="291">
          <cell r="C291" t="str">
            <v>S413159</v>
          </cell>
          <cell r="D291" t="str">
            <v>沧州志鹏聚氨酯制品有限公司</v>
          </cell>
          <cell r="E291" t="str">
            <v>比例规则</v>
          </cell>
          <cell r="F291" t="str">
            <v>/</v>
          </cell>
          <cell r="G291">
            <v>4067.26000000001</v>
          </cell>
          <cell r="H291">
            <v>0</v>
          </cell>
          <cell r="I291">
            <v>0</v>
          </cell>
          <cell r="J291">
            <v>0</v>
          </cell>
        </row>
        <row r="292">
          <cell r="C292" t="str">
            <v>S413096</v>
          </cell>
          <cell r="D292" t="str">
            <v>河北联庆五金制品有限公司</v>
          </cell>
          <cell r="E292" t="str">
            <v>比例规则</v>
          </cell>
          <cell r="F292" t="str">
            <v>/</v>
          </cell>
          <cell r="G292">
            <v>4053.14</v>
          </cell>
          <cell r="H292">
            <v>0</v>
          </cell>
          <cell r="I292">
            <v>0</v>
          </cell>
          <cell r="J292">
            <v>0</v>
          </cell>
        </row>
        <row r="293">
          <cell r="C293" t="str">
            <v>S433006</v>
          </cell>
          <cell r="D293" t="str">
            <v>浙江佳龙电子有限公司</v>
          </cell>
          <cell r="E293" t="str">
            <v>比例规则</v>
          </cell>
          <cell r="F293" t="str">
            <v>/</v>
          </cell>
          <cell r="G293">
            <v>3680</v>
          </cell>
          <cell r="H293">
            <v>4700</v>
          </cell>
          <cell r="I293">
            <v>783.333333333333</v>
          </cell>
          <cell r="J293">
            <v>0</v>
          </cell>
        </row>
        <row r="294">
          <cell r="C294" t="str">
            <v>S434008</v>
          </cell>
          <cell r="D294" t="str">
            <v>安徽博朗凯德织物有限公司</v>
          </cell>
          <cell r="E294" t="str">
            <v>比例规则</v>
          </cell>
          <cell r="F294" t="str">
            <v>/</v>
          </cell>
          <cell r="G294">
            <v>3646.55</v>
          </cell>
          <cell r="H294">
            <v>0</v>
          </cell>
          <cell r="I294">
            <v>0</v>
          </cell>
          <cell r="J294">
            <v>0</v>
          </cell>
        </row>
        <row r="295">
          <cell r="C295" t="str">
            <v>S413008</v>
          </cell>
          <cell r="D295" t="str">
            <v>高碑店市晨奥汽车部件有限公司</v>
          </cell>
          <cell r="E295" t="str">
            <v>比例规则</v>
          </cell>
          <cell r="F295" t="str">
            <v>/</v>
          </cell>
          <cell r="G295">
            <v>3606.64</v>
          </cell>
          <cell r="H295">
            <v>0</v>
          </cell>
          <cell r="I295">
            <v>0</v>
          </cell>
          <cell r="J295">
            <v>0</v>
          </cell>
        </row>
        <row r="296">
          <cell r="C296" t="str">
            <v>S413142</v>
          </cell>
          <cell r="D296" t="str">
            <v>沧州凌迈五金(茂源电器部件)有限公司)</v>
          </cell>
          <cell r="E296" t="str">
            <v>比例规则</v>
          </cell>
          <cell r="F296" t="str">
            <v>/</v>
          </cell>
          <cell r="G296">
            <v>3522.39</v>
          </cell>
          <cell r="H296">
            <v>0</v>
          </cell>
          <cell r="I296">
            <v>0</v>
          </cell>
          <cell r="J296">
            <v>0</v>
          </cell>
        </row>
        <row r="297">
          <cell r="C297" t="str">
            <v>S431198</v>
          </cell>
          <cell r="D297" t="str">
            <v>霸州市鑫锐亿科金属制品有限公司</v>
          </cell>
          <cell r="E297" t="str">
            <v>比例规则</v>
          </cell>
          <cell r="F297" t="str">
            <v>/</v>
          </cell>
          <cell r="G297">
            <v>3464.06</v>
          </cell>
          <cell r="H297">
            <v>4500</v>
          </cell>
          <cell r="I297">
            <v>750</v>
          </cell>
          <cell r="J297">
            <v>0</v>
          </cell>
        </row>
        <row r="298">
          <cell r="C298" t="str">
            <v>S431011</v>
          </cell>
          <cell r="D298" t="str">
            <v>杜倍汽车技术(上海)有限公司</v>
          </cell>
          <cell r="E298" t="str">
            <v>比例规则</v>
          </cell>
          <cell r="F298" t="str">
            <v>/</v>
          </cell>
          <cell r="G298">
            <v>3374.75</v>
          </cell>
          <cell r="H298">
            <v>0</v>
          </cell>
          <cell r="I298">
            <v>0</v>
          </cell>
          <cell r="J298">
            <v>0</v>
          </cell>
        </row>
        <row r="299">
          <cell r="C299" t="str">
            <v>S443002</v>
          </cell>
          <cell r="D299" t="str">
            <v>株洲市凡美斯汽车配件有限公司</v>
          </cell>
          <cell r="E299" t="str">
            <v>比例规则</v>
          </cell>
          <cell r="F299" t="str">
            <v>/</v>
          </cell>
          <cell r="G299">
            <v>2727.36</v>
          </cell>
          <cell r="H299">
            <v>0</v>
          </cell>
          <cell r="I299">
            <v>0</v>
          </cell>
          <cell r="J299">
            <v>0</v>
          </cell>
        </row>
        <row r="300">
          <cell r="C300" t="str">
            <v>S411023</v>
          </cell>
          <cell r="D300" t="str">
            <v>北京市橡塑减震器材厂</v>
          </cell>
          <cell r="E300" t="str">
            <v>比例规则</v>
          </cell>
          <cell r="F300" t="str">
            <v>/</v>
          </cell>
          <cell r="G300">
            <v>2369.86</v>
          </cell>
          <cell r="H300">
            <v>0</v>
          </cell>
          <cell r="I300">
            <v>0</v>
          </cell>
          <cell r="J300">
            <v>0</v>
          </cell>
        </row>
        <row r="301">
          <cell r="C301" t="str">
            <v>S444006</v>
          </cell>
          <cell r="D301" t="str">
            <v>东莞市双和机车拉索有限公司</v>
          </cell>
          <cell r="E301" t="str">
            <v>比例规则</v>
          </cell>
          <cell r="F301" t="str">
            <v>/</v>
          </cell>
          <cell r="G301">
            <v>1615.32</v>
          </cell>
          <cell r="H301">
            <v>0</v>
          </cell>
          <cell r="I301">
            <v>0</v>
          </cell>
          <cell r="J301">
            <v>0</v>
          </cell>
        </row>
        <row r="302">
          <cell r="C302" t="str">
            <v>S413139</v>
          </cell>
          <cell r="D302" t="str">
            <v>河北定国紧固件制造有限公司</v>
          </cell>
          <cell r="E302" t="str">
            <v>比例规则</v>
          </cell>
          <cell r="F302" t="str">
            <v>/</v>
          </cell>
          <cell r="G302">
            <v>1584</v>
          </cell>
          <cell r="H302">
            <v>24500</v>
          </cell>
          <cell r="I302">
            <v>4083.33333333333</v>
          </cell>
          <cell r="J302">
            <v>0</v>
          </cell>
        </row>
        <row r="303">
          <cell r="C303" t="str">
            <v>S413074</v>
          </cell>
          <cell r="D303" t="str">
            <v>黄骅市振兴五金制品厂</v>
          </cell>
          <cell r="E303" t="str">
            <v>比例规则</v>
          </cell>
          <cell r="F303" t="str">
            <v>/</v>
          </cell>
          <cell r="G303">
            <v>1386.48</v>
          </cell>
          <cell r="H303">
            <v>0</v>
          </cell>
          <cell r="I303">
            <v>0</v>
          </cell>
          <cell r="J303">
            <v>0</v>
          </cell>
        </row>
        <row r="304">
          <cell r="C304" t="str">
            <v>S433018</v>
          </cell>
          <cell r="D304" t="str">
            <v>温州市瓯海茶山通悦海绵制品厂</v>
          </cell>
          <cell r="E304" t="str">
            <v>比例规则</v>
          </cell>
          <cell r="F304" t="str">
            <v>/</v>
          </cell>
          <cell r="G304">
            <v>1000</v>
          </cell>
          <cell r="H304">
            <v>0</v>
          </cell>
          <cell r="I304">
            <v>0</v>
          </cell>
          <cell r="J304">
            <v>0</v>
          </cell>
        </row>
        <row r="305">
          <cell r="C305" t="str">
            <v>S433016</v>
          </cell>
          <cell r="D305" t="str">
            <v>安吉县创鸿家具有限公司</v>
          </cell>
          <cell r="E305" t="str">
            <v>比例规则</v>
          </cell>
          <cell r="F305" t="str">
            <v>/</v>
          </cell>
          <cell r="G305">
            <v>900</v>
          </cell>
          <cell r="H305">
            <v>0</v>
          </cell>
          <cell r="I305">
            <v>0</v>
          </cell>
          <cell r="J305">
            <v>0</v>
          </cell>
        </row>
        <row r="306">
          <cell r="C306" t="str">
            <v>S537001</v>
          </cell>
          <cell r="D306" t="str">
            <v>山东省禹城市阳光化工有限公司</v>
          </cell>
          <cell r="E306" t="str">
            <v>比例规则</v>
          </cell>
          <cell r="F306" t="str">
            <v>/</v>
          </cell>
          <cell r="G306">
            <v>720</v>
          </cell>
          <cell r="H306">
            <v>0</v>
          </cell>
          <cell r="I306">
            <v>0</v>
          </cell>
          <cell r="J306">
            <v>0</v>
          </cell>
        </row>
        <row r="307">
          <cell r="C307" t="str">
            <v>S444002</v>
          </cell>
          <cell r="D307" t="str">
            <v>广东盟力纺织科技有限公司</v>
          </cell>
          <cell r="E307" t="str">
            <v>比例规则</v>
          </cell>
          <cell r="F307" t="str">
            <v>/</v>
          </cell>
          <cell r="G307">
            <v>491.320000000007</v>
          </cell>
          <cell r="H307">
            <v>23991.32</v>
          </cell>
          <cell r="I307">
            <v>3998.55333333333</v>
          </cell>
          <cell r="J307">
            <v>0</v>
          </cell>
        </row>
        <row r="308">
          <cell r="C308" t="str">
            <v>S544003</v>
          </cell>
          <cell r="D308" t="str">
            <v>广州欧尼克焊接科技有限公司</v>
          </cell>
          <cell r="E308" t="str">
            <v>比例规则</v>
          </cell>
          <cell r="F308" t="str">
            <v>/</v>
          </cell>
          <cell r="G308">
            <v>400</v>
          </cell>
          <cell r="H308">
            <v>0</v>
          </cell>
          <cell r="I308">
            <v>0</v>
          </cell>
          <cell r="J308">
            <v>0</v>
          </cell>
        </row>
        <row r="309">
          <cell r="C309" t="str">
            <v>S431015</v>
          </cell>
          <cell r="D309" t="str">
            <v>上海边锋实业有限公司</v>
          </cell>
          <cell r="E309" t="str">
            <v>比例规则</v>
          </cell>
          <cell r="F309" t="str">
            <v>/</v>
          </cell>
          <cell r="G309">
            <v>360</v>
          </cell>
          <cell r="H309">
            <v>0</v>
          </cell>
          <cell r="I309">
            <v>0</v>
          </cell>
          <cell r="J309">
            <v>0</v>
          </cell>
        </row>
        <row r="310">
          <cell r="C310" t="str">
            <v>S437027</v>
          </cell>
          <cell r="D310" t="str">
            <v>文登市凤凰婷装饰布有限公司</v>
          </cell>
          <cell r="E310" t="str">
            <v>比例规则</v>
          </cell>
          <cell r="F310" t="str">
            <v>/</v>
          </cell>
          <cell r="G310">
            <v>314.6</v>
          </cell>
          <cell r="H310">
            <v>0</v>
          </cell>
          <cell r="I310">
            <v>0</v>
          </cell>
          <cell r="J310">
            <v>0</v>
          </cell>
        </row>
        <row r="311">
          <cell r="C311" t="str">
            <v>S532004</v>
          </cell>
          <cell r="D311" t="str">
            <v>苏州贝斯迪亚工具有限公司</v>
          </cell>
          <cell r="E311" t="str">
            <v>比例规则</v>
          </cell>
          <cell r="F311" t="str">
            <v>/</v>
          </cell>
          <cell r="G311">
            <v>312</v>
          </cell>
          <cell r="H311">
            <v>0</v>
          </cell>
          <cell r="I311">
            <v>0</v>
          </cell>
          <cell r="J311">
            <v>0</v>
          </cell>
        </row>
        <row r="312">
          <cell r="C312" t="str">
            <v>S433013</v>
          </cell>
          <cell r="D312" t="str">
            <v>嘉兴市南湖区东栅街道嘉环中电子产品经营部</v>
          </cell>
          <cell r="E312" t="str">
            <v>比例规则</v>
          </cell>
          <cell r="F312" t="str">
            <v>/</v>
          </cell>
          <cell r="G312">
            <v>214</v>
          </cell>
          <cell r="H312">
            <v>0</v>
          </cell>
          <cell r="I312">
            <v>0</v>
          </cell>
          <cell r="J312">
            <v>0</v>
          </cell>
        </row>
        <row r="313">
          <cell r="C313" t="str">
            <v>S413017</v>
          </cell>
          <cell r="D313" t="str">
            <v>沧州荣昊汽车配件有限公司</v>
          </cell>
          <cell r="E313" t="str">
            <v>比例规则</v>
          </cell>
          <cell r="F313" t="str">
            <v>/</v>
          </cell>
          <cell r="G313">
            <v>202.36</v>
          </cell>
          <cell r="H313">
            <v>0</v>
          </cell>
          <cell r="I313">
            <v>0</v>
          </cell>
          <cell r="J313">
            <v>0</v>
          </cell>
        </row>
        <row r="314">
          <cell r="C314" t="str">
            <v>S443001</v>
          </cell>
          <cell r="D314" t="str">
            <v>衡阳县标准件厂株洲销售处</v>
          </cell>
          <cell r="E314" t="str">
            <v>比例规则</v>
          </cell>
          <cell r="F314" t="str">
            <v>/</v>
          </cell>
          <cell r="G314">
            <v>118.400000000001</v>
          </cell>
          <cell r="H314">
            <v>0</v>
          </cell>
          <cell r="I314">
            <v>0</v>
          </cell>
          <cell r="J314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2月汇总"/>
      <sheetName val="12月支付计划+10&amp;11月未支付情况"/>
      <sheetName val="Sheet1"/>
      <sheetName val="12月"/>
      <sheetName val="11月"/>
      <sheetName val="10月"/>
      <sheetName val="9月"/>
      <sheetName val="8月"/>
      <sheetName val="7月"/>
    </sheetNames>
    <sheetDataSet>
      <sheetData sheetId="0"/>
      <sheetData sheetId="1"/>
      <sheetData sheetId="2"/>
      <sheetData sheetId="3">
        <row r="1">
          <cell r="I1" t="str">
            <v>供应商名称</v>
          </cell>
          <cell r="J1" t="str">
            <v>求和项:支出</v>
          </cell>
        </row>
        <row r="2">
          <cell r="I2" t="str">
            <v>埃意（廊坊）电子工程有限公司</v>
          </cell>
          <cell r="J2">
            <v>6900</v>
          </cell>
        </row>
        <row r="3">
          <cell r="I3" t="str">
            <v>安徽汉升工业部件股份有限公司</v>
          </cell>
          <cell r="J3">
            <v>9386</v>
          </cell>
        </row>
        <row r="4">
          <cell r="I4" t="str">
            <v>霸州市政锦五金制品有限公司</v>
          </cell>
          <cell r="J4">
            <v>145500</v>
          </cell>
        </row>
        <row r="5">
          <cell r="I5" t="str">
            <v>保定兆龙通用电器塑业有限公司</v>
          </cell>
          <cell r="J5">
            <v>29100</v>
          </cell>
        </row>
        <row r="6">
          <cell r="I6" t="str">
            <v>北京北汽李尔汽车系统有限公司保定分公司</v>
          </cell>
        </row>
        <row r="7">
          <cell r="I7" t="str">
            <v>北京超凡志成知识产权代理事务所（普通合</v>
          </cell>
          <cell r="J7">
            <v>3500</v>
          </cell>
        </row>
        <row r="8">
          <cell r="I8" t="str">
            <v>北京格兰力士机电技术有限责任公司</v>
          </cell>
          <cell r="J8">
            <v>32313</v>
          </cell>
        </row>
        <row r="9">
          <cell r="I9" t="str">
            <v>北京光华荣昌汽车部件有限公司</v>
          </cell>
          <cell r="J9">
            <v>5539800</v>
          </cell>
        </row>
        <row r="10">
          <cell r="I10" t="str">
            <v>北京和昌明汽车内饰件有限公司</v>
          </cell>
          <cell r="J10">
            <v>9000</v>
          </cell>
        </row>
        <row r="11">
          <cell r="I11" t="str">
            <v>北京恒世通物流有限公司</v>
          </cell>
          <cell r="J11">
            <v>226012.4</v>
          </cell>
        </row>
        <row r="12">
          <cell r="I12" t="str">
            <v>北京明科通业国际贸易有限责任公司</v>
          </cell>
          <cell r="J12">
            <v>17300</v>
          </cell>
        </row>
        <row r="13">
          <cell r="I13" t="str">
            <v>北京鹏宇兴业精密模具制造有限公司</v>
          </cell>
          <cell r="J13">
            <v>129140</v>
          </cell>
        </row>
        <row r="14">
          <cell r="I14" t="str">
            <v>北京浦东三浦标准件有限公司</v>
          </cell>
          <cell r="J14">
            <v>126100</v>
          </cell>
        </row>
        <row r="15">
          <cell r="I15" t="str">
            <v>北京奇美玉隆商贸有限责任公司</v>
          </cell>
          <cell r="J15">
            <v>100000</v>
          </cell>
        </row>
        <row r="16">
          <cell r="I16" t="str">
            <v>北京三浦易购科技有限公司</v>
          </cell>
          <cell r="J16">
            <v>9700</v>
          </cell>
        </row>
        <row r="17">
          <cell r="I17" t="str">
            <v>北京泰纳特斯汽车零部件有限公司</v>
          </cell>
          <cell r="J17">
            <v>243600</v>
          </cell>
        </row>
        <row r="18">
          <cell r="I18" t="str">
            <v>北京银达信融资担保有限责任公司</v>
          </cell>
          <cell r="J18">
            <v>35803</v>
          </cell>
        </row>
        <row r="19">
          <cell r="I19" t="str">
            <v>北京宇喆科技有限公司</v>
          </cell>
          <cell r="J19">
            <v>350000</v>
          </cell>
        </row>
        <row r="20">
          <cell r="I20" t="str">
            <v>北京源林茂科技有限公司</v>
          </cell>
          <cell r="J20">
            <v>560</v>
          </cell>
        </row>
        <row r="21">
          <cell r="I21" t="str">
            <v>北京志同信达科技发展有限公司</v>
          </cell>
          <cell r="J21">
            <v>27000</v>
          </cell>
        </row>
        <row r="22">
          <cell r="I22" t="str">
            <v>北汽福田汽车股份有限公司时代领航卡车工厂</v>
          </cell>
        </row>
        <row r="23">
          <cell r="I23" t="str">
            <v>北汽福田汽车股份有限公司长沙超级卡车工厂</v>
          </cell>
        </row>
        <row r="24">
          <cell r="I24" t="str">
            <v>北汽福田汽车股份有限公司诸城汽车厂</v>
          </cell>
        </row>
        <row r="25">
          <cell r="I25" t="str">
            <v>本代他POS商户汇总入账</v>
          </cell>
        </row>
        <row r="26">
          <cell r="I26" t="str">
            <v>沧州渤海新区欣智恒科技有限公司</v>
          </cell>
          <cell r="J26">
            <v>7200</v>
          </cell>
        </row>
        <row r="27">
          <cell r="I27" t="str">
            <v>沧州烽源人力资源服务有限公司</v>
          </cell>
          <cell r="J27">
            <v>136485.1</v>
          </cell>
        </row>
        <row r="28">
          <cell r="I28" t="str">
            <v>沧州辉骏建筑安装工程有限公司</v>
          </cell>
          <cell r="J28">
            <v>20805</v>
          </cell>
        </row>
        <row r="29">
          <cell r="I29" t="str">
            <v>沧州梦依恋商贸有限公司</v>
          </cell>
          <cell r="J29">
            <v>2275</v>
          </cell>
        </row>
        <row r="30">
          <cell r="I30" t="str">
            <v>沧州欧福汽车销售有限公司</v>
          </cell>
          <cell r="J30">
            <v>1192.4</v>
          </cell>
        </row>
        <row r="31">
          <cell r="I31" t="str">
            <v>沧州庆方汽车部件有限公司</v>
          </cell>
          <cell r="J31">
            <v>48500</v>
          </cell>
        </row>
        <row r="32">
          <cell r="I32" t="str">
            <v>沧州市安职环职业卫生技术服务有限公司</v>
          </cell>
          <cell r="J32">
            <v>900</v>
          </cell>
        </row>
        <row r="33">
          <cell r="I33" t="str">
            <v>沧州市任沧机电有限公司</v>
          </cell>
          <cell r="J33">
            <v>59388</v>
          </cell>
        </row>
        <row r="34">
          <cell r="I34" t="str">
            <v>沧州市住房公积金管理中心</v>
          </cell>
          <cell r="J34">
            <v>102220.8</v>
          </cell>
        </row>
        <row r="35">
          <cell r="I35" t="str">
            <v>沧州啸宇模具科技有限公司</v>
          </cell>
          <cell r="J35">
            <v>45000</v>
          </cell>
        </row>
        <row r="36">
          <cell r="I36" t="str">
            <v>沧州宇诺五金制造有限公司</v>
          </cell>
          <cell r="J36">
            <v>67900</v>
          </cell>
        </row>
        <row r="37">
          <cell r="I37" t="str">
            <v>沧州智凯金属制品有限公司</v>
          </cell>
          <cell r="J37">
            <v>58200</v>
          </cell>
        </row>
        <row r="38">
          <cell r="I38" t="str">
            <v>沧州众智鑫成人力资源服务有限公司</v>
          </cell>
          <cell r="J38">
            <v>85567.85</v>
          </cell>
        </row>
        <row r="39">
          <cell r="I39" t="str">
            <v>沧州竹禾建筑工程有限公司</v>
          </cell>
          <cell r="J39">
            <v>4590</v>
          </cell>
        </row>
        <row r="40">
          <cell r="I40" t="str">
            <v>曹县亿昌木制品有限公司</v>
          </cell>
          <cell r="J40">
            <v>1760</v>
          </cell>
        </row>
        <row r="41">
          <cell r="I41" t="str">
            <v>常州立天汽车零部件有限公司</v>
          </cell>
          <cell r="J41">
            <v>48500</v>
          </cell>
        </row>
        <row r="42">
          <cell r="I42" t="str">
            <v>常州市正力制镜有限公司</v>
          </cell>
          <cell r="J42">
            <v>50000</v>
          </cell>
        </row>
        <row r="43">
          <cell r="I43" t="str">
            <v>陈峰</v>
          </cell>
          <cell r="J43">
            <v>11775</v>
          </cell>
        </row>
        <row r="44">
          <cell r="I44" t="str">
            <v>陈浩</v>
          </cell>
          <cell r="J44">
            <v>5914</v>
          </cell>
        </row>
        <row r="45">
          <cell r="I45" t="str">
            <v>陈伟</v>
          </cell>
          <cell r="J45">
            <v>2375</v>
          </cell>
        </row>
        <row r="46">
          <cell r="I46" t="str">
            <v>陈泽强</v>
          </cell>
          <cell r="J46">
            <v>44384</v>
          </cell>
        </row>
        <row r="47">
          <cell r="I47" t="str">
            <v>成都光华智能汽车部件有限公司</v>
          </cell>
          <cell r="J47">
            <v>1280000</v>
          </cell>
        </row>
        <row r="48">
          <cell r="I48" t="str">
            <v>程丽宇</v>
          </cell>
          <cell r="J48">
            <v>43364.88</v>
          </cell>
        </row>
        <row r="49">
          <cell r="I49" t="str">
            <v>慈溪市维克多自控元件有限公司</v>
          </cell>
          <cell r="J49">
            <v>87300</v>
          </cell>
        </row>
        <row r="50">
          <cell r="I50" t="str">
            <v>丛台区海德视讯电子产品销售经营部</v>
          </cell>
          <cell r="J50">
            <v>5300</v>
          </cell>
        </row>
        <row r="51">
          <cell r="I51" t="str">
            <v>大理雄翔汽车服务有限公司</v>
          </cell>
          <cell r="J51">
            <v>3130.32</v>
          </cell>
        </row>
        <row r="52">
          <cell r="I52" t="str">
            <v>大连浩煜新材料科技有限公司</v>
          </cell>
          <cell r="J52">
            <v>470000</v>
          </cell>
        </row>
        <row r="53">
          <cell r="I53" t="str">
            <v>大冶市谨源汽车修理厂</v>
          </cell>
          <cell r="J53">
            <v>1800</v>
          </cell>
        </row>
        <row r="54">
          <cell r="I54" t="str">
            <v>大冶市谨源汽车修理厂（普通合伙）</v>
          </cell>
          <cell r="J54">
            <v>1800</v>
          </cell>
        </row>
        <row r="55">
          <cell r="I55" t="str">
            <v>代发-本行异地</v>
          </cell>
          <cell r="J55">
            <v>37.5</v>
          </cell>
        </row>
        <row r="56">
          <cell r="I56" t="str">
            <v>代士娜</v>
          </cell>
          <cell r="J56">
            <v>4546.4</v>
          </cell>
        </row>
        <row r="57">
          <cell r="I57" t="str">
            <v>待结算财政款项-待报解预算收入</v>
          </cell>
          <cell r="J57">
            <v>1674765.01</v>
          </cell>
        </row>
        <row r="58">
          <cell r="I58" t="str">
            <v>邓景亮</v>
          </cell>
          <cell r="J58">
            <v>229800</v>
          </cell>
        </row>
        <row r="59">
          <cell r="I59" t="str">
            <v>东莞市鑫宝塑胶原料有限公司</v>
          </cell>
          <cell r="J59">
            <v>20400</v>
          </cell>
        </row>
        <row r="60">
          <cell r="I60" t="str">
            <v>东莞市元将五金有限公司</v>
          </cell>
          <cell r="J60">
            <v>159533.4</v>
          </cell>
        </row>
        <row r="61">
          <cell r="I61" t="str">
            <v>东光县福晨镜业有限公司</v>
          </cell>
          <cell r="J61">
            <v>29100</v>
          </cell>
        </row>
        <row r="62">
          <cell r="I62" t="str">
            <v>董岗生</v>
          </cell>
          <cell r="J62">
            <v>2754</v>
          </cell>
        </row>
        <row r="63">
          <cell r="I63" t="str">
            <v>董会娟</v>
          </cell>
          <cell r="J63">
            <v>1939.98</v>
          </cell>
        </row>
        <row r="64">
          <cell r="I64" t="str">
            <v>窦桂英</v>
          </cell>
          <cell r="J64">
            <v>6634.52</v>
          </cell>
        </row>
        <row r="65">
          <cell r="I65" t="str">
            <v>范瑶臣</v>
          </cell>
          <cell r="J65">
            <v>2156</v>
          </cell>
        </row>
        <row r="66">
          <cell r="I66" t="str">
            <v>范志超</v>
          </cell>
          <cell r="J66">
            <v>4939.56</v>
          </cell>
        </row>
        <row r="67">
          <cell r="I67" t="str">
            <v>冯亮亮</v>
          </cell>
          <cell r="J67">
            <v>1231.4</v>
          </cell>
        </row>
        <row r="68">
          <cell r="I68" t="str">
            <v>佛吉亚（无锡）座椅部件有限公司</v>
          </cell>
          <cell r="J68">
            <v>2050000</v>
          </cell>
        </row>
        <row r="69">
          <cell r="I69" t="str">
            <v>福州泽昌汽车服务有限公司</v>
          </cell>
          <cell r="J69">
            <v>3350</v>
          </cell>
        </row>
        <row r="70">
          <cell r="I70" t="str">
            <v>高海勇</v>
          </cell>
          <cell r="J70">
            <v>3937.4</v>
          </cell>
        </row>
        <row r="71">
          <cell r="I71" t="str">
            <v>高小川</v>
          </cell>
          <cell r="J71">
            <v>29626</v>
          </cell>
        </row>
        <row r="72">
          <cell r="I72" t="str">
            <v>工资批次号:496110</v>
          </cell>
          <cell r="J72">
            <v>9547.08</v>
          </cell>
        </row>
        <row r="73">
          <cell r="I73" t="str">
            <v>工资批次号:502843</v>
          </cell>
          <cell r="J73">
            <v>67745.95</v>
          </cell>
        </row>
        <row r="74">
          <cell r="I74" t="str">
            <v>工资批次号:502844</v>
          </cell>
          <cell r="J74">
            <v>1159193.71</v>
          </cell>
        </row>
        <row r="75">
          <cell r="I75" t="str">
            <v>广东欧昊集团有限公司</v>
          </cell>
          <cell r="J75">
            <v>2795833.33</v>
          </cell>
        </row>
        <row r="76">
          <cell r="I76" t="str">
            <v>广西骏宝汽车销售服务有限公司</v>
          </cell>
          <cell r="J76">
            <v>450</v>
          </cell>
        </row>
        <row r="77">
          <cell r="I77" t="str">
            <v>国网汇通金财（北京）信息科技有限公司</v>
          </cell>
          <cell r="J77">
            <v>590000</v>
          </cell>
        </row>
        <row r="78">
          <cell r="I78" t="str">
            <v>海兴县越达弹簧制造有限公司</v>
          </cell>
          <cell r="J78">
            <v>99100</v>
          </cell>
        </row>
        <row r="79">
          <cell r="I79" t="str">
            <v>海兴中盛弹簧有限公司</v>
          </cell>
          <cell r="J79">
            <v>310400</v>
          </cell>
        </row>
        <row r="80">
          <cell r="I80" t="str">
            <v>韩丙村</v>
          </cell>
          <cell r="J80">
            <v>280</v>
          </cell>
        </row>
        <row r="81">
          <cell r="I81" t="str">
            <v>韩亮</v>
          </cell>
        </row>
        <row r="82">
          <cell r="I82" t="str">
            <v>航天宏达（泊头）机械科技有限公司</v>
          </cell>
          <cell r="J82">
            <v>67900</v>
          </cell>
        </row>
        <row r="83">
          <cell r="I83" t="str">
            <v>合肥光码科技有限公司</v>
          </cell>
          <cell r="J83">
            <v>30070</v>
          </cell>
        </row>
        <row r="84">
          <cell r="I84" t="str">
            <v>合肥市包河区黄戴传动轴维修部</v>
          </cell>
          <cell r="J84">
            <v>630</v>
          </cell>
        </row>
        <row r="85">
          <cell r="I85" t="str">
            <v>何英文</v>
          </cell>
        </row>
        <row r="86">
          <cell r="I86" t="str">
            <v>河北点梦人力资源服务有限公司</v>
          </cell>
          <cell r="J86">
            <v>2000</v>
          </cell>
        </row>
        <row r="87">
          <cell r="I87" t="str">
            <v>河北定国紧固件制造有限公司</v>
          </cell>
        </row>
        <row r="88">
          <cell r="I88" t="str">
            <v>河北光华荣昌汽车部件有限公司</v>
          </cell>
          <cell r="J88">
            <v>3824000</v>
          </cell>
        </row>
        <row r="89">
          <cell r="I89" t="str">
            <v>河北合新力检测技术有限公司</v>
          </cell>
          <cell r="J89">
            <v>480</v>
          </cell>
        </row>
        <row r="90">
          <cell r="I90" t="str">
            <v>河北冀翔通电子科技有限公司</v>
          </cell>
          <cell r="J90">
            <v>3935.52</v>
          </cell>
        </row>
        <row r="91">
          <cell r="I91" t="str">
            <v>河北佳铸金属制品有限公司</v>
          </cell>
          <cell r="J91">
            <v>7500</v>
          </cell>
        </row>
        <row r="92">
          <cell r="I92" t="str">
            <v>河北锐翰汽车零部件有限公司</v>
          </cell>
          <cell r="J92">
            <v>29100</v>
          </cell>
        </row>
        <row r="93">
          <cell r="I93" t="str">
            <v>河北盛德燃气有限公司管理人</v>
          </cell>
          <cell r="J93">
            <v>151900</v>
          </cell>
        </row>
        <row r="94">
          <cell r="I94" t="str">
            <v>河北顺丰速运有限公司沧州分公司</v>
          </cell>
          <cell r="J94">
            <v>1483</v>
          </cell>
        </row>
        <row r="95">
          <cell r="I95" t="str">
            <v>河北消日消防技术服务有限公司</v>
          </cell>
          <cell r="J95">
            <v>2000</v>
          </cell>
        </row>
        <row r="96">
          <cell r="I96" t="str">
            <v>河北新强力机械制造有限公司</v>
          </cell>
          <cell r="J96">
            <v>77600</v>
          </cell>
        </row>
        <row r="97">
          <cell r="I97" t="str">
            <v>河北信一净美物业服务有限公司</v>
          </cell>
          <cell r="J97">
            <v>10540</v>
          </cell>
        </row>
        <row r="98">
          <cell r="I98" t="str">
            <v>河北益清环保工程有限公司</v>
          </cell>
          <cell r="J98">
            <v>8350</v>
          </cell>
        </row>
        <row r="99">
          <cell r="I99" t="str">
            <v>鹤山市润源化工有限公司</v>
          </cell>
          <cell r="J99">
            <v>80</v>
          </cell>
        </row>
        <row r="100">
          <cell r="I100" t="str">
            <v>胡龙江</v>
          </cell>
        </row>
        <row r="101">
          <cell r="I101" t="str">
            <v>胡希港</v>
          </cell>
          <cell r="J101">
            <v>2223.2</v>
          </cell>
        </row>
        <row r="102">
          <cell r="I102" t="str">
            <v>湖北伟士通汽车零件有限公司</v>
          </cell>
          <cell r="J102">
            <v>40000</v>
          </cell>
        </row>
        <row r="103">
          <cell r="I103" t="str">
            <v>湖南光华荣昌汽车部件有限公司</v>
          </cell>
          <cell r="J103">
            <v>2000000</v>
          </cell>
        </row>
        <row r="104">
          <cell r="I104" t="str">
            <v>桦甸市盛源汽车修配厂</v>
          </cell>
          <cell r="J104">
            <v>2474.12</v>
          </cell>
        </row>
        <row r="105">
          <cell r="I105" t="str">
            <v>黄骅市博威科技有限公司</v>
          </cell>
          <cell r="J105">
            <v>3270</v>
          </cell>
        </row>
        <row r="106">
          <cell r="I106" t="str">
            <v>黄骅市成卓汽车部件厂</v>
          </cell>
          <cell r="J106">
            <v>463700</v>
          </cell>
        </row>
        <row r="107">
          <cell r="I107" t="str">
            <v>黄骅市创合五金制品有限公司</v>
          </cell>
          <cell r="J107">
            <v>194000</v>
          </cell>
        </row>
        <row r="108">
          <cell r="I108" t="str">
            <v>黄骅市大麻沽航凌电子机箱厂</v>
          </cell>
          <cell r="J108">
            <v>30000</v>
          </cell>
        </row>
        <row r="109">
          <cell r="I109" t="str">
            <v>黄骅市供水公司</v>
          </cell>
          <cell r="J109">
            <v>20917.75</v>
          </cell>
        </row>
        <row r="110">
          <cell r="I110" t="str">
            <v>黄骅市广亿汽车部件有限公司</v>
          </cell>
          <cell r="J110">
            <v>38800</v>
          </cell>
        </row>
        <row r="111">
          <cell r="I111" t="str">
            <v>黄骅市国贸物资有限公司</v>
          </cell>
        </row>
        <row r="112">
          <cell r="I112" t="str">
            <v>黄骅市氦普气体销售有限公司</v>
          </cell>
          <cell r="J112">
            <v>70000</v>
          </cell>
        </row>
        <row r="113">
          <cell r="I113" t="str">
            <v>黄骅市杭合叉车配件经营部</v>
          </cell>
          <cell r="J113">
            <v>4040</v>
          </cell>
        </row>
        <row r="114">
          <cell r="I114" t="str">
            <v>黄骅市恒伟五金制品有限公司</v>
          </cell>
          <cell r="J114">
            <v>29100</v>
          </cell>
        </row>
        <row r="115">
          <cell r="I115" t="str">
            <v>黄骅市宏宸汽车配件有限公司</v>
          </cell>
          <cell r="J115">
            <v>260.1</v>
          </cell>
        </row>
        <row r="116">
          <cell r="I116" t="str">
            <v>黄骅市鸿祥物业管理有限公司</v>
          </cell>
          <cell r="J116">
            <v>190800</v>
          </cell>
        </row>
        <row r="117">
          <cell r="I117" t="str">
            <v>黄骅市辉煌建筑队</v>
          </cell>
          <cell r="J117">
            <v>937</v>
          </cell>
        </row>
        <row r="118">
          <cell r="I118" t="str">
            <v>黄骅市汇铭汽车部件有限公司</v>
          </cell>
          <cell r="J118">
            <v>48500</v>
          </cell>
        </row>
        <row r="119">
          <cell r="I119" t="str">
            <v>黄骅市佳祥五金制品有限公司</v>
          </cell>
          <cell r="J119">
            <v>29100</v>
          </cell>
        </row>
        <row r="120">
          <cell r="I120" t="str">
            <v>黄骅市建昌塑料制品有限公司</v>
          </cell>
          <cell r="J120">
            <v>29100</v>
          </cell>
        </row>
        <row r="121">
          <cell r="I121" t="str">
            <v>黄骅市捷恒模具厂</v>
          </cell>
          <cell r="J121">
            <v>14950</v>
          </cell>
        </row>
        <row r="122">
          <cell r="I122" t="str">
            <v>黄骅市金盾保安服务有限公司</v>
          </cell>
          <cell r="J122">
            <v>25000</v>
          </cell>
        </row>
        <row r="123">
          <cell r="I123" t="str">
            <v>黄骅市瑞丰五金制品有限公司</v>
          </cell>
          <cell r="J123">
            <v>23000</v>
          </cell>
        </row>
        <row r="124">
          <cell r="I124" t="str">
            <v>黄骅市三江商贸有限公司</v>
          </cell>
          <cell r="J124">
            <v>17720</v>
          </cell>
        </row>
        <row r="125">
          <cell r="I125" t="str">
            <v>黄骅市腾双五金门市部</v>
          </cell>
          <cell r="J125">
            <v>20000</v>
          </cell>
        </row>
        <row r="126">
          <cell r="I126" t="str">
            <v>黄骅市天硕汽车部件有限公司</v>
          </cell>
          <cell r="J126">
            <v>20000</v>
          </cell>
        </row>
        <row r="128">
          <cell r="I128" t="str">
            <v>黄骅市祥盛电机修理部</v>
          </cell>
          <cell r="J128">
            <v>830</v>
          </cell>
        </row>
        <row r="129">
          <cell r="I129" t="str">
            <v>黄骅市鑫昌五金制品厂</v>
          </cell>
          <cell r="J129">
            <v>561300</v>
          </cell>
        </row>
        <row r="130">
          <cell r="I130" t="str">
            <v>黄骅市兴华石油有限责任公司</v>
          </cell>
          <cell r="J130">
            <v>22000</v>
          </cell>
        </row>
        <row r="131">
          <cell r="I131" t="str">
            <v>黄骅市兴岳金属制品有限公司</v>
          </cell>
          <cell r="J131">
            <v>58200</v>
          </cell>
        </row>
        <row r="132">
          <cell r="I132" t="str">
            <v>黄骅市益海五金制造有限公司</v>
          </cell>
          <cell r="J132">
            <v>38800</v>
          </cell>
        </row>
        <row r="133">
          <cell r="I133" t="str">
            <v>黄骅市盈辉汽车配件有限公司</v>
          </cell>
          <cell r="J133">
            <v>38800</v>
          </cell>
        </row>
        <row r="134">
          <cell r="I134" t="str">
            <v>黄骅市雍丰塑料制品有限公司</v>
          </cell>
          <cell r="J134">
            <v>48500</v>
          </cell>
        </row>
        <row r="135">
          <cell r="I135" t="str">
            <v>黄骅市友联嘉悦商贸有限公司</v>
          </cell>
          <cell r="J135">
            <v>51600</v>
          </cell>
        </row>
        <row r="136">
          <cell r="I136" t="str">
            <v>黄骅市再兴汽车配件有限公司</v>
          </cell>
          <cell r="J136">
            <v>38800</v>
          </cell>
        </row>
        <row r="137">
          <cell r="I137" t="str">
            <v>黄骅市赵福增运输队</v>
          </cell>
          <cell r="J137">
            <v>226000</v>
          </cell>
        </row>
        <row r="138">
          <cell r="I138" t="str">
            <v>黄骅市祯祥金属制品有限责任公司</v>
          </cell>
          <cell r="J138">
            <v>400000</v>
          </cell>
        </row>
        <row r="139">
          <cell r="I139" t="str">
            <v>黄骅市正大纺织机械配件厂</v>
          </cell>
          <cell r="J139">
            <v>689700</v>
          </cell>
        </row>
        <row r="140">
          <cell r="I140" t="str">
            <v>黄骅市正祥车辆部件有限公司</v>
          </cell>
          <cell r="J140">
            <v>19400</v>
          </cell>
        </row>
        <row r="141">
          <cell r="I141" t="str">
            <v>黄骅新智环保技术有限公司</v>
          </cell>
          <cell r="J141">
            <v>18579.2</v>
          </cell>
        </row>
        <row r="142">
          <cell r="I142" t="str">
            <v>黄骅浙泰光伏发电有限公司</v>
          </cell>
          <cell r="J142">
            <v>270000</v>
          </cell>
        </row>
        <row r="143">
          <cell r="I143" t="str">
            <v>姬胜阳</v>
          </cell>
          <cell r="J143">
            <v>245</v>
          </cell>
        </row>
        <row r="144">
          <cell r="I144" t="str">
            <v>吉林省德邦汽车电子有限公司</v>
          </cell>
          <cell r="J144">
            <v>247000</v>
          </cell>
        </row>
        <row r="145">
          <cell r="I145" t="str">
            <v>贾启胜</v>
          </cell>
          <cell r="J145">
            <v>46750</v>
          </cell>
        </row>
        <row r="146">
          <cell r="I146" t="str">
            <v>建研盈科（北京）科技有限公司</v>
          </cell>
          <cell r="J146">
            <v>10212</v>
          </cell>
        </row>
        <row r="147">
          <cell r="I147" t="str">
            <v>江苏力乐汽车部件有限公司</v>
          </cell>
          <cell r="J147">
            <v>2006730.68</v>
          </cell>
        </row>
        <row r="148">
          <cell r="I148" t="str">
            <v>江苏全盛座舱技术股份有限公司</v>
          </cell>
          <cell r="J148">
            <v>80000</v>
          </cell>
        </row>
        <row r="149">
          <cell r="I149" t="str">
            <v>江苏万金汽车零部件制造有限公司</v>
          </cell>
          <cell r="J149">
            <v>145500</v>
          </cell>
        </row>
        <row r="150">
          <cell r="I150" t="str">
            <v>江阴宝曼电子科技有限公司</v>
          </cell>
          <cell r="J150">
            <v>2777.98</v>
          </cell>
        </row>
        <row r="151">
          <cell r="I151" t="str">
            <v>江阴长青工艺品有限公司</v>
          </cell>
          <cell r="J151">
            <v>200000</v>
          </cell>
        </row>
        <row r="152">
          <cell r="I152" t="str">
            <v>结息</v>
          </cell>
        </row>
        <row r="153">
          <cell r="I153" t="str">
            <v>旷达汽车饰件系统有限公司</v>
          </cell>
          <cell r="J153">
            <v>137200</v>
          </cell>
        </row>
        <row r="154">
          <cell r="I154" t="str">
            <v>昆山市玉山镇富春山五金经营部</v>
          </cell>
          <cell r="J154">
            <v>4275</v>
          </cell>
        </row>
        <row r="155">
          <cell r="I155" t="str">
            <v>雷志平</v>
          </cell>
          <cell r="J155">
            <v>1661.42</v>
          </cell>
        </row>
        <row r="156">
          <cell r="I156" t="str">
            <v>李博</v>
          </cell>
          <cell r="J156">
            <v>576</v>
          </cell>
        </row>
        <row r="157">
          <cell r="I157" t="str">
            <v>李朋</v>
          </cell>
          <cell r="J157">
            <v>2362.4</v>
          </cell>
        </row>
        <row r="158">
          <cell r="I158" t="str">
            <v>李鹏</v>
          </cell>
          <cell r="J158">
            <v>18733.5</v>
          </cell>
        </row>
        <row r="159">
          <cell r="I159" t="str">
            <v>李向功</v>
          </cell>
          <cell r="J159">
            <v>5526.54</v>
          </cell>
        </row>
        <row r="160">
          <cell r="I160" t="str">
            <v>辽宁顺亿达汽车销售服务有限公司</v>
          </cell>
          <cell r="J160">
            <v>2550</v>
          </cell>
        </row>
        <row r="161">
          <cell r="I161" t="str">
            <v>临沂方中新材料科技有限公司</v>
          </cell>
          <cell r="J161">
            <v>137000</v>
          </cell>
        </row>
        <row r="162">
          <cell r="I162" t="str">
            <v>蔺元元</v>
          </cell>
          <cell r="J162">
            <v>267.5</v>
          </cell>
        </row>
        <row r="163">
          <cell r="I163" t="str">
            <v>刘国鹏</v>
          </cell>
        </row>
        <row r="164">
          <cell r="I164" t="str">
            <v>刘海勇</v>
          </cell>
          <cell r="J164">
            <v>5760.4</v>
          </cell>
        </row>
        <row r="165">
          <cell r="I165" t="str">
            <v>刘怀键</v>
          </cell>
        </row>
        <row r="166">
          <cell r="I166" t="str">
            <v>刘加梅</v>
          </cell>
          <cell r="J166">
            <v>5824.4</v>
          </cell>
        </row>
        <row r="167">
          <cell r="I167" t="str">
            <v>刘如成</v>
          </cell>
          <cell r="J167">
            <v>7212.28</v>
          </cell>
        </row>
        <row r="168">
          <cell r="I168" t="str">
            <v>刘新杰</v>
          </cell>
          <cell r="J168">
            <v>7205.9</v>
          </cell>
        </row>
        <row r="169">
          <cell r="I169" t="str">
            <v>吕宪超</v>
          </cell>
          <cell r="J169">
            <v>120</v>
          </cell>
        </row>
        <row r="170">
          <cell r="I170" t="str">
            <v>马旭林</v>
          </cell>
          <cell r="J170">
            <v>5146.14</v>
          </cell>
        </row>
        <row r="171">
          <cell r="I171" t="str">
            <v>马亚青</v>
          </cell>
          <cell r="J171">
            <v>3445.28</v>
          </cell>
        </row>
        <row r="172">
          <cell r="I172" t="str">
            <v>米思米（中国）精密机械贸易有限公司</v>
          </cell>
          <cell r="J172">
            <v>28466.93</v>
          </cell>
        </row>
        <row r="173">
          <cell r="I173" t="str">
            <v>穆勒纺织品（天津）有限公司</v>
          </cell>
          <cell r="J173">
            <v>54907.7</v>
          </cell>
        </row>
        <row r="174">
          <cell r="I174" t="str">
            <v>南皮县利辉五金接插件厂</v>
          </cell>
          <cell r="J174">
            <v>74609.72</v>
          </cell>
        </row>
        <row r="175">
          <cell r="I175" t="str">
            <v>宁波精成车业有限公司</v>
          </cell>
          <cell r="J175">
            <v>100000</v>
          </cell>
        </row>
        <row r="176">
          <cell r="I176" t="str">
            <v>泮长海</v>
          </cell>
          <cell r="J176">
            <v>4365</v>
          </cell>
        </row>
        <row r="177">
          <cell r="I177" t="str">
            <v>批量账务集中处理</v>
          </cell>
          <cell r="J177">
            <v>108118.82</v>
          </cell>
        </row>
        <row r="178">
          <cell r="I178" t="str">
            <v>泊头市捷润五金制品有限公司</v>
          </cell>
          <cell r="J178">
            <v>67900</v>
          </cell>
        </row>
        <row r="179">
          <cell r="I179" t="str">
            <v>秦皇岛市锦冠商贸有限公司</v>
          </cell>
          <cell r="J179">
            <v>1258.11</v>
          </cell>
        </row>
        <row r="180">
          <cell r="I180" t="str">
            <v>青岛柏利美新材料有限公司</v>
          </cell>
          <cell r="J180">
            <v>83400</v>
          </cell>
        </row>
        <row r="181">
          <cell r="I181" t="str">
            <v>青岛福基纺织有限公司</v>
          </cell>
          <cell r="J181">
            <v>1100000</v>
          </cell>
        </row>
        <row r="182">
          <cell r="I182" t="str">
            <v>青岛宥恩工贸有限公司</v>
          </cell>
          <cell r="J182">
            <v>12000</v>
          </cell>
        </row>
        <row r="183">
          <cell r="I183" t="str">
            <v>青岛中新华美塑料有限公司</v>
          </cell>
          <cell r="J183">
            <v>129000</v>
          </cell>
        </row>
        <row r="184">
          <cell r="I184" t="str">
            <v>清河县沁园汽车零部件有限公司</v>
          </cell>
          <cell r="J184">
            <v>45123.61</v>
          </cell>
        </row>
        <row r="185">
          <cell r="I185" t="str">
            <v>日照联成工程机械有限公司</v>
          </cell>
          <cell r="J185">
            <v>97000</v>
          </cell>
        </row>
        <row r="186">
          <cell r="I186" t="str">
            <v>日照兴伟橡塑有限公司</v>
          </cell>
          <cell r="J186">
            <v>5600</v>
          </cell>
        </row>
        <row r="187">
          <cell r="I187" t="str">
            <v>日终扣款5311122023041200</v>
          </cell>
          <cell r="J187">
            <v>169575</v>
          </cell>
        </row>
        <row r="188">
          <cell r="I188" t="str">
            <v>日终扣款5311122023041400</v>
          </cell>
          <cell r="J188">
            <v>35625</v>
          </cell>
        </row>
        <row r="189">
          <cell r="I189" t="str">
            <v>厦门市驰宇汽车维修有限公司</v>
          </cell>
          <cell r="J189">
            <v>2691.42</v>
          </cell>
        </row>
        <row r="190">
          <cell r="I190" t="str">
            <v>山东慧源精细化工有限公司</v>
          </cell>
          <cell r="J190">
            <v>50000</v>
          </cell>
        </row>
        <row r="191">
          <cell r="I191" t="str">
            <v>山西鑫汇通汽车销售服务有限公司</v>
          </cell>
          <cell r="J191">
            <v>600</v>
          </cell>
        </row>
        <row r="192">
          <cell r="I192" t="str">
            <v>陕西优尼尔企业管理咨询有限公司</v>
          </cell>
          <cell r="J192">
            <v>6499</v>
          </cell>
        </row>
        <row r="193">
          <cell r="I193" t="str">
            <v>商务卡-单位结算卡年费</v>
          </cell>
          <cell r="J193">
            <v>120</v>
          </cell>
        </row>
        <row r="194">
          <cell r="I194" t="str">
            <v>上海奔德汽车零部件有限公司</v>
          </cell>
          <cell r="J194">
            <v>38899.73</v>
          </cell>
        </row>
        <row r="195">
          <cell r="I195" t="str">
            <v>上海奔流化工技术有限公司</v>
          </cell>
          <cell r="J195">
            <v>3500</v>
          </cell>
        </row>
        <row r="196">
          <cell r="I196" t="str">
            <v>上海霏济科技有限公司</v>
          </cell>
          <cell r="J196">
            <v>200000</v>
          </cell>
        </row>
        <row r="197">
          <cell r="I197" t="str">
            <v>上海泖汇实业有限公司</v>
          </cell>
          <cell r="J197">
            <v>3560</v>
          </cell>
        </row>
        <row r="198">
          <cell r="I198" t="str">
            <v>上海努辰金属制品有限公司</v>
          </cell>
          <cell r="J198">
            <v>130000</v>
          </cell>
        </row>
        <row r="199">
          <cell r="I199" t="str">
            <v>上海通实机器人制造有限公司</v>
          </cell>
          <cell r="J199">
            <v>62400</v>
          </cell>
        </row>
        <row r="200">
          <cell r="I200" t="str">
            <v>上海越航启塑化有限公司</v>
          </cell>
          <cell r="J200">
            <v>107320</v>
          </cell>
        </row>
        <row r="201">
          <cell r="I201" t="str">
            <v>上海绽奇汽车部件有限公司</v>
          </cell>
          <cell r="J201">
            <v>49000</v>
          </cell>
        </row>
        <row r="202">
          <cell r="I202" t="str">
            <v>上锐（常州）供应链管理有限公司</v>
          </cell>
          <cell r="J202">
            <v>70000</v>
          </cell>
        </row>
        <row r="203">
          <cell r="I203" t="str">
            <v>深圳市毅荣川电子科技有限公司</v>
          </cell>
          <cell r="J203">
            <v>30000</v>
          </cell>
        </row>
        <row r="204">
          <cell r="I204" t="str">
            <v>石家庄市正洋汽车贸易有限公司</v>
          </cell>
          <cell r="J204">
            <v>1400</v>
          </cell>
        </row>
        <row r="205">
          <cell r="I205" t="str">
            <v>史义虹</v>
          </cell>
        </row>
        <row r="206">
          <cell r="I206" t="str">
            <v>手续费</v>
          </cell>
          <cell r="J206">
            <v>60</v>
          </cell>
        </row>
        <row r="207">
          <cell r="I207" t="str">
            <v>司艳策</v>
          </cell>
          <cell r="J207">
            <v>1019</v>
          </cell>
        </row>
        <row r="208">
          <cell r="I208" t="str">
            <v>四川共享物流有限公司</v>
          </cell>
          <cell r="J208">
            <v>19400</v>
          </cell>
        </row>
        <row r="209">
          <cell r="I209" t="str">
            <v>孙其锐</v>
          </cell>
          <cell r="J209">
            <v>714</v>
          </cell>
        </row>
        <row r="210">
          <cell r="I210" t="str">
            <v>台州市黄岩佩雷希模具有限公司</v>
          </cell>
          <cell r="J210">
            <v>170000</v>
          </cell>
        </row>
        <row r="211">
          <cell r="I211" t="str">
            <v>泰州天吉汽车销售服务有限公司</v>
          </cell>
          <cell r="J211">
            <v>150</v>
          </cell>
        </row>
        <row r="212">
          <cell r="I212" t="str">
            <v>滕奉伟</v>
          </cell>
          <cell r="J212">
            <v>125904.45</v>
          </cell>
        </row>
        <row r="213">
          <cell r="I213" t="str">
            <v>滕敬涛</v>
          </cell>
          <cell r="J213">
            <v>8967.85</v>
          </cell>
        </row>
        <row r="214">
          <cell r="I214" t="str">
            <v>天津德润达金属材料销售有限公司</v>
          </cell>
          <cell r="J214">
            <v>177800</v>
          </cell>
        </row>
        <row r="216">
          <cell r="I216" t="str">
            <v>天津芳雅机电科技有限公司</v>
          </cell>
          <cell r="J216">
            <v>10000</v>
          </cell>
        </row>
        <row r="217">
          <cell r="I217" t="str">
            <v>天津宏达翔科技有限公司</v>
          </cell>
          <cell r="J217">
            <v>160139.58</v>
          </cell>
        </row>
        <row r="218">
          <cell r="I218" t="str">
            <v>天津开山金属模具科技有限公司</v>
          </cell>
          <cell r="J218">
            <v>7049.3</v>
          </cell>
        </row>
        <row r="219">
          <cell r="I219" t="str">
            <v>天津力登维汽车部件有限公司</v>
          </cell>
          <cell r="J219">
            <v>20000</v>
          </cell>
        </row>
        <row r="220">
          <cell r="I220" t="str">
            <v>天津生隆纤维材料股份有限公司</v>
          </cell>
          <cell r="J220">
            <v>97000</v>
          </cell>
        </row>
        <row r="221">
          <cell r="I221" t="str">
            <v>天津市天龙得冷成型部件有限公司</v>
          </cell>
          <cell r="J221">
            <v>16540.38</v>
          </cell>
        </row>
        <row r="222">
          <cell r="I222" t="str">
            <v>天津市元辉昌钢铁贸易有限公司</v>
          </cell>
          <cell r="J222">
            <v>181002.38</v>
          </cell>
        </row>
        <row r="223">
          <cell r="I223" t="str">
            <v>天津市远丰化工产品贸易有限公司</v>
          </cell>
          <cell r="J223">
            <v>1760000</v>
          </cell>
        </row>
        <row r="224">
          <cell r="I224" t="str">
            <v>天津新起点模具有限公司</v>
          </cell>
          <cell r="J224">
            <v>167400</v>
          </cell>
        </row>
        <row r="225">
          <cell r="I225" t="str">
            <v>天津又进精密部品有限公司</v>
          </cell>
          <cell r="J225">
            <v>61400</v>
          </cell>
        </row>
        <row r="226">
          <cell r="I226" t="str">
            <v>田健</v>
          </cell>
          <cell r="J226">
            <v>4639.03</v>
          </cell>
        </row>
        <row r="227">
          <cell r="I227" t="str">
            <v>王炳然</v>
          </cell>
          <cell r="J227">
            <v>1730.4</v>
          </cell>
        </row>
        <row r="228">
          <cell r="I228" t="str">
            <v>王俊霞</v>
          </cell>
          <cell r="J228">
            <v>25761.43</v>
          </cell>
        </row>
        <row r="229">
          <cell r="I229" t="str">
            <v>王磊</v>
          </cell>
          <cell r="J229">
            <v>6409.63</v>
          </cell>
        </row>
        <row r="230">
          <cell r="I230" t="str">
            <v>王孟力</v>
          </cell>
        </row>
        <row r="231">
          <cell r="I231" t="str">
            <v>王明傲</v>
          </cell>
          <cell r="J231">
            <v>326</v>
          </cell>
        </row>
        <row r="232">
          <cell r="I232" t="str">
            <v>王泉</v>
          </cell>
          <cell r="J232">
            <v>528.21</v>
          </cell>
        </row>
        <row r="233">
          <cell r="I233" t="str">
            <v>王伟</v>
          </cell>
          <cell r="J233">
            <v>1657.03</v>
          </cell>
        </row>
        <row r="234">
          <cell r="I234" t="str">
            <v>王献文</v>
          </cell>
          <cell r="J234">
            <v>13041.08</v>
          </cell>
        </row>
        <row r="235">
          <cell r="I235" t="str">
            <v>王祥</v>
          </cell>
          <cell r="J235">
            <v>5891.85</v>
          </cell>
        </row>
        <row r="236">
          <cell r="I236" t="str">
            <v>王萧榕</v>
          </cell>
          <cell r="J236">
            <v>205.77</v>
          </cell>
        </row>
        <row r="237">
          <cell r="I237" t="str">
            <v>王志臣</v>
          </cell>
          <cell r="J237">
            <v>21160</v>
          </cell>
        </row>
        <row r="238">
          <cell r="I238" t="str">
            <v>威县顺航汽车维修有限公司</v>
          </cell>
          <cell r="J238">
            <v>500</v>
          </cell>
        </row>
        <row r="239">
          <cell r="I239" t="str">
            <v>潍坊光华荣昌汽车技术有限公司</v>
          </cell>
        </row>
        <row r="240">
          <cell r="I240" t="str">
            <v>温州鑫锐电器有限公司</v>
          </cell>
          <cell r="J240">
            <v>28001.4</v>
          </cell>
        </row>
        <row r="241">
          <cell r="I241" t="str">
            <v>文安县德实汽车配件有限公司</v>
          </cell>
          <cell r="J241">
            <v>558300</v>
          </cell>
        </row>
        <row r="242">
          <cell r="I242" t="str">
            <v>芜湖市卓人汽车配件有限责任公司</v>
          </cell>
          <cell r="J242">
            <v>48500</v>
          </cell>
        </row>
        <row r="243">
          <cell r="I243" t="str">
            <v>吴英各</v>
          </cell>
          <cell r="J243">
            <v>4292.07</v>
          </cell>
        </row>
        <row r="244">
          <cell r="I244" t="str">
            <v>吴志强</v>
          </cell>
          <cell r="J244">
            <v>4741.8</v>
          </cell>
        </row>
        <row r="245">
          <cell r="I245" t="str">
            <v>西安光华荣昌汽车部件有限公司</v>
          </cell>
        </row>
        <row r="246">
          <cell r="I246" t="str">
            <v>西安海容塑料制品有限责任公司</v>
          </cell>
          <cell r="J246">
            <v>2897.43</v>
          </cell>
        </row>
        <row r="247">
          <cell r="I247" t="str">
            <v>席智伟</v>
          </cell>
          <cell r="J247">
            <v>3209.2</v>
          </cell>
        </row>
        <row r="248">
          <cell r="I248" t="str">
            <v>夏永飞</v>
          </cell>
          <cell r="J248">
            <v>1429</v>
          </cell>
        </row>
        <row r="249">
          <cell r="I249" t="str">
            <v>夏志龙</v>
          </cell>
          <cell r="J249">
            <v>5411.4</v>
          </cell>
        </row>
        <row r="250">
          <cell r="I250" t="str">
            <v>湘乡简美新材料科技有限公司</v>
          </cell>
          <cell r="J250">
            <v>147000</v>
          </cell>
        </row>
        <row r="251">
          <cell r="I251" t="str">
            <v>向利新</v>
          </cell>
          <cell r="J251">
            <v>3807.41</v>
          </cell>
        </row>
        <row r="252">
          <cell r="I252" t="str">
            <v>新乡市星原汽车销售服务有限公司</v>
          </cell>
          <cell r="J252">
            <v>1884.97</v>
          </cell>
        </row>
        <row r="253">
          <cell r="I253" t="str">
            <v>徐州华夏电子有限公司</v>
          </cell>
          <cell r="J253">
            <v>70000</v>
          </cell>
        </row>
        <row r="254">
          <cell r="I254" t="str">
            <v>烟台青沪纸业有限公司</v>
          </cell>
          <cell r="J254">
            <v>4774.39</v>
          </cell>
        </row>
        <row r="255">
          <cell r="I255" t="str">
            <v>杨浩</v>
          </cell>
          <cell r="J255">
            <v>578</v>
          </cell>
        </row>
        <row r="256">
          <cell r="I256" t="str">
            <v>杨荣劲</v>
          </cell>
          <cell r="J256">
            <v>4033.73</v>
          </cell>
        </row>
        <row r="257">
          <cell r="I257" t="str">
            <v>杨勇</v>
          </cell>
          <cell r="J257">
            <v>424</v>
          </cell>
        </row>
        <row r="258">
          <cell r="I258" t="str">
            <v>永赢金融租赁有限公司</v>
          </cell>
          <cell r="J258">
            <v>125295.8</v>
          </cell>
        </row>
        <row r="259">
          <cell r="I259" t="str">
            <v>于磊磊</v>
          </cell>
          <cell r="J259">
            <v>1515</v>
          </cell>
        </row>
        <row r="260">
          <cell r="I260" t="str">
            <v>张杰</v>
          </cell>
        </row>
        <row r="261">
          <cell r="I261" t="str">
            <v>张强</v>
          </cell>
          <cell r="J261">
            <v>20332.28</v>
          </cell>
        </row>
        <row r="262">
          <cell r="I262" t="str">
            <v>张庆超</v>
          </cell>
          <cell r="J262">
            <v>1904</v>
          </cell>
        </row>
        <row r="263">
          <cell r="I263" t="str">
            <v>张世玉</v>
          </cell>
          <cell r="J263">
            <v>603</v>
          </cell>
        </row>
        <row r="264">
          <cell r="I264" t="str">
            <v>张文昌</v>
          </cell>
        </row>
        <row r="265">
          <cell r="I265" t="str">
            <v>张文芹</v>
          </cell>
          <cell r="J265">
            <v>14095</v>
          </cell>
        </row>
        <row r="266">
          <cell r="I266" t="str">
            <v>张英键</v>
          </cell>
          <cell r="J266">
            <v>2499.6</v>
          </cell>
        </row>
        <row r="267">
          <cell r="I267" t="str">
            <v>张馀林</v>
          </cell>
          <cell r="J267">
            <v>1035</v>
          </cell>
        </row>
        <row r="268">
          <cell r="I268" t="str">
            <v>章丘思锐佳顺物流有限公司</v>
          </cell>
        </row>
        <row r="269">
          <cell r="I269" t="str">
            <v>长春市天利得科技有限公司</v>
          </cell>
          <cell r="J269">
            <v>194000</v>
          </cell>
        </row>
        <row r="270">
          <cell r="I270" t="str">
            <v>赵广超</v>
          </cell>
          <cell r="J270">
            <v>490</v>
          </cell>
        </row>
        <row r="271">
          <cell r="I271" t="str">
            <v>赵金旺</v>
          </cell>
          <cell r="J271">
            <v>8382.22</v>
          </cell>
        </row>
        <row r="272">
          <cell r="I272" t="str">
            <v>赵连风</v>
          </cell>
          <cell r="J272">
            <v>3788.3</v>
          </cell>
        </row>
        <row r="273">
          <cell r="I273" t="str">
            <v>赵伟</v>
          </cell>
          <cell r="J273">
            <v>3000</v>
          </cell>
        </row>
        <row r="274">
          <cell r="I274" t="str">
            <v>赵文俊</v>
          </cell>
          <cell r="J274">
            <v>8868.8</v>
          </cell>
        </row>
        <row r="275">
          <cell r="I275" t="str">
            <v>赵志强</v>
          </cell>
          <cell r="J275">
            <v>2451</v>
          </cell>
        </row>
        <row r="276">
          <cell r="I276" t="str">
            <v>浙江飞碟汽车制造有限公司五征分公司</v>
          </cell>
        </row>
        <row r="277">
          <cell r="I277" t="str">
            <v>浙江路得坦摩汽车部件股份有限公司</v>
          </cell>
          <cell r="J277">
            <v>613500</v>
          </cell>
        </row>
        <row r="278">
          <cell r="I278" t="str">
            <v>郑哲潇</v>
          </cell>
          <cell r="J278">
            <v>1829.6</v>
          </cell>
        </row>
        <row r="279">
          <cell r="I279" t="str">
            <v>致冠沧州汽车部件有限公司</v>
          </cell>
          <cell r="J279">
            <v>100000</v>
          </cell>
        </row>
        <row r="280">
          <cell r="I280" t="str">
            <v>中贵天建（北京）建设集团有限公司黄骅分公</v>
          </cell>
          <cell r="J280">
            <v>23694</v>
          </cell>
        </row>
        <row r="281">
          <cell r="I281" t="str">
            <v>中国人民健康保险股份有限公司沧州中心支公</v>
          </cell>
          <cell r="J281">
            <v>4580</v>
          </cell>
        </row>
        <row r="282">
          <cell r="I282" t="str">
            <v>中国移动通信集团河北有限公司沧州分公司</v>
          </cell>
          <cell r="J282">
            <v>4848</v>
          </cell>
        </row>
        <row r="283">
          <cell r="I283" t="str">
            <v>中机科（北京）车辆检测工程研究院有限公司</v>
          </cell>
          <cell r="J283">
            <v>4337.5</v>
          </cell>
        </row>
        <row r="284">
          <cell r="I284" t="str">
            <v>中联认证中心（北京）有限公司</v>
          </cell>
          <cell r="J284">
            <v>18000</v>
          </cell>
        </row>
        <row r="285">
          <cell r="I285" t="str">
            <v>诸城恒信新材料科技有限公司</v>
          </cell>
          <cell r="J285">
            <v>41000</v>
          </cell>
        </row>
        <row r="286">
          <cell r="I286" t="str">
            <v>诸城市弘和源商贸有限公司</v>
          </cell>
          <cell r="J286">
            <v>17000</v>
          </cell>
        </row>
        <row r="287">
          <cell r="I287" t="str">
            <v>诸城市伟超汽车销售有限公司</v>
          </cell>
          <cell r="J287">
            <v>2134</v>
          </cell>
        </row>
        <row r="288">
          <cell r="I288" t="str">
            <v>左梦妮</v>
          </cell>
          <cell r="J288">
            <v>3745.4</v>
          </cell>
        </row>
        <row r="289">
          <cell r="I289" t="str">
            <v>左宗睿</v>
          </cell>
          <cell r="J289">
            <v>6444</v>
          </cell>
        </row>
        <row r="290">
          <cell r="I290" t="str">
            <v>总计</v>
          </cell>
          <cell r="J290">
            <v>43166520.01</v>
          </cell>
        </row>
      </sheetData>
      <sheetData sheetId="4">
        <row r="1">
          <cell r="I1" t="str">
            <v>供应商名称</v>
          </cell>
          <cell r="J1" t="str">
            <v>求和项:支出</v>
          </cell>
        </row>
        <row r="2">
          <cell r="I2" t="str">
            <v>PPG涂料（天津）有限公司</v>
          </cell>
          <cell r="J2">
            <v>104650.14</v>
          </cell>
        </row>
        <row r="3">
          <cell r="I3" t="str">
            <v>埃意（廊坊）电子工程有限公司</v>
          </cell>
          <cell r="J3">
            <v>17000</v>
          </cell>
        </row>
        <row r="4">
          <cell r="I4" t="str">
            <v>安徽汉升工业部件股份有限公司</v>
          </cell>
          <cell r="J4">
            <v>10000</v>
          </cell>
        </row>
        <row r="5">
          <cell r="I5" t="str">
            <v>巴彦淖尔市杰丰汽车销售服务有限公司</v>
          </cell>
          <cell r="J5">
            <v>2516.52</v>
          </cell>
        </row>
        <row r="6">
          <cell r="I6" t="str">
            <v>霸州市霸州镇鑫创五金塑料厂</v>
          </cell>
          <cell r="J6">
            <v>20000</v>
          </cell>
        </row>
        <row r="7">
          <cell r="I7" t="str">
            <v>霸州市政锦五金制品有限公司</v>
          </cell>
          <cell r="J7">
            <v>87300</v>
          </cell>
        </row>
        <row r="8">
          <cell r="I8" t="str">
            <v>保定兆龙通用电器塑业有限公司</v>
          </cell>
          <cell r="J8">
            <v>38800</v>
          </cell>
        </row>
        <row r="9">
          <cell r="I9" t="str">
            <v>北鸿科（天津）科技有限公司</v>
          </cell>
          <cell r="J9">
            <v>12000</v>
          </cell>
        </row>
        <row r="10">
          <cell r="I10" t="str">
            <v>北京北汽李尔汽车系统有限公司保定分公司</v>
          </cell>
        </row>
        <row r="11">
          <cell r="I11" t="str">
            <v>北京博路荣国际贸易有限公司</v>
          </cell>
          <cell r="J11">
            <v>70000</v>
          </cell>
        </row>
        <row r="12">
          <cell r="I12" t="str">
            <v>北京东方华康自动化设备有限公司</v>
          </cell>
          <cell r="J12">
            <v>10000</v>
          </cell>
        </row>
        <row r="13">
          <cell r="I13" t="str">
            <v>北京多宾城建筑机械有限公司</v>
          </cell>
          <cell r="J13">
            <v>145500</v>
          </cell>
        </row>
        <row r="14">
          <cell r="I14" t="str">
            <v>北京光华荣昌汽车部件有限公司</v>
          </cell>
        </row>
        <row r="15">
          <cell r="I15" t="str">
            <v>北京合享智泉科技有限公司</v>
          </cell>
          <cell r="J15">
            <v>1340</v>
          </cell>
        </row>
        <row r="16">
          <cell r="I16" t="str">
            <v>北京恒世通物流有限公司</v>
          </cell>
          <cell r="J16">
            <v>174994.8</v>
          </cell>
        </row>
        <row r="17">
          <cell r="I17" t="str">
            <v>北京怀安知恒机电设备有限公司</v>
          </cell>
          <cell r="J17">
            <v>5500</v>
          </cell>
        </row>
        <row r="18">
          <cell r="I18" t="str">
            <v>北京吉信气弹簧制品有限公司</v>
          </cell>
          <cell r="J18">
            <v>220000</v>
          </cell>
        </row>
        <row r="19">
          <cell r="I19" t="str">
            <v>北京捷安思丽技术开发有限公司</v>
          </cell>
          <cell r="J19">
            <v>9800</v>
          </cell>
        </row>
        <row r="20">
          <cell r="I20" t="str">
            <v>北京来一桶金科技有限公司</v>
          </cell>
          <cell r="J20">
            <v>16000</v>
          </cell>
        </row>
        <row r="21">
          <cell r="I21" t="str">
            <v>北京美好生活家居用品有限公司</v>
          </cell>
          <cell r="J21">
            <v>80000</v>
          </cell>
        </row>
        <row r="22">
          <cell r="I22" t="str">
            <v>北京明科通业国际贸易有限责任公司</v>
          </cell>
          <cell r="J22">
            <v>17300</v>
          </cell>
        </row>
        <row r="23">
          <cell r="I23" t="str">
            <v>北京浦东三浦标准件有限公司</v>
          </cell>
          <cell r="J23">
            <v>135800</v>
          </cell>
        </row>
        <row r="24">
          <cell r="I24" t="str">
            <v>北京奇美玉隆商贸有限责任公司</v>
          </cell>
          <cell r="J24">
            <v>150000</v>
          </cell>
        </row>
        <row r="25">
          <cell r="I25" t="str">
            <v>北京三浦易购科技有限公司</v>
          </cell>
          <cell r="J25">
            <v>7760</v>
          </cell>
        </row>
        <row r="26">
          <cell r="I26" t="str">
            <v>北京信捷货运有限公司</v>
          </cell>
          <cell r="J26">
            <v>3270</v>
          </cell>
        </row>
        <row r="27">
          <cell r="I27" t="str">
            <v>北京兴塑化工产品有限公司</v>
          </cell>
          <cell r="J27">
            <v>31925</v>
          </cell>
        </row>
        <row r="28">
          <cell r="I28" t="str">
            <v>北京友联物流有限公司</v>
          </cell>
          <cell r="J28">
            <v>40000</v>
          </cell>
        </row>
        <row r="29">
          <cell r="I29" t="str">
            <v>北京宇喆科技有限公司</v>
          </cell>
          <cell r="J29">
            <v>400000</v>
          </cell>
        </row>
        <row r="30">
          <cell r="I30" t="str">
            <v>北京志同信达科技发展有限公司</v>
          </cell>
          <cell r="J30">
            <v>3600</v>
          </cell>
        </row>
        <row r="31">
          <cell r="I31" t="str">
            <v>北京中万盛贸易有限责任公司</v>
          </cell>
          <cell r="J31">
            <v>150000</v>
          </cell>
        </row>
        <row r="32">
          <cell r="I32" t="str">
            <v>北汽福田汽车股份有限公司时代领航卡车工厂</v>
          </cell>
        </row>
        <row r="33">
          <cell r="I33" t="str">
            <v>北汽福田汽车股份有限公司长沙超级卡车工厂</v>
          </cell>
        </row>
        <row r="34">
          <cell r="I34" t="str">
            <v>北汽福田汽车股份有限公司诸城汽车厂</v>
          </cell>
        </row>
        <row r="35">
          <cell r="I35" t="str">
            <v>本代他POS商户汇总入账</v>
          </cell>
        </row>
        <row r="36">
          <cell r="I36" t="str">
            <v>沧州金桥环保科技发展有限公司</v>
          </cell>
          <cell r="J36">
            <v>32475</v>
          </cell>
        </row>
        <row r="37">
          <cell r="I37" t="str">
            <v>沧州市任沧机电有限公司</v>
          </cell>
          <cell r="J37">
            <v>37068</v>
          </cell>
        </row>
        <row r="38">
          <cell r="I38" t="str">
            <v>沧州市住房公积金管理中心</v>
          </cell>
          <cell r="J38">
            <v>100878.8</v>
          </cell>
        </row>
        <row r="39">
          <cell r="I39" t="str">
            <v>沧州啸宇模具科技有限公司</v>
          </cell>
          <cell r="J39">
            <v>189000</v>
          </cell>
        </row>
        <row r="40">
          <cell r="I40" t="str">
            <v>沧州鑫亿源纸制品有限公司</v>
          </cell>
          <cell r="J40">
            <v>9700</v>
          </cell>
        </row>
        <row r="41">
          <cell r="I41" t="str">
            <v>沧州旭兴五金制品有限公司</v>
          </cell>
          <cell r="J41">
            <v>29100</v>
          </cell>
        </row>
        <row r="42">
          <cell r="I42" t="str">
            <v>沧州宇诺五金制造有限公司</v>
          </cell>
          <cell r="J42">
            <v>135800</v>
          </cell>
        </row>
        <row r="43">
          <cell r="I43" t="str">
            <v>沧州智凯金属制品有限公司</v>
          </cell>
          <cell r="J43">
            <v>58200</v>
          </cell>
        </row>
        <row r="44">
          <cell r="I44" t="str">
            <v>沧州众智鑫成人力资源服务有限公司</v>
          </cell>
          <cell r="J44">
            <v>104059.86</v>
          </cell>
        </row>
        <row r="45">
          <cell r="I45" t="str">
            <v>曹蜜</v>
          </cell>
          <cell r="J45">
            <v>1850</v>
          </cell>
        </row>
        <row r="46">
          <cell r="I46" t="str">
            <v>曹县亿昌木制品有限公司</v>
          </cell>
          <cell r="J46">
            <v>17600</v>
          </cell>
        </row>
        <row r="47">
          <cell r="I47" t="str">
            <v>常州立天汽车零部件有限公司</v>
          </cell>
          <cell r="J47">
            <v>48500</v>
          </cell>
        </row>
        <row r="48">
          <cell r="I48" t="str">
            <v>常州市正力制镜有限公司</v>
          </cell>
          <cell r="J48">
            <v>10000</v>
          </cell>
        </row>
        <row r="49">
          <cell r="I49" t="str">
            <v>陈浩</v>
          </cell>
          <cell r="J49">
            <v>11742</v>
          </cell>
        </row>
        <row r="50">
          <cell r="I50" t="str">
            <v>陈伟</v>
          </cell>
          <cell r="J50">
            <v>1179.63</v>
          </cell>
        </row>
        <row r="51">
          <cell r="I51" t="str">
            <v>陈晓晴</v>
          </cell>
          <cell r="J51">
            <v>200</v>
          </cell>
        </row>
        <row r="52">
          <cell r="I52" t="str">
            <v>成都光华智能汽车部件有限公司</v>
          </cell>
          <cell r="J52">
            <v>3113584.93</v>
          </cell>
        </row>
        <row r="53">
          <cell r="I53" t="str">
            <v>程丽宇</v>
          </cell>
          <cell r="J53">
            <v>51138.2</v>
          </cell>
        </row>
        <row r="54">
          <cell r="I54" t="str">
            <v>慈溪市维克多自控元件有限公司</v>
          </cell>
          <cell r="J54">
            <v>106700</v>
          </cell>
        </row>
        <row r="55">
          <cell r="I55" t="str">
            <v>大悍(天津)汽车零部件有限公司</v>
          </cell>
          <cell r="J55">
            <v>150000</v>
          </cell>
        </row>
        <row r="56">
          <cell r="I56" t="str">
            <v>大连安华物流系统有限公司</v>
          </cell>
          <cell r="J56">
            <v>21057.55</v>
          </cell>
        </row>
        <row r="57">
          <cell r="I57" t="str">
            <v>大连浩煜新材料科技有限公司</v>
          </cell>
          <cell r="J57">
            <v>900000</v>
          </cell>
        </row>
        <row r="58">
          <cell r="I58" t="str">
            <v>大连吉田拉链有限公司北京分公司</v>
          </cell>
          <cell r="J58">
            <v>20000</v>
          </cell>
        </row>
        <row r="59">
          <cell r="I59" t="str">
            <v>代发-本行异地</v>
          </cell>
          <cell r="J59">
            <v>37.5</v>
          </cell>
        </row>
        <row r="60">
          <cell r="I60" t="str">
            <v>代发工资</v>
          </cell>
          <cell r="J60">
            <v>91399.62</v>
          </cell>
        </row>
        <row r="61">
          <cell r="I61" t="str">
            <v>代士娜</v>
          </cell>
          <cell r="J61">
            <v>1912.5</v>
          </cell>
        </row>
        <row r="62">
          <cell r="I62" t="str">
            <v>待结算财政款项-待报解预算收入</v>
          </cell>
          <cell r="J62">
            <v>1411004.32</v>
          </cell>
        </row>
        <row r="63">
          <cell r="I63" t="str">
            <v>邓春博</v>
          </cell>
          <cell r="J63">
            <v>640</v>
          </cell>
        </row>
        <row r="64">
          <cell r="I64" t="str">
            <v>东莞市深川工业设备有限公司</v>
          </cell>
          <cell r="J64">
            <v>10500</v>
          </cell>
        </row>
        <row r="65">
          <cell r="I65" t="str">
            <v>东莞市元将五金有限公司</v>
          </cell>
          <cell r="J65">
            <v>110175</v>
          </cell>
        </row>
        <row r="66">
          <cell r="I66" t="str">
            <v>东光县福晨镜业有限公司</v>
          </cell>
          <cell r="J66">
            <v>38800</v>
          </cell>
        </row>
        <row r="67">
          <cell r="I67" t="str">
            <v>董岗生</v>
          </cell>
          <cell r="J67">
            <v>1681</v>
          </cell>
        </row>
        <row r="68">
          <cell r="I68" t="str">
            <v>董会娟</v>
          </cell>
          <cell r="J68">
            <v>1234</v>
          </cell>
        </row>
        <row r="69">
          <cell r="I69" t="str">
            <v>范瑶臣</v>
          </cell>
          <cell r="J69">
            <v>1821</v>
          </cell>
        </row>
        <row r="70">
          <cell r="I70" t="str">
            <v>范志超</v>
          </cell>
          <cell r="J70">
            <v>4746.39</v>
          </cell>
        </row>
        <row r="71">
          <cell r="I71" t="str">
            <v>冯敬乾</v>
          </cell>
          <cell r="J71">
            <v>1429</v>
          </cell>
        </row>
        <row r="72">
          <cell r="I72" t="str">
            <v>冯敬硕</v>
          </cell>
          <cell r="J72">
            <v>510.42</v>
          </cell>
        </row>
        <row r="73">
          <cell r="I73" t="str">
            <v>冯亮亮</v>
          </cell>
          <cell r="J73">
            <v>6260.47</v>
          </cell>
        </row>
        <row r="74">
          <cell r="I74" t="str">
            <v>佛吉亚（无锡）座椅部件有限公司</v>
          </cell>
          <cell r="J74">
            <v>500000</v>
          </cell>
        </row>
        <row r="75">
          <cell r="I75" t="str">
            <v>佛山市立久光电科技有限公司</v>
          </cell>
          <cell r="J75">
            <v>10975.13</v>
          </cell>
        </row>
        <row r="76">
          <cell r="I76" t="str">
            <v>佛山市顺德区菲斯卡特五金电器有限公司</v>
          </cell>
          <cell r="J76">
            <v>34000</v>
          </cell>
        </row>
        <row r="77">
          <cell r="I77" t="str">
            <v>佛山市顺德区赛朗斯汽车部件实业有限公司</v>
          </cell>
          <cell r="J77">
            <v>65000</v>
          </cell>
        </row>
        <row r="78">
          <cell r="I78" t="str">
            <v>高碑店京华橡胶制品有限责任公司</v>
          </cell>
          <cell r="J78">
            <v>4850</v>
          </cell>
        </row>
        <row r="79">
          <cell r="I79" t="str">
            <v>高海勇</v>
          </cell>
          <cell r="J79">
            <v>4783.5</v>
          </cell>
        </row>
        <row r="80">
          <cell r="I80" t="str">
            <v>工资批次号:496087</v>
          </cell>
          <cell r="J80">
            <v>1028150.8</v>
          </cell>
        </row>
        <row r="81">
          <cell r="I81" t="str">
            <v>工资批次号:496088</v>
          </cell>
          <cell r="J81">
            <v>67922</v>
          </cell>
        </row>
        <row r="82">
          <cell r="I82" t="str">
            <v>国网汇通金财（北京）信息科技有限公司</v>
          </cell>
          <cell r="J82">
            <v>430000</v>
          </cell>
        </row>
        <row r="83">
          <cell r="I83" t="str">
            <v>海兴县越达弹簧制造有限公司</v>
          </cell>
          <cell r="J83">
            <v>26501.27</v>
          </cell>
        </row>
        <row r="84">
          <cell r="I84" t="str">
            <v>海兴中盛弹簧有限公司</v>
          </cell>
          <cell r="J84">
            <v>320100</v>
          </cell>
        </row>
        <row r="85">
          <cell r="I85" t="str">
            <v>杭州阳晨聚氨酯制品有限公司</v>
          </cell>
          <cell r="J85">
            <v>60000</v>
          </cell>
        </row>
        <row r="86">
          <cell r="I86" t="str">
            <v>航天宏达（泊头）机械科技有限公司</v>
          </cell>
          <cell r="J86">
            <v>67900</v>
          </cell>
        </row>
        <row r="87">
          <cell r="I87" t="str">
            <v>合肥光码科技有限公司</v>
          </cell>
          <cell r="J87">
            <v>30070</v>
          </cell>
        </row>
        <row r="88">
          <cell r="I88" t="str">
            <v>何伟伟</v>
          </cell>
          <cell r="J88">
            <v>6609.4</v>
          </cell>
        </row>
        <row r="89">
          <cell r="I89" t="str">
            <v>河北德邦物流有限公司</v>
          </cell>
          <cell r="J89">
            <v>74119</v>
          </cell>
        </row>
        <row r="90">
          <cell r="I90" t="str">
            <v>河北定国紧固件制造有限公司</v>
          </cell>
          <cell r="J90">
            <v>3168</v>
          </cell>
        </row>
        <row r="91">
          <cell r="I91" t="str">
            <v>河北光华荣昌汽车部件有限公司</v>
          </cell>
          <cell r="J91">
            <v>4405000</v>
          </cell>
        </row>
        <row r="92">
          <cell r="I92" t="str">
            <v>河北冀翔通电子科技有限公司</v>
          </cell>
          <cell r="J92">
            <v>5667.95</v>
          </cell>
        </row>
        <row r="93">
          <cell r="I93" t="str">
            <v>河北佳铸金属制品有限公司</v>
          </cell>
          <cell r="J93">
            <v>32776.08</v>
          </cell>
        </row>
        <row r="94">
          <cell r="I94" t="str">
            <v>河北锦泽丰泰国际贸易有限公司</v>
          </cell>
          <cell r="J94">
            <v>700000</v>
          </cell>
        </row>
        <row r="95">
          <cell r="I95" t="str">
            <v>河北利达金属制品集团有限公司</v>
          </cell>
          <cell r="J95">
            <v>670000</v>
          </cell>
        </row>
        <row r="96">
          <cell r="I96" t="str">
            <v>河北莫特美橡塑科技有限公司</v>
          </cell>
          <cell r="J96">
            <v>40000</v>
          </cell>
        </row>
        <row r="97">
          <cell r="I97" t="str">
            <v>河北清旭科技服务有限公司</v>
          </cell>
        </row>
        <row r="98">
          <cell r="I98" t="str">
            <v>河北锐翰汽车零部件有限公司</v>
          </cell>
          <cell r="J98">
            <v>29100</v>
          </cell>
        </row>
        <row r="99">
          <cell r="I99" t="str">
            <v>河北省特种设备监督检验研究院沧州分院</v>
          </cell>
          <cell r="J99">
            <v>550</v>
          </cell>
        </row>
        <row r="100">
          <cell r="I100" t="str">
            <v>河北盛德燃气有限公司管理人</v>
          </cell>
          <cell r="J100">
            <v>121900</v>
          </cell>
        </row>
        <row r="101">
          <cell r="I101" t="str">
            <v>河北顺丰速运有限公司沧州分公司</v>
          </cell>
          <cell r="J101">
            <v>1200</v>
          </cell>
        </row>
        <row r="102">
          <cell r="I102" t="str">
            <v>河北新强力机械制造有限公司</v>
          </cell>
          <cell r="J102">
            <v>48500</v>
          </cell>
        </row>
        <row r="103">
          <cell r="I103" t="str">
            <v>河北亿泽汽车零部件科技有限公司</v>
          </cell>
          <cell r="J103">
            <v>36477</v>
          </cell>
        </row>
        <row r="104">
          <cell r="I104" t="str">
            <v>衡水鑫智汽车零部件有限公司</v>
          </cell>
          <cell r="J104">
            <v>5429.75</v>
          </cell>
        </row>
        <row r="105">
          <cell r="I105" t="str">
            <v>胡芳浩</v>
          </cell>
          <cell r="J105">
            <v>150</v>
          </cell>
        </row>
        <row r="106">
          <cell r="I106" t="str">
            <v>胡希港</v>
          </cell>
          <cell r="J106">
            <v>1702.2</v>
          </cell>
        </row>
        <row r="107">
          <cell r="I107" t="str">
            <v>湖南光华荣昌汽车部件有限公司</v>
          </cell>
        </row>
        <row r="108">
          <cell r="I108" t="str">
            <v>湖南精正设备制造有限公司</v>
          </cell>
          <cell r="J108">
            <v>23000</v>
          </cell>
        </row>
        <row r="109">
          <cell r="I109" t="str">
            <v>黄骅市保俊成复合彩印厂</v>
          </cell>
          <cell r="J109">
            <v>9700</v>
          </cell>
        </row>
        <row r="110">
          <cell r="I110" t="str">
            <v>黄骅市贝海广告部</v>
          </cell>
          <cell r="J110">
            <v>2640</v>
          </cell>
        </row>
        <row r="111">
          <cell r="I111" t="str">
            <v>黄骅市沧鑫商贸有限公司</v>
          </cell>
          <cell r="J111">
            <v>5627.4</v>
          </cell>
        </row>
        <row r="112">
          <cell r="I112" t="str">
            <v>黄骅市成卓汽车部件厂</v>
          </cell>
          <cell r="J112">
            <v>271600</v>
          </cell>
        </row>
        <row r="113">
          <cell r="I113" t="str">
            <v>黄骅市供水公司</v>
          </cell>
          <cell r="J113">
            <v>40128.5</v>
          </cell>
        </row>
        <row r="114">
          <cell r="I114" t="str">
            <v>黄骅市广亿汽车部件有限公司</v>
          </cell>
          <cell r="J114">
            <v>116400</v>
          </cell>
        </row>
        <row r="115">
          <cell r="I115" t="str">
            <v>黄骅市氦普气体销售有限公司</v>
          </cell>
          <cell r="J115">
            <v>100000</v>
          </cell>
        </row>
        <row r="116">
          <cell r="I116" t="str">
            <v>黄骅市杭合叉车配件经营部</v>
          </cell>
          <cell r="J116">
            <v>2760</v>
          </cell>
        </row>
        <row r="117">
          <cell r="I117" t="str">
            <v>黄骅市恒伟五金制品有限公司</v>
          </cell>
          <cell r="J117">
            <v>329800</v>
          </cell>
        </row>
        <row r="118">
          <cell r="I118" t="str">
            <v>黄骅市宏顺模具厂</v>
          </cell>
          <cell r="J118">
            <v>33038</v>
          </cell>
        </row>
        <row r="119">
          <cell r="I119" t="str">
            <v>黄骅市汇铭汽车部件有限公司</v>
          </cell>
          <cell r="J119">
            <v>77600</v>
          </cell>
        </row>
        <row r="120">
          <cell r="I120" t="str">
            <v>黄骅市建昌塑料制品有限公司</v>
          </cell>
          <cell r="J120">
            <v>135800</v>
          </cell>
        </row>
        <row r="121">
          <cell r="I121" t="str">
            <v>黄骅市金奥模具厂</v>
          </cell>
          <cell r="J121">
            <v>12120</v>
          </cell>
        </row>
        <row r="122">
          <cell r="I122" t="str">
            <v>黄骅市金诚模具厂</v>
          </cell>
          <cell r="J122">
            <v>19282</v>
          </cell>
        </row>
        <row r="123">
          <cell r="I123" t="str">
            <v>黄骅市锦绣制衣部</v>
          </cell>
          <cell r="J123">
            <v>33820</v>
          </cell>
        </row>
        <row r="124">
          <cell r="I124" t="str">
            <v>黄骅市京港机电设备有限公司</v>
          </cell>
          <cell r="J124">
            <v>9700</v>
          </cell>
        </row>
        <row r="125">
          <cell r="I125" t="str">
            <v>黄骅市俊隆五金包装有限公司</v>
          </cell>
          <cell r="J125">
            <v>9700</v>
          </cell>
        </row>
        <row r="126">
          <cell r="I126" t="str">
            <v>黄骅市旗锐塑料制品有限公司</v>
          </cell>
          <cell r="J126">
            <v>270000</v>
          </cell>
        </row>
        <row r="127">
          <cell r="I127" t="str">
            <v>黄骅市瑞丰五金制品有限公司</v>
          </cell>
          <cell r="J127">
            <v>38800</v>
          </cell>
        </row>
        <row r="128">
          <cell r="I128" t="str">
            <v>黄骅市三江商贸有限公司</v>
          </cell>
          <cell r="J128">
            <v>8578</v>
          </cell>
        </row>
        <row r="129">
          <cell r="I129" t="str">
            <v>黄骅市三姐五金经销部</v>
          </cell>
          <cell r="J129">
            <v>1560</v>
          </cell>
        </row>
        <row r="130">
          <cell r="I130" t="str">
            <v>黄骅市失业保险所</v>
          </cell>
        </row>
        <row r="131">
          <cell r="I131" t="str">
            <v>黄骅市双得金属制品销售有限公司</v>
          </cell>
          <cell r="J131">
            <v>30000</v>
          </cell>
        </row>
        <row r="132">
          <cell r="I132" t="str">
            <v>黄骅市顺亿汽车部件有限公司</v>
          </cell>
          <cell r="J132">
            <v>38800</v>
          </cell>
        </row>
        <row r="133">
          <cell r="I133" t="str">
            <v>黄骅市泰行汽车配件有限公司</v>
          </cell>
          <cell r="J133">
            <v>242500</v>
          </cell>
        </row>
        <row r="134">
          <cell r="I134" t="str">
            <v>黄骅市腾双五金门市部</v>
          </cell>
          <cell r="J134">
            <v>20000</v>
          </cell>
        </row>
        <row r="135">
          <cell r="I135" t="str">
            <v>黄骅市天硕汽车部件有限公司</v>
          </cell>
          <cell r="J135">
            <v>20000</v>
          </cell>
        </row>
        <row r="136">
          <cell r="I136" t="str">
            <v>黄骅市通乐贸易有限公司</v>
          </cell>
          <cell r="J136">
            <v>30000</v>
          </cell>
        </row>
        <row r="137">
          <cell r="I137" t="str">
            <v>黄骅市沃孚源包装制品有限公司</v>
          </cell>
          <cell r="J137">
            <v>20000</v>
          </cell>
        </row>
        <row r="138">
          <cell r="I138" t="str">
            <v>黄骅市箫驰汽车配件销售有限公司</v>
          </cell>
        </row>
        <row r="139">
          <cell r="I139" t="str">
            <v>黄骅市鑫昌五金制品厂</v>
          </cell>
          <cell r="J139">
            <v>358900</v>
          </cell>
        </row>
        <row r="140">
          <cell r="I140" t="str">
            <v>黄骅市鑫祺汽车配件有限公司</v>
          </cell>
          <cell r="J140">
            <v>38800</v>
          </cell>
        </row>
        <row r="141">
          <cell r="I141" t="str">
            <v>黄骅市兴华石油有限责任公司</v>
          </cell>
          <cell r="J141">
            <v>16000</v>
          </cell>
        </row>
        <row r="142">
          <cell r="I142" t="str">
            <v>黄骅市兴岳金属制品有限公司</v>
          </cell>
          <cell r="J142">
            <v>77136.2</v>
          </cell>
        </row>
        <row r="143">
          <cell r="I143" t="str">
            <v>黄骅市雍丰塑料制品有限公司</v>
          </cell>
          <cell r="J143">
            <v>116400</v>
          </cell>
        </row>
        <row r="144">
          <cell r="I144" t="str">
            <v>黄骅市再兴汽车配件有限公司</v>
          </cell>
          <cell r="J144">
            <v>97000</v>
          </cell>
        </row>
        <row r="145">
          <cell r="I145" t="str">
            <v>黄骅市长生汽车灯镜有限公司</v>
          </cell>
          <cell r="J145">
            <v>436500</v>
          </cell>
        </row>
        <row r="146">
          <cell r="I146" t="str">
            <v>黄骅市赵福增运输队</v>
          </cell>
          <cell r="J146">
            <v>588000</v>
          </cell>
        </row>
        <row r="147">
          <cell r="I147" t="str">
            <v>黄骅市祯祥金属制品有限责任公司</v>
          </cell>
          <cell r="J147">
            <v>500000</v>
          </cell>
        </row>
        <row r="148">
          <cell r="I148" t="str">
            <v>黄骅市正大纺织机械配件厂</v>
          </cell>
          <cell r="J148">
            <v>145500</v>
          </cell>
        </row>
        <row r="149">
          <cell r="I149" t="str">
            <v>黄骅市中医医院</v>
          </cell>
          <cell r="J149">
            <v>21740</v>
          </cell>
        </row>
        <row r="150">
          <cell r="I150" t="str">
            <v>黄骅浙泰光伏发电有限公司</v>
          </cell>
          <cell r="J150">
            <v>230000</v>
          </cell>
        </row>
        <row r="151">
          <cell r="I151" t="str">
            <v>姬胜阳</v>
          </cell>
          <cell r="J151">
            <v>680</v>
          </cell>
        </row>
        <row r="152">
          <cell r="I152" t="str">
            <v>吉林省德邦汽车电子有限公司</v>
          </cell>
          <cell r="J152">
            <v>386000</v>
          </cell>
        </row>
        <row r="153">
          <cell r="I153" t="str">
            <v>江苏力乐汽车部件有限公司</v>
          </cell>
          <cell r="J153">
            <v>630500</v>
          </cell>
        </row>
        <row r="154">
          <cell r="I154" t="str">
            <v>江苏万金汽车零部件制造有限公司</v>
          </cell>
          <cell r="J154">
            <v>87300</v>
          </cell>
        </row>
        <row r="155">
          <cell r="I155" t="str">
            <v>江阴市宏丰塑业有限公司</v>
          </cell>
          <cell r="J155">
            <v>70000</v>
          </cell>
        </row>
        <row r="156">
          <cell r="I156" t="str">
            <v>恺博（常熟）座椅机械部件有限公司</v>
          </cell>
          <cell r="J156">
            <v>150000</v>
          </cell>
        </row>
        <row r="157">
          <cell r="I157" t="str">
            <v>旷达汽车饰件系统有限公司</v>
          </cell>
          <cell r="J157">
            <v>107800</v>
          </cell>
        </row>
        <row r="158">
          <cell r="I158" t="str">
            <v>昆山维尔利环保科技有限公司</v>
          </cell>
          <cell r="J158">
            <v>4680</v>
          </cell>
        </row>
        <row r="159">
          <cell r="I159" t="str">
            <v>廊坊开发区欧特克精密电子线束制造有限公司</v>
          </cell>
          <cell r="J159">
            <v>100000</v>
          </cell>
        </row>
        <row r="160">
          <cell r="I160" t="str">
            <v>廊坊市东平汽车零配件有限公司</v>
          </cell>
          <cell r="J160">
            <v>50000</v>
          </cell>
        </row>
        <row r="161">
          <cell r="I161" t="str">
            <v>雷志平</v>
          </cell>
          <cell r="J161">
            <v>4127.33</v>
          </cell>
        </row>
        <row r="162">
          <cell r="I162" t="str">
            <v>李博</v>
          </cell>
          <cell r="J162">
            <v>986</v>
          </cell>
        </row>
        <row r="163">
          <cell r="I163" t="str">
            <v>李鹏</v>
          </cell>
          <cell r="J163">
            <v>21110.47</v>
          </cell>
        </row>
        <row r="164">
          <cell r="I164" t="str">
            <v>李清治</v>
          </cell>
          <cell r="J164">
            <v>20000</v>
          </cell>
        </row>
        <row r="165">
          <cell r="I165" t="str">
            <v>李向功</v>
          </cell>
          <cell r="J165">
            <v>1250</v>
          </cell>
        </row>
        <row r="166">
          <cell r="I166" t="str">
            <v>辽宁德威纤维制品有限公司</v>
          </cell>
          <cell r="J166">
            <v>20000</v>
          </cell>
        </row>
        <row r="167">
          <cell r="I167" t="str">
            <v>临沂方中新材料科技有限公司</v>
          </cell>
          <cell r="J167">
            <v>100000</v>
          </cell>
        </row>
        <row r="168">
          <cell r="I168" t="str">
            <v>蔺元元</v>
          </cell>
          <cell r="J168">
            <v>1037.64</v>
          </cell>
        </row>
        <row r="169">
          <cell r="I169" t="str">
            <v>刘国鹏</v>
          </cell>
        </row>
        <row r="170">
          <cell r="I170" t="str">
            <v>刘怀键</v>
          </cell>
        </row>
        <row r="171">
          <cell r="I171" t="str">
            <v>刘加梅</v>
          </cell>
          <cell r="J171">
            <v>4989.5</v>
          </cell>
        </row>
        <row r="172">
          <cell r="I172" t="str">
            <v>刘清馨</v>
          </cell>
          <cell r="J172">
            <v>545.65</v>
          </cell>
        </row>
        <row r="173">
          <cell r="I173" t="str">
            <v>刘新杰</v>
          </cell>
          <cell r="J173">
            <v>465</v>
          </cell>
        </row>
        <row r="174">
          <cell r="I174" t="str">
            <v>吕发胜</v>
          </cell>
          <cell r="J174">
            <v>2445</v>
          </cell>
        </row>
        <row r="175">
          <cell r="I175" t="str">
            <v>吕宪超</v>
          </cell>
          <cell r="J175">
            <v>152</v>
          </cell>
        </row>
        <row r="176">
          <cell r="I176" t="str">
            <v>马宝军</v>
          </cell>
          <cell r="J176">
            <v>5439.2</v>
          </cell>
        </row>
        <row r="177">
          <cell r="I177" t="str">
            <v>马旭林</v>
          </cell>
          <cell r="J177">
            <v>5201.57</v>
          </cell>
        </row>
        <row r="178">
          <cell r="I178" t="str">
            <v>马亚青</v>
          </cell>
          <cell r="J178">
            <v>602</v>
          </cell>
        </row>
        <row r="179">
          <cell r="I179" t="str">
            <v>美视伊汽车镜控（苏州）有限公司</v>
          </cell>
          <cell r="J179">
            <v>223403.12</v>
          </cell>
        </row>
        <row r="180">
          <cell r="I180" t="str">
            <v>米思米(中国)精密机械贸易有限公司</v>
          </cell>
        </row>
        <row r="181">
          <cell r="I181" t="str">
            <v>米思米（中国）精密机械贸易有限公司</v>
          </cell>
          <cell r="J181">
            <v>1885.85</v>
          </cell>
        </row>
        <row r="182">
          <cell r="I182" t="str">
            <v>穆勒纺织品（天津）有限公司</v>
          </cell>
          <cell r="J182">
            <v>20000</v>
          </cell>
        </row>
        <row r="183">
          <cell r="I183" t="str">
            <v>纳新塑化（上海）有限公司</v>
          </cell>
          <cell r="J183">
            <v>84760</v>
          </cell>
        </row>
        <row r="184">
          <cell r="I184" t="str">
            <v>南皮县鸿禧金属制品有限公司</v>
          </cell>
          <cell r="J184">
            <v>80000</v>
          </cell>
        </row>
        <row r="185">
          <cell r="I185" t="str">
            <v>南通天飙汽车用品有限公司</v>
          </cell>
          <cell r="J185">
            <v>24466.49</v>
          </cell>
        </row>
        <row r="186">
          <cell r="I186" t="str">
            <v>宁波奥启精密温控技术有限公司</v>
          </cell>
          <cell r="J186">
            <v>8000</v>
          </cell>
        </row>
        <row r="187">
          <cell r="I187" t="str">
            <v>宁波华腾首研新材料有限公司</v>
          </cell>
          <cell r="J187">
            <v>9000</v>
          </cell>
        </row>
        <row r="188">
          <cell r="I188" t="str">
            <v>宁波精成车业有限公司</v>
          </cell>
          <cell r="J188">
            <v>320000</v>
          </cell>
        </row>
        <row r="189">
          <cell r="I189" t="str">
            <v>宁波瑞元模塑有限公司</v>
          </cell>
          <cell r="J189">
            <v>266800</v>
          </cell>
        </row>
        <row r="190">
          <cell r="I190" t="str">
            <v>宁波市北仑屹昌机械有限公司</v>
          </cell>
          <cell r="J190">
            <v>50000</v>
          </cell>
        </row>
        <row r="191">
          <cell r="I191" t="str">
            <v>宁波银行北京昌平支行</v>
          </cell>
          <cell r="J191">
            <v>4120000</v>
          </cell>
        </row>
        <row r="192">
          <cell r="I192" t="str">
            <v>泮长海</v>
          </cell>
          <cell r="J192">
            <v>390</v>
          </cell>
        </row>
        <row r="193">
          <cell r="I193" t="str">
            <v>泊头市德博机械制造有限公司</v>
          </cell>
          <cell r="J193">
            <v>17460</v>
          </cell>
        </row>
        <row r="194">
          <cell r="I194" t="str">
            <v>泊头市捷润五金制品有限公司</v>
          </cell>
          <cell r="J194">
            <v>58200</v>
          </cell>
        </row>
        <row r="195">
          <cell r="I195" t="str">
            <v>青岛柏利美新材料有限公司</v>
          </cell>
          <cell r="J195">
            <v>118700</v>
          </cell>
        </row>
        <row r="196">
          <cell r="I196" t="str">
            <v>青岛福基纺织有限公司</v>
          </cell>
          <cell r="J196">
            <v>2026584.93</v>
          </cell>
        </row>
        <row r="197">
          <cell r="I197" t="str">
            <v>青岛华瑞利工贸有限公司</v>
          </cell>
          <cell r="J197">
            <v>90000</v>
          </cell>
        </row>
        <row r="198">
          <cell r="I198" t="str">
            <v>青岛盛有电子科技有限公司</v>
          </cell>
          <cell r="J198">
            <v>50000</v>
          </cell>
        </row>
        <row r="199">
          <cell r="I199" t="str">
            <v>清河县沁园汽车零部件有限公司</v>
          </cell>
          <cell r="J199">
            <v>68437.81</v>
          </cell>
        </row>
        <row r="200">
          <cell r="I200" t="str">
            <v>曲阜陆航座椅辅料有限公司</v>
          </cell>
          <cell r="J200">
            <v>9700</v>
          </cell>
        </row>
        <row r="201">
          <cell r="I201" t="str">
            <v>全屋日记（广州）新材料有限公司</v>
          </cell>
          <cell r="J201">
            <v>1117.5</v>
          </cell>
        </row>
        <row r="202">
          <cell r="I202" t="str">
            <v>任丘市焊材厂</v>
          </cell>
          <cell r="J202">
            <v>21895</v>
          </cell>
        </row>
        <row r="203">
          <cell r="I203" t="str">
            <v>日照浩利橡塑有限公司</v>
          </cell>
          <cell r="J203">
            <v>7900</v>
          </cell>
        </row>
        <row r="204">
          <cell r="I204" t="str">
            <v>日照联成工程机械有限公司</v>
          </cell>
          <cell r="J204">
            <v>97000</v>
          </cell>
        </row>
        <row r="205">
          <cell r="I205" t="str">
            <v>日终扣款5311122023041200</v>
          </cell>
          <cell r="J205">
            <v>175227.5</v>
          </cell>
        </row>
        <row r="206">
          <cell r="I206" t="str">
            <v>日终扣款5311122023041400</v>
          </cell>
          <cell r="J206">
            <v>36812.5</v>
          </cell>
        </row>
        <row r="207">
          <cell r="I207" t="str">
            <v>瑞安市精艺标准件有限公司</v>
          </cell>
          <cell r="J207">
            <v>46794.8</v>
          </cell>
        </row>
        <row r="208">
          <cell r="I208" t="str">
            <v>厦门凯平化工有限公司</v>
          </cell>
          <cell r="J208">
            <v>101458.74</v>
          </cell>
        </row>
        <row r="209">
          <cell r="I209" t="str">
            <v>山东金达汽车部件制造股份有限公司</v>
          </cell>
          <cell r="J209">
            <v>48500</v>
          </cell>
        </row>
        <row r="210">
          <cell r="I210" t="str">
            <v>山东万澳汽车附件科技有限公司</v>
          </cell>
          <cell r="J210">
            <v>9700</v>
          </cell>
        </row>
        <row r="211">
          <cell r="I211" t="str">
            <v>山东五征集团有限公司</v>
          </cell>
        </row>
        <row r="212">
          <cell r="I212" t="str">
            <v>陕西优尼尔企业管理咨询有限公司</v>
          </cell>
          <cell r="J212">
            <v>16543.5</v>
          </cell>
        </row>
        <row r="213">
          <cell r="I213" t="str">
            <v>上海桓毅实业发展有限公司</v>
          </cell>
          <cell r="J213">
            <v>38800</v>
          </cell>
        </row>
        <row r="214">
          <cell r="I214" t="str">
            <v>上海尖美贸易发展有限公司</v>
          </cell>
          <cell r="J214">
            <v>70000</v>
          </cell>
        </row>
        <row r="215">
          <cell r="I215" t="str">
            <v>上海明芳汽车零件有限公司</v>
          </cell>
          <cell r="J215">
            <v>320000</v>
          </cell>
        </row>
        <row r="216">
          <cell r="I216" t="str">
            <v>上海越航启塑化有限公司</v>
          </cell>
          <cell r="J216">
            <v>73800</v>
          </cell>
        </row>
        <row r="217">
          <cell r="I217" t="str">
            <v>上海绽奇汽车部件有限公司</v>
          </cell>
          <cell r="J217">
            <v>78400</v>
          </cell>
        </row>
        <row r="218">
          <cell r="I218" t="str">
            <v>上海中鹏岳博实业发展有限公司</v>
          </cell>
          <cell r="J218">
            <v>9304.96</v>
          </cell>
        </row>
        <row r="219">
          <cell r="I219" t="str">
            <v>申平之</v>
          </cell>
        </row>
        <row r="220">
          <cell r="I220" t="str">
            <v>深圳市毅荣川电子科技有限公司</v>
          </cell>
          <cell r="J220">
            <v>40000</v>
          </cell>
        </row>
        <row r="221">
          <cell r="I221" t="str">
            <v>深州市晶立泰机械配件有限公司</v>
          </cell>
          <cell r="J221">
            <v>27780</v>
          </cell>
        </row>
        <row r="222">
          <cell r="I222" t="str">
            <v>深州市卓伦橡塑磨具有限公司</v>
          </cell>
          <cell r="J222">
            <v>194000</v>
          </cell>
        </row>
        <row r="223">
          <cell r="I223" t="str">
            <v>沈阳金杯锦恒汽车安全系统有限公司</v>
          </cell>
          <cell r="J223">
            <v>124113.89</v>
          </cell>
        </row>
        <row r="224">
          <cell r="I224" t="str">
            <v>施立如</v>
          </cell>
          <cell r="J224">
            <v>400</v>
          </cell>
        </row>
        <row r="225">
          <cell r="I225" t="str">
            <v>石家庄跨越物流有限公司</v>
          </cell>
          <cell r="J225">
            <v>100000</v>
          </cell>
        </row>
        <row r="226">
          <cell r="I226" t="str">
            <v>手续费</v>
          </cell>
          <cell r="J226">
            <v>84</v>
          </cell>
        </row>
        <row r="227">
          <cell r="I227" t="str">
            <v>滕奉伟</v>
          </cell>
          <cell r="J227">
            <v>52996.77</v>
          </cell>
        </row>
        <row r="228">
          <cell r="I228" t="str">
            <v>滕敬涛</v>
          </cell>
          <cell r="J228">
            <v>2943.45</v>
          </cell>
        </row>
        <row r="229">
          <cell r="I229" t="str">
            <v>天津方昕易通科技发展有限公司</v>
          </cell>
          <cell r="J229">
            <v>330000</v>
          </cell>
        </row>
        <row r="230">
          <cell r="I230" t="str">
            <v>天津宏达翔科技有限公司</v>
          </cell>
          <cell r="J230">
            <v>105643.06</v>
          </cell>
        </row>
        <row r="231">
          <cell r="I231" t="str">
            <v>天津佳其汽车内饰部件有限公司</v>
          </cell>
          <cell r="J231">
            <v>24886.67</v>
          </cell>
        </row>
        <row r="232">
          <cell r="I232" t="str">
            <v>天津金发新材料有限公司</v>
          </cell>
          <cell r="J232">
            <v>17492.4</v>
          </cell>
        </row>
        <row r="233">
          <cell r="I233" t="str">
            <v>天津锦程新材料科技有限公司</v>
          </cell>
          <cell r="J233">
            <v>55361.2</v>
          </cell>
        </row>
        <row r="234">
          <cell r="I234" t="str">
            <v>天津力登维汽车部件有限公司</v>
          </cell>
          <cell r="J234">
            <v>20000</v>
          </cell>
        </row>
        <row r="235">
          <cell r="I235" t="str">
            <v>天津禄川科技开发有限公司</v>
          </cell>
          <cell r="J235">
            <v>18416.95</v>
          </cell>
        </row>
        <row r="236">
          <cell r="I236" t="str">
            <v>天津沛衡五金弹簧有限公司</v>
          </cell>
          <cell r="J236">
            <v>10000</v>
          </cell>
        </row>
        <row r="237">
          <cell r="I237" t="str">
            <v>天津琪安科技有限公司</v>
          </cell>
          <cell r="J237">
            <v>60000</v>
          </cell>
        </row>
        <row r="238">
          <cell r="I238" t="str">
            <v>天津生隆纤维材料股份有限公司</v>
          </cell>
          <cell r="J238">
            <v>174600</v>
          </cell>
        </row>
        <row r="239">
          <cell r="I239" t="str">
            <v>天津市宝坻区维华五金厂</v>
          </cell>
          <cell r="J239">
            <v>9700</v>
          </cell>
        </row>
        <row r="240">
          <cell r="I240" t="str">
            <v>天津市鹏升汽车部件有限公司</v>
          </cell>
          <cell r="J240">
            <v>155200</v>
          </cell>
        </row>
        <row r="241">
          <cell r="I241" t="str">
            <v>天津市天龙得冷成型部件有限公司</v>
          </cell>
          <cell r="J241">
            <v>4593.17</v>
          </cell>
        </row>
        <row r="242">
          <cell r="I242" t="str">
            <v>天津市亿聪再生资源回收有限公司</v>
          </cell>
        </row>
        <row r="243">
          <cell r="I243" t="str">
            <v>天津市远丰化工产品贸易有限公司</v>
          </cell>
          <cell r="J243">
            <v>1196353.02</v>
          </cell>
        </row>
        <row r="244">
          <cell r="I244" t="str">
            <v>天津信嘉机械设备租赁有限公司</v>
          </cell>
          <cell r="J244">
            <v>8400</v>
          </cell>
        </row>
        <row r="245">
          <cell r="I245" t="str">
            <v>天津优普达特科技有限公司</v>
          </cell>
          <cell r="J245">
            <v>15300</v>
          </cell>
        </row>
        <row r="246">
          <cell r="I246" t="str">
            <v>田健</v>
          </cell>
          <cell r="J246">
            <v>2658.4</v>
          </cell>
        </row>
        <row r="247">
          <cell r="I247" t="str">
            <v>王俊霞</v>
          </cell>
          <cell r="J247">
            <v>12712.57</v>
          </cell>
        </row>
        <row r="248">
          <cell r="I248" t="str">
            <v>王磊</v>
          </cell>
          <cell r="J248">
            <v>2977.33</v>
          </cell>
        </row>
        <row r="249">
          <cell r="I249" t="str">
            <v>王朋</v>
          </cell>
          <cell r="J249">
            <v>680</v>
          </cell>
        </row>
        <row r="250">
          <cell r="I250" t="str">
            <v>王泉</v>
          </cell>
          <cell r="J250">
            <v>1784</v>
          </cell>
        </row>
        <row r="251">
          <cell r="I251" t="str">
            <v>王伟</v>
          </cell>
          <cell r="J251">
            <v>4050.06</v>
          </cell>
        </row>
        <row r="252">
          <cell r="I252" t="str">
            <v>王献文</v>
          </cell>
          <cell r="J252">
            <v>2000</v>
          </cell>
        </row>
        <row r="253">
          <cell r="I253" t="str">
            <v>王祥</v>
          </cell>
          <cell r="J253">
            <v>460</v>
          </cell>
        </row>
        <row r="254">
          <cell r="I254" t="str">
            <v>王萧榕</v>
          </cell>
          <cell r="J254">
            <v>978.85</v>
          </cell>
        </row>
        <row r="255">
          <cell r="I255" t="str">
            <v>王一焯</v>
          </cell>
          <cell r="J255">
            <v>2939</v>
          </cell>
        </row>
        <row r="256">
          <cell r="I256" t="str">
            <v>潍坊振晟汽车零部件有限公司</v>
          </cell>
          <cell r="J256">
            <v>29100</v>
          </cell>
        </row>
        <row r="257">
          <cell r="I257" t="str">
            <v>温州华创汽车电器有限公司</v>
          </cell>
          <cell r="J257">
            <v>22960</v>
          </cell>
        </row>
        <row r="258">
          <cell r="I258" t="str">
            <v>温州鑫锐电器有限公司</v>
          </cell>
          <cell r="J258">
            <v>40000</v>
          </cell>
        </row>
        <row r="259">
          <cell r="I259" t="str">
            <v>文安县德实汽车配件有限公司</v>
          </cell>
          <cell r="J259">
            <v>310390.8</v>
          </cell>
        </row>
        <row r="260">
          <cell r="I260" t="str">
            <v>文安县恒德汽车座椅制造有限公司</v>
          </cell>
          <cell r="J260">
            <v>38800</v>
          </cell>
        </row>
        <row r="261">
          <cell r="I261" t="str">
            <v>文安县万达汽车配件制造有限公司</v>
          </cell>
          <cell r="J261">
            <v>87300</v>
          </cell>
        </row>
        <row r="262">
          <cell r="I262" t="str">
            <v>文登太成电子有限公司</v>
          </cell>
          <cell r="J262">
            <v>20000</v>
          </cell>
        </row>
        <row r="263">
          <cell r="I263" t="str">
            <v>沃尔瓦格涂料（廊坊）有限公司</v>
          </cell>
          <cell r="J263">
            <v>52285.47</v>
          </cell>
        </row>
        <row r="264">
          <cell r="I264" t="str">
            <v>无锡市汇源机械科技有限公司</v>
          </cell>
          <cell r="J264">
            <v>20000</v>
          </cell>
        </row>
        <row r="265">
          <cell r="I265" t="str">
            <v>芜湖市卓人汽车配件有限责任公司</v>
          </cell>
          <cell r="J265">
            <v>48500</v>
          </cell>
        </row>
        <row r="266">
          <cell r="I266" t="str">
            <v>芜湖星火软轴控制索制造有限公司</v>
          </cell>
          <cell r="J266">
            <v>116400</v>
          </cell>
        </row>
        <row r="267">
          <cell r="I267" t="str">
            <v>吴江市拓研电子材料有限公司</v>
          </cell>
          <cell r="J267">
            <v>1040</v>
          </cell>
        </row>
        <row r="268">
          <cell r="I268" t="str">
            <v>吴英各</v>
          </cell>
          <cell r="J268">
            <v>9548.24</v>
          </cell>
        </row>
        <row r="269">
          <cell r="I269" t="str">
            <v>吴志强</v>
          </cell>
          <cell r="J269">
            <v>950</v>
          </cell>
        </row>
        <row r="270">
          <cell r="I270" t="str">
            <v>西安海容塑料制品有限责任公司</v>
          </cell>
          <cell r="J270">
            <v>2317.95</v>
          </cell>
        </row>
        <row r="271">
          <cell r="I271" t="str">
            <v>西安嘉怡天恒精密技术股份有限公司</v>
          </cell>
          <cell r="J271">
            <v>24300</v>
          </cell>
        </row>
        <row r="272">
          <cell r="I272" t="str">
            <v>席智伟</v>
          </cell>
          <cell r="J272">
            <v>1878</v>
          </cell>
        </row>
        <row r="273">
          <cell r="I273" t="str">
            <v>夏志龙</v>
          </cell>
          <cell r="J273">
            <v>2208</v>
          </cell>
        </row>
        <row r="274">
          <cell r="I274" t="str">
            <v>献县鹏凯金属制品有限公司</v>
          </cell>
          <cell r="J274">
            <v>26190</v>
          </cell>
        </row>
        <row r="275">
          <cell r="I275" t="str">
            <v>湘乡简美新材料科技有限公司</v>
          </cell>
          <cell r="J275">
            <v>245000</v>
          </cell>
        </row>
        <row r="276">
          <cell r="I276" t="str">
            <v>向利新</v>
          </cell>
          <cell r="J276">
            <v>4980</v>
          </cell>
        </row>
        <row r="277">
          <cell r="I277" t="str">
            <v>欣瑞联电子（肇庆）有限公司</v>
          </cell>
          <cell r="J277">
            <v>37702.27</v>
          </cell>
        </row>
        <row r="278">
          <cell r="I278" t="str">
            <v>新梦顶（上海）贸易有限公司</v>
          </cell>
          <cell r="J278">
            <v>60000</v>
          </cell>
        </row>
        <row r="279">
          <cell r="I279" t="str">
            <v>信誉楼百货集团有限公司黄骅信誉楼旗舰店</v>
          </cell>
          <cell r="J279">
            <v>100000</v>
          </cell>
        </row>
        <row r="280">
          <cell r="I280" t="str">
            <v>雄县华增汽车饰件有限公司</v>
          </cell>
          <cell r="J280">
            <v>9700</v>
          </cell>
        </row>
        <row r="281">
          <cell r="I281" t="str">
            <v>徐通</v>
          </cell>
          <cell r="J281">
            <v>3201.76</v>
          </cell>
        </row>
        <row r="282">
          <cell r="I282" t="str">
            <v>徐州华夏电子有限公司</v>
          </cell>
          <cell r="J282">
            <v>150000</v>
          </cell>
        </row>
        <row r="283">
          <cell r="I283" t="str">
            <v>雅柏利（上海）粘扣带有限公司</v>
          </cell>
          <cell r="J283">
            <v>65001.36</v>
          </cell>
        </row>
        <row r="284">
          <cell r="I284" t="str">
            <v>烟台美龙汽车部件有限公司</v>
          </cell>
          <cell r="J284">
            <v>10000</v>
          </cell>
        </row>
        <row r="285">
          <cell r="I285" t="str">
            <v>烟台青沪纸业有限公司</v>
          </cell>
          <cell r="J285">
            <v>10000</v>
          </cell>
        </row>
        <row r="286">
          <cell r="I286" t="str">
            <v>杨浩</v>
          </cell>
          <cell r="J286">
            <v>530</v>
          </cell>
        </row>
        <row r="287">
          <cell r="I287" t="str">
            <v>杨荣劲</v>
          </cell>
          <cell r="J287">
            <v>2148.44</v>
          </cell>
        </row>
        <row r="288">
          <cell r="I288" t="str">
            <v>杨勇</v>
          </cell>
          <cell r="J288">
            <v>5298</v>
          </cell>
        </row>
        <row r="289">
          <cell r="I289" t="str">
            <v>易格斯（上海）拖链系统有限公司</v>
          </cell>
          <cell r="J289">
            <v>20000</v>
          </cell>
        </row>
        <row r="290">
          <cell r="I290" t="str">
            <v>永赢金融租赁有限公司</v>
          </cell>
          <cell r="J290">
            <v>125295.8</v>
          </cell>
        </row>
        <row r="291">
          <cell r="I291" t="str">
            <v>于磊磊</v>
          </cell>
          <cell r="J291">
            <v>4961.6</v>
          </cell>
        </row>
        <row r="292">
          <cell r="I292" t="str">
            <v>张海亮</v>
          </cell>
          <cell r="J292">
            <v>935.14</v>
          </cell>
        </row>
        <row r="293">
          <cell r="I293" t="str">
            <v>张家兴</v>
          </cell>
          <cell r="J293">
            <v>224</v>
          </cell>
        </row>
        <row r="294">
          <cell r="I294" t="str">
            <v>张杰</v>
          </cell>
        </row>
        <row r="295">
          <cell r="I295" t="str">
            <v>张黎明</v>
          </cell>
          <cell r="J295">
            <v>4034</v>
          </cell>
        </row>
        <row r="296">
          <cell r="I296" t="str">
            <v>张强</v>
          </cell>
          <cell r="J296">
            <v>15082.17</v>
          </cell>
        </row>
        <row r="297">
          <cell r="I297" t="str">
            <v>张巧慧</v>
          </cell>
          <cell r="J297">
            <v>3928.98</v>
          </cell>
        </row>
        <row r="298">
          <cell r="I298" t="str">
            <v>张庆超</v>
          </cell>
          <cell r="J298">
            <v>3345</v>
          </cell>
        </row>
        <row r="299">
          <cell r="I299" t="str">
            <v>张英键</v>
          </cell>
          <cell r="J299">
            <v>96</v>
          </cell>
        </row>
        <row r="300">
          <cell r="I300" t="str">
            <v>张馀林</v>
          </cell>
          <cell r="J300">
            <v>588</v>
          </cell>
        </row>
        <row r="301">
          <cell r="I301" t="str">
            <v>张云峰</v>
          </cell>
          <cell r="J301">
            <v>1264</v>
          </cell>
        </row>
        <row r="302">
          <cell r="I302" t="str">
            <v>长春市天利得科技有限公司</v>
          </cell>
          <cell r="J302">
            <v>320100</v>
          </cell>
        </row>
        <row r="303">
          <cell r="I303" t="str">
            <v>赵广超</v>
          </cell>
          <cell r="J303">
            <v>516</v>
          </cell>
        </row>
        <row r="304">
          <cell r="I304" t="str">
            <v>赵金旺</v>
          </cell>
          <cell r="J304">
            <v>3385.24</v>
          </cell>
        </row>
        <row r="305">
          <cell r="I305" t="str">
            <v>赵连风</v>
          </cell>
          <cell r="J305">
            <v>3427.18</v>
          </cell>
        </row>
        <row r="306">
          <cell r="I306" t="str">
            <v>赵文俊</v>
          </cell>
          <cell r="J306">
            <v>2974.8</v>
          </cell>
        </row>
        <row r="307">
          <cell r="I307" t="str">
            <v>浙江飞碟汽车制造有限公司五征分公司</v>
          </cell>
        </row>
        <row r="308">
          <cell r="I308" t="str">
            <v>浙江路得坦摩汽车部件股份有限公司</v>
          </cell>
          <cell r="J308">
            <v>590000</v>
          </cell>
        </row>
        <row r="309">
          <cell r="I309" t="str">
            <v>浙江松原汽车安全系统股份有限公司</v>
          </cell>
          <cell r="J309">
            <v>195000</v>
          </cell>
        </row>
        <row r="310">
          <cell r="I310" t="str">
            <v>浙江泰极信汽车部件有限公司</v>
          </cell>
          <cell r="J310">
            <v>50000</v>
          </cell>
        </row>
        <row r="311">
          <cell r="I311" t="str">
            <v>浙江万里安全器材制造有限公司</v>
          </cell>
          <cell r="J311">
            <v>29100</v>
          </cell>
        </row>
        <row r="312">
          <cell r="I312" t="str">
            <v>郑金玉</v>
          </cell>
          <cell r="J312">
            <v>3526.3</v>
          </cell>
        </row>
        <row r="313">
          <cell r="I313" t="str">
            <v>致冠沧州汽车部件有限公司</v>
          </cell>
          <cell r="J313">
            <v>80000</v>
          </cell>
        </row>
        <row r="314">
          <cell r="I314" t="str">
            <v>中广核俊尔（浙江）新材料有限公司</v>
          </cell>
          <cell r="J314">
            <v>23278</v>
          </cell>
        </row>
        <row r="315">
          <cell r="I315" t="str">
            <v>中国人民健康保险股份有限公司沧州中心支公</v>
          </cell>
          <cell r="J315">
            <v>4530</v>
          </cell>
        </row>
        <row r="316">
          <cell r="I316" t="str">
            <v>中国质量认证中心</v>
          </cell>
          <cell r="J316">
            <v>7000</v>
          </cell>
        </row>
        <row r="317">
          <cell r="I317" t="str">
            <v>中国重汽集团成都王牌商用车有限公司</v>
          </cell>
        </row>
        <row r="318">
          <cell r="I318" t="str">
            <v>中机科（北京）车辆检测工程研究院有限公司</v>
          </cell>
          <cell r="J318">
            <v>98918.33</v>
          </cell>
        </row>
        <row r="319">
          <cell r="I319" t="str">
            <v>中山市大器环保科技有限公司</v>
          </cell>
          <cell r="J319">
            <v>5400</v>
          </cell>
        </row>
        <row r="320">
          <cell r="I320" t="str">
            <v>中山市华胜汽车部件有限公司</v>
          </cell>
          <cell r="J320">
            <v>30000</v>
          </cell>
        </row>
        <row r="321">
          <cell r="I321" t="str">
            <v>诸城市弘和源商贸有限公司</v>
          </cell>
          <cell r="J321">
            <v>17000</v>
          </cell>
        </row>
        <row r="322">
          <cell r="I322" t="str">
            <v>左梦妮</v>
          </cell>
          <cell r="J322">
            <v>3076.8</v>
          </cell>
        </row>
        <row r="323">
          <cell r="I323" t="str">
            <v>左宗睿</v>
          </cell>
          <cell r="J323">
            <v>5751.8</v>
          </cell>
        </row>
        <row r="324">
          <cell r="I324" t="str">
            <v>总计</v>
          </cell>
          <cell r="J324">
            <v>38774902.11</v>
          </cell>
        </row>
      </sheetData>
      <sheetData sheetId="5">
        <row r="1">
          <cell r="I1" t="str">
            <v>供应商名称</v>
          </cell>
          <cell r="J1" t="str">
            <v>求和项:支出</v>
          </cell>
        </row>
        <row r="2">
          <cell r="I2" t="str">
            <v>埃意（廊坊）电子工程有限公司</v>
          </cell>
          <cell r="J2">
            <v>36000</v>
          </cell>
        </row>
        <row r="3">
          <cell r="I3" t="str">
            <v>爱安特技术(常州)有限公司</v>
          </cell>
          <cell r="J3">
            <v>100000</v>
          </cell>
        </row>
        <row r="4">
          <cell r="I4" t="str">
            <v>安徽汉升工业部件股份有限公司</v>
          </cell>
          <cell r="J4">
            <v>6000</v>
          </cell>
        </row>
        <row r="5">
          <cell r="I5" t="str">
            <v>霸州市政锦五金制品有限公司</v>
          </cell>
          <cell r="J5">
            <v>195940</v>
          </cell>
        </row>
        <row r="6">
          <cell r="I6" t="str">
            <v>北鸿科（天津）科技有限公司</v>
          </cell>
          <cell r="J6">
            <v>95800</v>
          </cell>
        </row>
        <row r="7">
          <cell r="I7" t="str">
            <v>北京北汽李尔汽车系统有限公司保定分公司</v>
          </cell>
        </row>
        <row r="8">
          <cell r="I8" t="str">
            <v>北京多宾城建筑机械有限公司</v>
          </cell>
          <cell r="J8">
            <v>97000</v>
          </cell>
        </row>
        <row r="9">
          <cell r="I9" t="str">
            <v>北京光华荣昌汽车部件有限公司</v>
          </cell>
        </row>
        <row r="10">
          <cell r="I10" t="str">
            <v>北京恒世通物流有限公司</v>
          </cell>
          <cell r="J10">
            <v>25970</v>
          </cell>
        </row>
        <row r="11">
          <cell r="I11" t="str">
            <v>北京怀安知恒机电设备有限公司</v>
          </cell>
          <cell r="J11">
            <v>5700</v>
          </cell>
        </row>
        <row r="12">
          <cell r="I12" t="str">
            <v>北京捷安思丽技术开发有限公司</v>
          </cell>
          <cell r="J12">
            <v>9800</v>
          </cell>
        </row>
        <row r="13">
          <cell r="I13" t="str">
            <v>北京来一桶金科技有限公司</v>
          </cell>
          <cell r="J13">
            <v>8000</v>
          </cell>
        </row>
        <row r="14">
          <cell r="I14" t="str">
            <v>北京瑞德佑业科技有限公司</v>
          </cell>
          <cell r="J14">
            <v>8340</v>
          </cell>
        </row>
        <row r="15">
          <cell r="I15" t="str">
            <v>北京三浦易购科技有限公司</v>
          </cell>
          <cell r="J15">
            <v>4850</v>
          </cell>
        </row>
        <row r="16">
          <cell r="I16" t="str">
            <v>北京宇喆科技有限公司</v>
          </cell>
          <cell r="J16">
            <v>194000</v>
          </cell>
        </row>
        <row r="17">
          <cell r="I17" t="str">
            <v>北京志同信达科技发展有限公司</v>
          </cell>
          <cell r="J17">
            <v>880</v>
          </cell>
        </row>
        <row r="18">
          <cell r="I18" t="str">
            <v>北京中万盛贸易有限责任公司</v>
          </cell>
          <cell r="J18">
            <v>100000</v>
          </cell>
        </row>
        <row r="19">
          <cell r="I19" t="str">
            <v>北汽福田汽车股份有限公司长沙超级卡车工厂</v>
          </cell>
        </row>
        <row r="20">
          <cell r="I20" t="str">
            <v>北汽福田汽车股份有限公司诸城汽车厂</v>
          </cell>
        </row>
        <row r="21">
          <cell r="I21" t="str">
            <v>本代他POS商户汇总入账</v>
          </cell>
        </row>
        <row r="22">
          <cell r="I22" t="str">
            <v>沧州烽源人力资源服务有限公司</v>
          </cell>
          <cell r="J22">
            <v>75260.56</v>
          </cell>
        </row>
        <row r="23">
          <cell r="I23" t="str">
            <v>沧州昊大燃化工程有限公司</v>
          </cell>
          <cell r="J23">
            <v>5000</v>
          </cell>
        </row>
        <row r="24">
          <cell r="I24" t="str">
            <v>沧州金桥环保科技发展有限公司</v>
          </cell>
          <cell r="J24">
            <v>67000</v>
          </cell>
        </row>
        <row r="25">
          <cell r="I25" t="str">
            <v>沧州骏臣金属材料销售有限公司</v>
          </cell>
          <cell r="J25">
            <v>62489</v>
          </cell>
        </row>
        <row r="26">
          <cell r="I26" t="str">
            <v>沧州临港明康汽车配件有限公司</v>
          </cell>
          <cell r="J26">
            <v>11640</v>
          </cell>
        </row>
        <row r="27">
          <cell r="I27" t="str">
            <v>沧州梦依恋商贸有限公司</v>
          </cell>
          <cell r="J27">
            <v>3340.99</v>
          </cell>
        </row>
        <row r="28">
          <cell r="I28" t="str">
            <v>沧州庆方汽车部件有限公司</v>
          </cell>
          <cell r="J28">
            <v>58200</v>
          </cell>
        </row>
        <row r="29">
          <cell r="I29" t="str">
            <v>沧州市奥睿机械设备有限公司</v>
          </cell>
          <cell r="J29">
            <v>34692</v>
          </cell>
        </row>
        <row r="30">
          <cell r="I30" t="str">
            <v>沧州市任沧机电有限公司</v>
          </cell>
          <cell r="J30">
            <v>5000</v>
          </cell>
        </row>
        <row r="31">
          <cell r="I31" t="str">
            <v>沧州市住房公积金管理中心</v>
          </cell>
          <cell r="J31">
            <v>99680.8</v>
          </cell>
        </row>
        <row r="32">
          <cell r="I32" t="str">
            <v>沧州斯克艾商贸有限公司</v>
          </cell>
          <cell r="J32">
            <v>10670</v>
          </cell>
        </row>
        <row r="33">
          <cell r="I33" t="str">
            <v>沧州鑫亿源纸制品有限公司</v>
          </cell>
          <cell r="J33">
            <v>8730</v>
          </cell>
        </row>
        <row r="34">
          <cell r="I34" t="str">
            <v>沧州旭兴五金制品有限公司</v>
          </cell>
          <cell r="J34">
            <v>50053.91</v>
          </cell>
        </row>
        <row r="35">
          <cell r="I35" t="str">
            <v>沧州宇诺五金制造有限公司</v>
          </cell>
          <cell r="J35">
            <v>97000</v>
          </cell>
        </row>
        <row r="36">
          <cell r="I36" t="str">
            <v>沧州智凯金属制品有限公司</v>
          </cell>
          <cell r="J36">
            <v>97000</v>
          </cell>
        </row>
        <row r="37">
          <cell r="I37" t="str">
            <v>沧州众智鑫成人力资源服务有限公司</v>
          </cell>
          <cell r="J37">
            <v>82156.57</v>
          </cell>
        </row>
        <row r="38">
          <cell r="I38" t="str">
            <v>曹县亿昌木制品有限公司</v>
          </cell>
          <cell r="J38">
            <v>8800</v>
          </cell>
        </row>
        <row r="39">
          <cell r="I39" t="str">
            <v>常州立天汽车零部件有限公司</v>
          </cell>
          <cell r="J39">
            <v>164900</v>
          </cell>
        </row>
        <row r="40">
          <cell r="I40" t="str">
            <v>常州市正力制镜有限公司</v>
          </cell>
          <cell r="J40">
            <v>10000</v>
          </cell>
        </row>
        <row r="41">
          <cell r="I41" t="str">
            <v>陈峰</v>
          </cell>
          <cell r="J41">
            <v>1605</v>
          </cell>
        </row>
        <row r="42">
          <cell r="I42" t="str">
            <v>陈浩</v>
          </cell>
          <cell r="J42">
            <v>4595</v>
          </cell>
        </row>
        <row r="43">
          <cell r="I43" t="str">
            <v>陈伟</v>
          </cell>
          <cell r="J43">
            <v>1834.5</v>
          </cell>
        </row>
        <row r="44">
          <cell r="I44" t="str">
            <v>陈泽强</v>
          </cell>
          <cell r="J44">
            <v>14453</v>
          </cell>
        </row>
        <row r="45">
          <cell r="I45" t="str">
            <v>成都光华智能汽车部件有限公司</v>
          </cell>
        </row>
        <row r="46">
          <cell r="I46" t="str">
            <v>程丽宇</v>
          </cell>
          <cell r="J46">
            <v>25049.3</v>
          </cell>
        </row>
        <row r="47">
          <cell r="I47" t="str">
            <v>慈溪市维克多自控元件有限公司</v>
          </cell>
          <cell r="J47">
            <v>58200</v>
          </cell>
        </row>
        <row r="48">
          <cell r="I48" t="str">
            <v>大连浩煜新材料科技有限公司</v>
          </cell>
          <cell r="J48">
            <v>750000</v>
          </cell>
        </row>
        <row r="49">
          <cell r="I49" t="str">
            <v>大连吉田拉链有限公司北京分公司</v>
          </cell>
          <cell r="J49">
            <v>13490.04</v>
          </cell>
        </row>
        <row r="50">
          <cell r="I50" t="str">
            <v>代发-本行异地</v>
          </cell>
          <cell r="J50">
            <v>35</v>
          </cell>
        </row>
        <row r="51">
          <cell r="I51" t="str">
            <v>代发工资</v>
          </cell>
          <cell r="J51">
            <v>85549.02</v>
          </cell>
        </row>
        <row r="52">
          <cell r="I52" t="str">
            <v>待结算财政款项-待报解预算收入</v>
          </cell>
          <cell r="J52">
            <v>1053772.98</v>
          </cell>
        </row>
        <row r="53">
          <cell r="I53" t="str">
            <v>东莞市鑫宝塑胶原料有限公司</v>
          </cell>
          <cell r="J53">
            <v>41000</v>
          </cell>
        </row>
        <row r="54">
          <cell r="I54" t="str">
            <v>东莞市元将五金有限公司</v>
          </cell>
          <cell r="J54">
            <v>55175</v>
          </cell>
        </row>
        <row r="55">
          <cell r="I55" t="str">
            <v>东光县福晨镜业有限公司</v>
          </cell>
          <cell r="J55">
            <v>15520</v>
          </cell>
        </row>
        <row r="56">
          <cell r="I56" t="str">
            <v>东海县振东汽车修理厂</v>
          </cell>
          <cell r="J56">
            <v>600</v>
          </cell>
        </row>
        <row r="57">
          <cell r="I57" t="str">
            <v>董岗生</v>
          </cell>
          <cell r="J57">
            <v>1940</v>
          </cell>
        </row>
        <row r="58">
          <cell r="I58" t="str">
            <v>董会娟</v>
          </cell>
          <cell r="J58">
            <v>1305.88</v>
          </cell>
        </row>
        <row r="59">
          <cell r="I59" t="str">
            <v>窦炳乾</v>
          </cell>
          <cell r="J59">
            <v>5241.67</v>
          </cell>
        </row>
        <row r="60">
          <cell r="I60" t="str">
            <v>多科迪（北京）塑胶颜料有限公司</v>
          </cell>
          <cell r="J60">
            <v>10000</v>
          </cell>
        </row>
        <row r="61">
          <cell r="I61" t="str">
            <v>范瑶臣</v>
          </cell>
          <cell r="J61">
            <v>5200</v>
          </cell>
        </row>
        <row r="62">
          <cell r="I62" t="str">
            <v>范长志</v>
          </cell>
          <cell r="J62">
            <v>454.55</v>
          </cell>
        </row>
        <row r="63">
          <cell r="I63" t="str">
            <v>范志超</v>
          </cell>
          <cell r="J63">
            <v>3998.4</v>
          </cell>
        </row>
        <row r="64">
          <cell r="I64" t="str">
            <v>佛吉亚（无锡）座椅部件有限公司</v>
          </cell>
          <cell r="J64">
            <v>1000000</v>
          </cell>
        </row>
        <row r="65">
          <cell r="I65" t="str">
            <v>高唐强盛机械有限公司</v>
          </cell>
          <cell r="J65">
            <v>4850</v>
          </cell>
        </row>
        <row r="66">
          <cell r="I66" t="str">
            <v>高小川</v>
          </cell>
          <cell r="J66">
            <v>10786</v>
          </cell>
        </row>
        <row r="67">
          <cell r="I67" t="str">
            <v>高云浩</v>
          </cell>
          <cell r="J67">
            <v>872.5</v>
          </cell>
        </row>
        <row r="68">
          <cell r="I68" t="str">
            <v>工资批次号:489392</v>
          </cell>
          <cell r="J68">
            <v>56500.65</v>
          </cell>
        </row>
        <row r="69">
          <cell r="I69" t="str">
            <v>工资批次号:489394</v>
          </cell>
          <cell r="J69">
            <v>931268.34</v>
          </cell>
        </row>
        <row r="70">
          <cell r="I70" t="str">
            <v>国网汇通金财（北京）信息科技有限公司</v>
          </cell>
          <cell r="J70">
            <v>330000</v>
          </cell>
        </row>
        <row r="71">
          <cell r="I71" t="str">
            <v>哈尔滨三迪工控工程有限公司</v>
          </cell>
          <cell r="J71">
            <v>100000</v>
          </cell>
        </row>
        <row r="72">
          <cell r="I72" t="str">
            <v>海兴县越达弹簧制造有限公司</v>
          </cell>
          <cell r="J72">
            <v>60000</v>
          </cell>
        </row>
        <row r="73">
          <cell r="I73" t="str">
            <v>海兴中盛弹簧有限公司</v>
          </cell>
          <cell r="J73">
            <v>297000</v>
          </cell>
        </row>
        <row r="74">
          <cell r="I74" t="str">
            <v>邯郸市翼翔汽车贸易有限公司</v>
          </cell>
          <cell r="J74">
            <v>915</v>
          </cell>
        </row>
        <row r="75">
          <cell r="I75" t="str">
            <v>韩亮</v>
          </cell>
        </row>
        <row r="76">
          <cell r="I76" t="str">
            <v>航天宏达（泊头）机械科技有限公司</v>
          </cell>
          <cell r="J76">
            <v>100000</v>
          </cell>
        </row>
        <row r="77">
          <cell r="I77" t="str">
            <v>何伟伟</v>
          </cell>
          <cell r="J77">
            <v>4359</v>
          </cell>
        </row>
        <row r="78">
          <cell r="I78" t="str">
            <v>河北德邦物流有限公司</v>
          </cell>
          <cell r="J78">
            <v>58014</v>
          </cell>
        </row>
        <row r="79">
          <cell r="I79" t="str">
            <v>河北光华荣昌汽车部件有限公司</v>
          </cell>
          <cell r="J79">
            <v>2295000</v>
          </cell>
        </row>
        <row r="80">
          <cell r="I80" t="str">
            <v>河北航凌电路板有限公司</v>
          </cell>
          <cell r="J80">
            <v>23000</v>
          </cell>
        </row>
        <row r="81">
          <cell r="I81" t="str">
            <v>河北冀翔通电子科技有限公司</v>
          </cell>
          <cell r="J81">
            <v>2583.7</v>
          </cell>
        </row>
        <row r="82">
          <cell r="I82" t="str">
            <v>河北锦泽丰泰国际贸易有限公司</v>
          </cell>
          <cell r="J82">
            <v>409201.81</v>
          </cell>
        </row>
        <row r="83">
          <cell r="I83" t="str">
            <v>河北美杭电梯安装有限公司</v>
          </cell>
          <cell r="J83">
            <v>320</v>
          </cell>
        </row>
        <row r="84">
          <cell r="I84" t="str">
            <v>河北盛德燃气有限公司管理人</v>
          </cell>
          <cell r="J84">
            <v>21500</v>
          </cell>
        </row>
        <row r="85">
          <cell r="I85" t="str">
            <v>河北顺丰速运有限公司沧州分公司</v>
          </cell>
          <cell r="J85">
            <v>1068</v>
          </cell>
        </row>
        <row r="86">
          <cell r="I86" t="str">
            <v>河北新强力机械制造有限公司</v>
          </cell>
          <cell r="J86">
            <v>58200</v>
          </cell>
        </row>
        <row r="87">
          <cell r="I87" t="str">
            <v>河北信一净美物业服务有限公司</v>
          </cell>
          <cell r="J87">
            <v>21954</v>
          </cell>
        </row>
        <row r="88">
          <cell r="I88" t="str">
            <v>鹤山市润源化工有限公司</v>
          </cell>
          <cell r="J88">
            <v>4000</v>
          </cell>
        </row>
        <row r="89">
          <cell r="I89" t="str">
            <v>衡水鑫智汽车零部件有限公司</v>
          </cell>
          <cell r="J89">
            <v>15600</v>
          </cell>
        </row>
        <row r="90">
          <cell r="I90" t="str">
            <v>胡龙江</v>
          </cell>
        </row>
        <row r="91">
          <cell r="I91" t="str">
            <v>胡希港</v>
          </cell>
          <cell r="J91">
            <v>719.8</v>
          </cell>
        </row>
        <row r="92">
          <cell r="I92" t="str">
            <v>湖南光华荣昌汽车部件有限公司</v>
          </cell>
        </row>
        <row r="93">
          <cell r="I93" t="str">
            <v>湖南鑫起人力资源管理有限公司</v>
          </cell>
          <cell r="J93">
            <v>70.77</v>
          </cell>
        </row>
        <row r="94">
          <cell r="I94" t="str">
            <v>桦甸市盛源汽车修配厂</v>
          </cell>
          <cell r="J94">
            <v>2474.12</v>
          </cell>
        </row>
        <row r="95">
          <cell r="I95" t="str">
            <v>黄骅市贝海广告部</v>
          </cell>
          <cell r="J95">
            <v>670</v>
          </cell>
        </row>
        <row r="96">
          <cell r="I96" t="str">
            <v>黄骅市常郭镇街西纸箱厂</v>
          </cell>
          <cell r="J96">
            <v>38800</v>
          </cell>
        </row>
        <row r="97">
          <cell r="I97" t="str">
            <v>黄骅市超合商贸有限公司</v>
          </cell>
          <cell r="J97">
            <v>3250</v>
          </cell>
        </row>
        <row r="98">
          <cell r="I98" t="str">
            <v>黄骅市成卓汽车部件厂</v>
          </cell>
          <cell r="J98">
            <v>339500</v>
          </cell>
        </row>
        <row r="99">
          <cell r="I99" t="str">
            <v>黄骅市创合五金制品有限公司</v>
          </cell>
          <cell r="J99">
            <v>194000</v>
          </cell>
        </row>
        <row r="100">
          <cell r="I100" t="str">
            <v>黄骅市大麻沽航凌电子机箱厂</v>
          </cell>
          <cell r="J100">
            <v>17000</v>
          </cell>
        </row>
        <row r="101">
          <cell r="I101" t="str">
            <v>黄骅市工伤保险所</v>
          </cell>
        </row>
        <row r="102">
          <cell r="I102" t="str">
            <v>黄骅市供水公司</v>
          </cell>
          <cell r="J102">
            <v>22669.5</v>
          </cell>
        </row>
        <row r="103">
          <cell r="I103" t="str">
            <v>黄骅市广亿汽车部件有限公司</v>
          </cell>
          <cell r="J103">
            <v>48500</v>
          </cell>
        </row>
        <row r="104">
          <cell r="I104" t="str">
            <v>黄骅市恒伟五金制品有限公司</v>
          </cell>
          <cell r="J104">
            <v>106700</v>
          </cell>
        </row>
        <row r="105">
          <cell r="I105" t="str">
            <v>黄骅市宏宸汽车配件有限公司</v>
          </cell>
          <cell r="J105">
            <v>46000</v>
          </cell>
        </row>
        <row r="106">
          <cell r="I106" t="str">
            <v>黄骅市宏顺模具厂</v>
          </cell>
          <cell r="J106">
            <v>5000</v>
          </cell>
        </row>
        <row r="107">
          <cell r="I107" t="str">
            <v>黄骅市辉煌建筑队</v>
          </cell>
          <cell r="J107">
            <v>16560</v>
          </cell>
        </row>
        <row r="108">
          <cell r="I108" t="str">
            <v>黄骅市汇铭汽车部件有限公司</v>
          </cell>
          <cell r="J108">
            <v>276450</v>
          </cell>
        </row>
        <row r="109">
          <cell r="I109" t="str">
            <v>黄骅市佳祥五金制品有限公司</v>
          </cell>
          <cell r="J109">
            <v>19400</v>
          </cell>
        </row>
        <row r="110">
          <cell r="I110" t="str">
            <v>黄骅市金奥模具厂</v>
          </cell>
          <cell r="J110">
            <v>6060</v>
          </cell>
        </row>
        <row r="111">
          <cell r="I111" t="str">
            <v>黄骅市金宝成钢材经销有限公司</v>
          </cell>
          <cell r="J111">
            <v>98861</v>
          </cell>
        </row>
        <row r="112">
          <cell r="I112" t="str">
            <v>黄骅市金盾保安服务有限公司</v>
          </cell>
          <cell r="J112">
            <v>12500</v>
          </cell>
        </row>
        <row r="113">
          <cell r="I113" t="str">
            <v>黄骅市京港机电设备有限公司</v>
          </cell>
          <cell r="J113">
            <v>9700</v>
          </cell>
        </row>
        <row r="114">
          <cell r="I114" t="str">
            <v>黄骅市俊隆五金包装有限公司</v>
          </cell>
          <cell r="J114">
            <v>12610</v>
          </cell>
        </row>
        <row r="115">
          <cell r="I115" t="str">
            <v>黄骅市奇润运输队</v>
          </cell>
          <cell r="J115">
            <v>1510</v>
          </cell>
        </row>
        <row r="116">
          <cell r="I116" t="str">
            <v>黄骅市人民法院</v>
          </cell>
          <cell r="J116">
            <v>7500.3</v>
          </cell>
        </row>
        <row r="117">
          <cell r="I117" t="str">
            <v>黄骅市润晨五金制品有限公司</v>
          </cell>
          <cell r="J117">
            <v>22310</v>
          </cell>
        </row>
        <row r="118">
          <cell r="I118" t="str">
            <v>黄骅市双得金属制品销售有限公司</v>
          </cell>
          <cell r="J118">
            <v>17000</v>
          </cell>
        </row>
        <row r="119">
          <cell r="I119" t="str">
            <v>黄骅市泰行汽车配件有限公司</v>
          </cell>
          <cell r="J119">
            <v>101850</v>
          </cell>
        </row>
        <row r="120">
          <cell r="I120" t="str">
            <v>黄骅市腾双五金门市部</v>
          </cell>
          <cell r="J120">
            <v>2000</v>
          </cell>
        </row>
        <row r="121">
          <cell r="I121" t="str">
            <v>黄骅市天硕汽车部件有限公司</v>
          </cell>
          <cell r="J121">
            <v>1000</v>
          </cell>
        </row>
        <row r="122">
          <cell r="I122" t="str">
            <v>黄骅市鑫昌五金制品厂</v>
          </cell>
          <cell r="J122">
            <v>339500</v>
          </cell>
        </row>
        <row r="123">
          <cell r="I123" t="str">
            <v>黄骅市鑫祺汽车配件有限公司</v>
          </cell>
          <cell r="J123">
            <v>582000</v>
          </cell>
        </row>
        <row r="124">
          <cell r="I124" t="str">
            <v>黄骅市鑫欣彩板有限公司</v>
          </cell>
          <cell r="J124">
            <v>8235</v>
          </cell>
        </row>
        <row r="125">
          <cell r="I125" t="str">
            <v>黄骅市兴华石油有限责任公司</v>
          </cell>
          <cell r="J125">
            <v>6000</v>
          </cell>
        </row>
        <row r="126">
          <cell r="I126" t="str">
            <v>黄骅市兴岳金属制品有限公司</v>
          </cell>
          <cell r="J126">
            <v>38800</v>
          </cell>
        </row>
        <row r="127">
          <cell r="I127" t="str">
            <v>黄骅市益海五金制造有限公司</v>
          </cell>
          <cell r="J127">
            <v>38800</v>
          </cell>
        </row>
        <row r="128">
          <cell r="I128" t="str">
            <v>黄骅市盈辉汽车配件有限公司</v>
          </cell>
          <cell r="J128">
            <v>38800</v>
          </cell>
        </row>
        <row r="129">
          <cell r="I129" t="str">
            <v>黄骅市再兴汽车配件有限公司</v>
          </cell>
          <cell r="J129">
            <v>58200</v>
          </cell>
        </row>
        <row r="130">
          <cell r="I130" t="str">
            <v>黄骅市长生汽车灯镜有限公司</v>
          </cell>
          <cell r="J130">
            <v>280330</v>
          </cell>
        </row>
        <row r="131">
          <cell r="I131" t="str">
            <v>黄骅市赵福增运输队</v>
          </cell>
          <cell r="J131">
            <v>226000</v>
          </cell>
        </row>
        <row r="132">
          <cell r="I132" t="str">
            <v>黄骅市祯祥金属制品有限责任公司</v>
          </cell>
          <cell r="J132">
            <v>397000</v>
          </cell>
        </row>
        <row r="133">
          <cell r="I133" t="str">
            <v>黄骅市正大纺织机械配件厂</v>
          </cell>
          <cell r="J133">
            <v>29100</v>
          </cell>
        </row>
        <row r="134">
          <cell r="I134" t="str">
            <v>黄骅市正祥车辆部件有限公司</v>
          </cell>
          <cell r="J134">
            <v>9040</v>
          </cell>
        </row>
        <row r="135">
          <cell r="I135" t="str">
            <v>黄骅浙泰光伏发电有限公司</v>
          </cell>
          <cell r="J135">
            <v>500000</v>
          </cell>
        </row>
        <row r="136">
          <cell r="I136" t="str">
            <v>姬胜阳</v>
          </cell>
          <cell r="J136">
            <v>200</v>
          </cell>
        </row>
        <row r="137">
          <cell r="I137" t="str">
            <v>吉林省德邦汽车电子有限公司</v>
          </cell>
          <cell r="J137">
            <v>246000</v>
          </cell>
        </row>
        <row r="138">
          <cell r="I138" t="str">
            <v>济南方正物流有限公司</v>
          </cell>
          <cell r="J138">
            <v>11520</v>
          </cell>
        </row>
        <row r="139">
          <cell r="I139" t="str">
            <v>佳化化学（滨州）有限公司</v>
          </cell>
          <cell r="J139">
            <v>48880.25</v>
          </cell>
        </row>
        <row r="140">
          <cell r="I140" t="str">
            <v>贾启胜</v>
          </cell>
          <cell r="J140">
            <v>10800</v>
          </cell>
        </row>
        <row r="141">
          <cell r="I141" t="str">
            <v>建研盈科（北京）科技有限公司</v>
          </cell>
          <cell r="J141">
            <v>5000</v>
          </cell>
        </row>
        <row r="142">
          <cell r="I142" t="str">
            <v>江苏艾文德悦达汽车内饰有限责任公司</v>
          </cell>
          <cell r="J142">
            <v>1063400.2</v>
          </cell>
        </row>
        <row r="143">
          <cell r="I143" t="str">
            <v>江苏力乐汽车部件股份有限公司</v>
          </cell>
          <cell r="J143">
            <v>600000</v>
          </cell>
        </row>
        <row r="144">
          <cell r="I144" t="str">
            <v>江苏力乐汽车部件有限公司</v>
          </cell>
          <cell r="J144">
            <v>300000</v>
          </cell>
        </row>
        <row r="145">
          <cell r="I145" t="str">
            <v>江苏全盛座舱技术股份有限公司</v>
          </cell>
          <cell r="J145">
            <v>210000</v>
          </cell>
        </row>
        <row r="146">
          <cell r="I146" t="str">
            <v>江苏万金汽车零部件制造有限公司</v>
          </cell>
          <cell r="J146">
            <v>58200</v>
          </cell>
        </row>
        <row r="147">
          <cell r="I147" t="str">
            <v>金乡县众鑫汽车维修服务有限公司</v>
          </cell>
          <cell r="J147">
            <v>1800</v>
          </cell>
        </row>
        <row r="148">
          <cell r="I148" t="str">
            <v>旷达汽车饰件系统有限公司</v>
          </cell>
          <cell r="J148">
            <v>196000</v>
          </cell>
        </row>
        <row r="149">
          <cell r="I149" t="str">
            <v>李明</v>
          </cell>
          <cell r="J149">
            <v>4170.32</v>
          </cell>
        </row>
        <row r="150">
          <cell r="I150" t="str">
            <v>李鹏</v>
          </cell>
          <cell r="J150">
            <v>18428.66</v>
          </cell>
        </row>
        <row r="151">
          <cell r="I151" t="str">
            <v>辽宁德威纤维制品有限公司</v>
          </cell>
          <cell r="J151">
            <v>20000</v>
          </cell>
        </row>
        <row r="152">
          <cell r="I152" t="str">
            <v>临沂昌兴汽车销售服务有限公司</v>
          </cell>
          <cell r="J152">
            <v>350</v>
          </cell>
        </row>
        <row r="153">
          <cell r="I153" t="str">
            <v>临沂方中新材料科技有限公司</v>
          </cell>
          <cell r="J153">
            <v>92000</v>
          </cell>
        </row>
        <row r="154">
          <cell r="I154" t="str">
            <v>蔺元元</v>
          </cell>
          <cell r="J154">
            <v>480</v>
          </cell>
        </row>
        <row r="155">
          <cell r="I155" t="str">
            <v>刘镔</v>
          </cell>
          <cell r="J155">
            <v>3360.8</v>
          </cell>
        </row>
        <row r="156">
          <cell r="I156" t="str">
            <v>刘宏帅</v>
          </cell>
          <cell r="J156">
            <v>4299.03</v>
          </cell>
        </row>
        <row r="157">
          <cell r="I157" t="str">
            <v>刘怀键</v>
          </cell>
        </row>
        <row r="158">
          <cell r="I158" t="str">
            <v>刘清馨</v>
          </cell>
          <cell r="J158">
            <v>2000</v>
          </cell>
        </row>
        <row r="159">
          <cell r="I159" t="str">
            <v>刘新杰</v>
          </cell>
          <cell r="J159">
            <v>2414</v>
          </cell>
        </row>
        <row r="160">
          <cell r="I160" t="str">
            <v>刘旭</v>
          </cell>
          <cell r="J160">
            <v>2616.4</v>
          </cell>
        </row>
        <row r="161">
          <cell r="I161" t="str">
            <v>泸州市纳溪区辉达汽车维修服务有限公司</v>
          </cell>
          <cell r="J161">
            <v>200</v>
          </cell>
        </row>
        <row r="162">
          <cell r="I162" t="str">
            <v>吕宪超</v>
          </cell>
          <cell r="J162">
            <v>100</v>
          </cell>
        </row>
        <row r="163">
          <cell r="I163" t="str">
            <v>马旭林</v>
          </cell>
          <cell r="J163">
            <v>5199.78</v>
          </cell>
        </row>
        <row r="164">
          <cell r="I164" t="str">
            <v>马亚青</v>
          </cell>
          <cell r="J164">
            <v>132</v>
          </cell>
        </row>
        <row r="165">
          <cell r="I165" t="str">
            <v>米思米(中国)精密机械贸易有限公司</v>
          </cell>
        </row>
        <row r="166">
          <cell r="I166" t="str">
            <v>米思米（中国）精密机械贸易有限公司</v>
          </cell>
          <cell r="J166">
            <v>9463.81</v>
          </cell>
        </row>
        <row r="167">
          <cell r="I167" t="str">
            <v>明阳科技（苏州）股份有限公司</v>
          </cell>
          <cell r="J167">
            <v>7910</v>
          </cell>
        </row>
        <row r="168">
          <cell r="I168" t="str">
            <v>纳新塑化（上海）有限公司</v>
          </cell>
          <cell r="J168">
            <v>50000</v>
          </cell>
        </row>
        <row r="169">
          <cell r="I169" t="str">
            <v>宁波精成车业有限公司</v>
          </cell>
          <cell r="J169">
            <v>162000</v>
          </cell>
        </row>
        <row r="170">
          <cell r="I170" t="str">
            <v>宁波市北仑屹昌机械有限公司</v>
          </cell>
          <cell r="J170">
            <v>50000</v>
          </cell>
        </row>
        <row r="171">
          <cell r="I171" t="str">
            <v>泮长海</v>
          </cell>
          <cell r="J171">
            <v>2476.1</v>
          </cell>
        </row>
        <row r="172">
          <cell r="I172" t="str">
            <v>泊头市捷润五金制品有限公司</v>
          </cell>
          <cell r="J172">
            <v>116400</v>
          </cell>
        </row>
        <row r="173">
          <cell r="I173" t="str">
            <v>青岛柏利美新材料有限公司</v>
          </cell>
          <cell r="J173">
            <v>73500</v>
          </cell>
        </row>
        <row r="174">
          <cell r="I174" t="str">
            <v>青岛福基纺织有限公司</v>
          </cell>
          <cell r="J174">
            <v>1700000</v>
          </cell>
        </row>
        <row r="175">
          <cell r="I175" t="str">
            <v>青岛华瑞利工贸有限公司</v>
          </cell>
          <cell r="J175">
            <v>68827.99</v>
          </cell>
        </row>
        <row r="176">
          <cell r="I176" t="str">
            <v>青岛铭阁汽车维修服务有限公司</v>
          </cell>
          <cell r="J176">
            <v>1992</v>
          </cell>
        </row>
        <row r="177">
          <cell r="I177" t="str">
            <v>青岛中新华美塑料有限公司</v>
          </cell>
          <cell r="J177">
            <v>45400</v>
          </cell>
        </row>
        <row r="178">
          <cell r="I178" t="str">
            <v>清河县沁园汽车零部件有限公司</v>
          </cell>
          <cell r="J178">
            <v>52000</v>
          </cell>
        </row>
        <row r="179">
          <cell r="I179" t="str">
            <v>曲阜陆航座椅辅料有限公司</v>
          </cell>
          <cell r="J179">
            <v>6790</v>
          </cell>
        </row>
        <row r="180">
          <cell r="I180" t="str">
            <v>人民电器集团黄骅销售有限公司</v>
          </cell>
          <cell r="J180">
            <v>20000</v>
          </cell>
        </row>
        <row r="181">
          <cell r="I181" t="str">
            <v>日照浩利橡塑有限公司</v>
          </cell>
          <cell r="J181">
            <v>197000</v>
          </cell>
        </row>
        <row r="182">
          <cell r="I182" t="str">
            <v>日照联成工程机械有限公司</v>
          </cell>
          <cell r="J182">
            <v>91762</v>
          </cell>
        </row>
        <row r="183">
          <cell r="I183" t="str">
            <v>日照兴伟橡塑有限公司</v>
          </cell>
          <cell r="J183">
            <v>5600</v>
          </cell>
        </row>
        <row r="184">
          <cell r="I184" t="str">
            <v>日终扣款5311122023041200</v>
          </cell>
          <cell r="J184">
            <v>671950</v>
          </cell>
        </row>
        <row r="185">
          <cell r="I185" t="str">
            <v>日终扣款5311122023041400</v>
          </cell>
          <cell r="J185">
            <v>35625</v>
          </cell>
        </row>
        <row r="186">
          <cell r="I186" t="str">
            <v>瑞安市精艺标准件有限公司</v>
          </cell>
          <cell r="J186">
            <v>10000</v>
          </cell>
        </row>
        <row r="187">
          <cell r="I187" t="str">
            <v>厦门凯平化工有限公司</v>
          </cell>
          <cell r="J187">
            <v>67000</v>
          </cell>
        </row>
        <row r="188">
          <cell r="I188" t="str">
            <v>厦门市鑫荣飞工贸有限公司</v>
          </cell>
          <cell r="J188">
            <v>90000</v>
          </cell>
        </row>
        <row r="189">
          <cell r="I189" t="str">
            <v>山东集合内建筑设计有限公司</v>
          </cell>
          <cell r="J189">
            <v>7500</v>
          </cell>
        </row>
        <row r="190">
          <cell r="I190" t="str">
            <v>山东金达汽车部件制造股份有限公司</v>
          </cell>
          <cell r="J190">
            <v>10000</v>
          </cell>
        </row>
        <row r="191">
          <cell r="I191" t="str">
            <v>山东万澳汽车附件科技有限公司</v>
          </cell>
          <cell r="J191">
            <v>11640</v>
          </cell>
        </row>
        <row r="192">
          <cell r="I192" t="str">
            <v>山东五征集团有限公司</v>
          </cell>
        </row>
        <row r="193">
          <cell r="I193" t="str">
            <v>陕西优尼尔企业管理咨询有限公司</v>
          </cell>
          <cell r="J193">
            <v>20203</v>
          </cell>
        </row>
        <row r="194">
          <cell r="I194" t="str">
            <v>上海桓毅实业发展有限公司</v>
          </cell>
          <cell r="J194">
            <v>10670</v>
          </cell>
        </row>
        <row r="195">
          <cell r="I195" t="str">
            <v>上海纳特汽车标准件有限公司</v>
          </cell>
          <cell r="J195">
            <v>2000</v>
          </cell>
        </row>
        <row r="196">
          <cell r="I196" t="str">
            <v>上海努辰金属制品有限公司</v>
          </cell>
          <cell r="J196">
            <v>120000</v>
          </cell>
        </row>
        <row r="197">
          <cell r="I197" t="str">
            <v>上海越航启塑化有限公司</v>
          </cell>
          <cell r="J197">
            <v>45000</v>
          </cell>
        </row>
        <row r="198">
          <cell r="I198" t="str">
            <v>上海绽奇汽车部件有限公司</v>
          </cell>
          <cell r="J198">
            <v>62720</v>
          </cell>
        </row>
        <row r="199">
          <cell r="I199" t="str">
            <v>上锐（常州）供应链管理有限公司</v>
          </cell>
          <cell r="J199">
            <v>40000</v>
          </cell>
        </row>
        <row r="200">
          <cell r="I200" t="str">
            <v>沈阳瑞驰表面技术有限公司</v>
          </cell>
          <cell r="J200">
            <v>22500</v>
          </cell>
        </row>
        <row r="201">
          <cell r="I201" t="str">
            <v>石家庄跨越物流有限公司</v>
          </cell>
          <cell r="J201">
            <v>99000</v>
          </cell>
        </row>
        <row r="202">
          <cell r="I202" t="str">
            <v>史义虹</v>
          </cell>
        </row>
        <row r="203">
          <cell r="I203" t="str">
            <v>手续费</v>
          </cell>
          <cell r="J203">
            <v>2</v>
          </cell>
        </row>
        <row r="204">
          <cell r="I204" t="str">
            <v>宋连利</v>
          </cell>
          <cell r="J204">
            <v>1162.31</v>
          </cell>
        </row>
        <row r="205">
          <cell r="I205" t="str">
            <v>滕奉伟</v>
          </cell>
          <cell r="J205">
            <v>41843.28</v>
          </cell>
        </row>
        <row r="206">
          <cell r="I206" t="str">
            <v>滕敬涛</v>
          </cell>
          <cell r="J206">
            <v>22151.12</v>
          </cell>
        </row>
        <row r="207">
          <cell r="I207" t="str">
            <v>天津宏达翔科技有限公司</v>
          </cell>
          <cell r="J207">
            <v>97470.69</v>
          </cell>
        </row>
        <row r="208">
          <cell r="I208" t="str">
            <v>天津佳其汽车内饰部件有限公司</v>
          </cell>
          <cell r="J208">
            <v>2200</v>
          </cell>
        </row>
        <row r="209">
          <cell r="I209" t="str">
            <v>天津锦程新材料科技有限公司</v>
          </cell>
          <cell r="J209">
            <v>50000</v>
          </cell>
        </row>
        <row r="210">
          <cell r="I210" t="str">
            <v>天津开山金属模具科技有限公司</v>
          </cell>
          <cell r="J210">
            <v>4000</v>
          </cell>
        </row>
        <row r="211">
          <cell r="I211" t="str">
            <v>天津禄川科技开发有限公司</v>
          </cell>
          <cell r="J211">
            <v>22000</v>
          </cell>
        </row>
        <row r="212">
          <cell r="I212" t="str">
            <v>天津市恒卓科技有限公司</v>
          </cell>
          <cell r="J212">
            <v>9700</v>
          </cell>
        </row>
        <row r="213">
          <cell r="I213" t="str">
            <v>天津市鹏升汽车部件有限公司</v>
          </cell>
          <cell r="J213">
            <v>175570</v>
          </cell>
        </row>
        <row r="214">
          <cell r="I214" t="str">
            <v>天津市远丰化工产品贸易有限公司</v>
          </cell>
          <cell r="J214">
            <v>600000</v>
          </cell>
        </row>
        <row r="215">
          <cell r="I215" t="str">
            <v>天津信嘉机械设备租赁有限公司</v>
          </cell>
          <cell r="J215">
            <v>6200</v>
          </cell>
        </row>
        <row r="216">
          <cell r="I216" t="str">
            <v>天津亚铁科技有限公司</v>
          </cell>
          <cell r="J216">
            <v>100000</v>
          </cell>
        </row>
        <row r="217">
          <cell r="I217" t="str">
            <v>田健</v>
          </cell>
          <cell r="J217">
            <v>1456.8</v>
          </cell>
        </row>
        <row r="218">
          <cell r="I218" t="str">
            <v>王俊霞</v>
          </cell>
          <cell r="J218">
            <v>13028.14</v>
          </cell>
        </row>
        <row r="219">
          <cell r="I219" t="str">
            <v>王磊</v>
          </cell>
          <cell r="J219">
            <v>310</v>
          </cell>
        </row>
        <row r="220">
          <cell r="I220" t="str">
            <v>王明傲</v>
          </cell>
          <cell r="J220">
            <v>3706</v>
          </cell>
        </row>
        <row r="221">
          <cell r="I221" t="str">
            <v>王献文</v>
          </cell>
          <cell r="J221">
            <v>4300</v>
          </cell>
        </row>
        <row r="222">
          <cell r="I222" t="str">
            <v>王志臣</v>
          </cell>
          <cell r="J222">
            <v>10720</v>
          </cell>
        </row>
        <row r="223">
          <cell r="I223" t="str">
            <v>文安县德实汽车配件有限公司</v>
          </cell>
          <cell r="J223">
            <v>242500</v>
          </cell>
        </row>
        <row r="224">
          <cell r="I224" t="str">
            <v>文安县海智五金制品有限公司</v>
          </cell>
          <cell r="J224">
            <v>45200</v>
          </cell>
        </row>
        <row r="225">
          <cell r="I225" t="str">
            <v>文安县恒德汽车座椅制造有限公司</v>
          </cell>
          <cell r="J225">
            <v>38800</v>
          </cell>
        </row>
        <row r="226">
          <cell r="I226" t="str">
            <v>无锡市汇源机械科技有限公司</v>
          </cell>
          <cell r="J226">
            <v>15000</v>
          </cell>
        </row>
        <row r="227">
          <cell r="I227" t="str">
            <v>芜湖市卓人汽车配件有限责任公司</v>
          </cell>
          <cell r="J227">
            <v>28130</v>
          </cell>
        </row>
        <row r="228">
          <cell r="I228" t="str">
            <v>吴江市拓研电子材料有限公司</v>
          </cell>
          <cell r="J228">
            <v>4070</v>
          </cell>
        </row>
        <row r="229">
          <cell r="I229" t="str">
            <v>吴杰烽</v>
          </cell>
          <cell r="J229">
            <v>364</v>
          </cell>
        </row>
        <row r="230">
          <cell r="I230" t="str">
            <v>吴英各</v>
          </cell>
          <cell r="J230">
            <v>2064</v>
          </cell>
        </row>
        <row r="231">
          <cell r="I231" t="str">
            <v>西安光华荣昌汽车部件有限公司</v>
          </cell>
        </row>
        <row r="232">
          <cell r="I232" t="str">
            <v>席智伟</v>
          </cell>
          <cell r="J232">
            <v>1623</v>
          </cell>
        </row>
        <row r="233">
          <cell r="I233" t="str">
            <v>夏津县邦达汽修厂</v>
          </cell>
          <cell r="J233">
            <v>200</v>
          </cell>
        </row>
        <row r="234">
          <cell r="I234" t="str">
            <v>夏永飞</v>
          </cell>
          <cell r="J234">
            <v>2464</v>
          </cell>
        </row>
        <row r="235">
          <cell r="I235" t="str">
            <v>献县鹏凯金属制品有限公司</v>
          </cell>
          <cell r="J235">
            <v>50000</v>
          </cell>
        </row>
        <row r="236">
          <cell r="I236" t="str">
            <v>湘潭市雨湖区鸿程汽车修配厂</v>
          </cell>
          <cell r="J236">
            <v>1387.3</v>
          </cell>
        </row>
        <row r="237">
          <cell r="I237" t="str">
            <v>湘乡简美汽车部件有限公司</v>
          </cell>
          <cell r="J237">
            <v>196000</v>
          </cell>
        </row>
        <row r="238">
          <cell r="I238" t="str">
            <v>湘乡简美新材料科技有限公司</v>
          </cell>
          <cell r="J238">
            <v>294000</v>
          </cell>
        </row>
        <row r="239">
          <cell r="I239" t="str">
            <v>向利新</v>
          </cell>
          <cell r="J239">
            <v>5560</v>
          </cell>
        </row>
        <row r="240">
          <cell r="I240" t="str">
            <v>雄县华增汽车饰件有限公司</v>
          </cell>
          <cell r="J240">
            <v>13580</v>
          </cell>
        </row>
        <row r="241">
          <cell r="I241" t="str">
            <v>杨浩</v>
          </cell>
          <cell r="J241">
            <v>5280.37</v>
          </cell>
        </row>
        <row r="242">
          <cell r="I242" t="str">
            <v>杨勇</v>
          </cell>
          <cell r="J242">
            <v>2335</v>
          </cell>
        </row>
        <row r="243">
          <cell r="I243" t="str">
            <v>亿企赢网络科技有限公司</v>
          </cell>
          <cell r="J243">
            <v>980</v>
          </cell>
        </row>
        <row r="244">
          <cell r="I244" t="str">
            <v>易格斯（上海）拖链系统有限公司</v>
          </cell>
          <cell r="J244">
            <v>50000</v>
          </cell>
        </row>
        <row r="245">
          <cell r="I245" t="str">
            <v>于磊磊</v>
          </cell>
          <cell r="J245">
            <v>1684</v>
          </cell>
        </row>
        <row r="246">
          <cell r="I246" t="str">
            <v>张杰</v>
          </cell>
          <cell r="J246">
            <v>0</v>
          </cell>
        </row>
        <row r="247">
          <cell r="I247" t="str">
            <v>张强</v>
          </cell>
          <cell r="J247">
            <v>44958.38</v>
          </cell>
        </row>
        <row r="248">
          <cell r="I248" t="str">
            <v>张庆超</v>
          </cell>
          <cell r="J248">
            <v>3640</v>
          </cell>
        </row>
        <row r="249">
          <cell r="I249" t="str">
            <v>张文昌</v>
          </cell>
          <cell r="J249">
            <v>300</v>
          </cell>
        </row>
        <row r="250">
          <cell r="I250" t="str">
            <v>张文芹</v>
          </cell>
          <cell r="J250">
            <v>6726</v>
          </cell>
        </row>
        <row r="251">
          <cell r="I251" t="str">
            <v>张馀林</v>
          </cell>
          <cell r="J251">
            <v>1731.5</v>
          </cell>
        </row>
        <row r="252">
          <cell r="I252" t="str">
            <v>长春市天利得科技有限公司</v>
          </cell>
          <cell r="J252">
            <v>48500</v>
          </cell>
        </row>
        <row r="253">
          <cell r="I253" t="str">
            <v>赵广超</v>
          </cell>
          <cell r="J253">
            <v>3210</v>
          </cell>
        </row>
        <row r="254">
          <cell r="I254" t="str">
            <v>赵金旺</v>
          </cell>
          <cell r="J254">
            <v>4550.27</v>
          </cell>
        </row>
        <row r="255">
          <cell r="I255" t="str">
            <v>赵连风</v>
          </cell>
          <cell r="J255">
            <v>1297.2</v>
          </cell>
        </row>
        <row r="256">
          <cell r="I256" t="str">
            <v>赵文俊</v>
          </cell>
          <cell r="J256">
            <v>7847.6</v>
          </cell>
        </row>
        <row r="257">
          <cell r="I257" t="str">
            <v>赵志强</v>
          </cell>
          <cell r="J257">
            <v>1325</v>
          </cell>
        </row>
        <row r="258">
          <cell r="I258" t="str">
            <v>浙江飞碟汽车制造有限公司五征分公司</v>
          </cell>
        </row>
        <row r="259">
          <cell r="I259" t="str">
            <v>浙江路得坦摩汽车部件股份有限公司</v>
          </cell>
          <cell r="J259">
            <v>526700</v>
          </cell>
        </row>
        <row r="260">
          <cell r="I260" t="str">
            <v>浙江松原汽车安全系统股份有限公司</v>
          </cell>
          <cell r="J260">
            <v>195000</v>
          </cell>
        </row>
        <row r="261">
          <cell r="I261" t="str">
            <v>浙江泰极信汽车部件有限公司</v>
          </cell>
          <cell r="J261">
            <v>100000</v>
          </cell>
        </row>
        <row r="262">
          <cell r="I262" t="str">
            <v>浙江万里安全器材制造有限公司</v>
          </cell>
          <cell r="J262">
            <v>19400</v>
          </cell>
        </row>
        <row r="263">
          <cell r="I263" t="str">
            <v>中国人民财产保险股份有限公司沧州市分公司</v>
          </cell>
          <cell r="J263">
            <v>4645.97</v>
          </cell>
        </row>
        <row r="264">
          <cell r="I264" t="str">
            <v>中国人民健康保险股份有限公司沧州中心支公</v>
          </cell>
          <cell r="J264">
            <v>4400</v>
          </cell>
        </row>
        <row r="265">
          <cell r="I265" t="str">
            <v>中国移动通信集团河北有限公司沧州分公司</v>
          </cell>
          <cell r="J265">
            <v>2424</v>
          </cell>
        </row>
        <row r="266">
          <cell r="I266" t="str">
            <v>中机科（北京）车辆检测工程研究院有限公司</v>
          </cell>
          <cell r="J266">
            <v>100000</v>
          </cell>
        </row>
        <row r="267">
          <cell r="I267" t="str">
            <v>中山市大器环保科技有限公司</v>
          </cell>
          <cell r="J267">
            <v>5400</v>
          </cell>
        </row>
        <row r="268">
          <cell r="I268" t="str">
            <v>诸城恒信新材料科技有限公司</v>
          </cell>
          <cell r="J268">
            <v>41000</v>
          </cell>
        </row>
        <row r="269">
          <cell r="I269" t="str">
            <v>左宗睿</v>
          </cell>
          <cell r="J269">
            <v>5665.14</v>
          </cell>
        </row>
        <row r="270">
          <cell r="I270" t="str">
            <v>总计</v>
          </cell>
          <cell r="J270">
            <v>23968621.07</v>
          </cell>
        </row>
      </sheetData>
      <sheetData sheetId="6">
        <row r="1">
          <cell r="I1" t="str">
            <v>供应商名称</v>
          </cell>
          <cell r="J1" t="str">
            <v>求和项:支出</v>
          </cell>
        </row>
        <row r="3">
          <cell r="I3" t="str">
            <v>埃意（廊坊）电子工程有限公司</v>
          </cell>
          <cell r="J3">
            <v>7000</v>
          </cell>
        </row>
        <row r="4">
          <cell r="I4" t="str">
            <v>安次区合创大型车维修服务部</v>
          </cell>
          <cell r="J4">
            <v>9300</v>
          </cell>
        </row>
        <row r="5">
          <cell r="I5" t="str">
            <v>霸州市霸州镇鑫创五金塑料厂</v>
          </cell>
          <cell r="J5">
            <v>80000</v>
          </cell>
        </row>
        <row r="6">
          <cell r="I6" t="str">
            <v>霸州市政锦五金制品有限公司</v>
          </cell>
          <cell r="J6">
            <v>48500</v>
          </cell>
        </row>
        <row r="7">
          <cell r="I7" t="str">
            <v>保定市宏腾科技有限公司</v>
          </cell>
          <cell r="J7">
            <v>971.8</v>
          </cell>
        </row>
        <row r="8">
          <cell r="I8" t="str">
            <v>保定兆龙通用电器塑业有限公司</v>
          </cell>
          <cell r="J8">
            <v>48500</v>
          </cell>
        </row>
        <row r="9">
          <cell r="I9" t="str">
            <v>北鸿科（天津）科技有限公司</v>
          </cell>
          <cell r="J9">
            <v>100000</v>
          </cell>
        </row>
        <row r="10">
          <cell r="I10" t="str">
            <v>北京北汽李尔汽车系统有限公司保定分公司</v>
          </cell>
        </row>
        <row r="11">
          <cell r="I11" t="str">
            <v>北京博路荣国际贸易有限公司</v>
          </cell>
          <cell r="J11">
            <v>100000</v>
          </cell>
        </row>
        <row r="12">
          <cell r="I12" t="str">
            <v>北京东方华康自动化设备有限公司</v>
          </cell>
          <cell r="J12">
            <v>11000</v>
          </cell>
        </row>
        <row r="13">
          <cell r="I13" t="str">
            <v>北京多宾城建筑机械有限公司</v>
          </cell>
          <cell r="J13">
            <v>122250</v>
          </cell>
        </row>
        <row r="14">
          <cell r="I14" t="str">
            <v>北京格兰力士机电技术有限责任公司</v>
          </cell>
          <cell r="J14">
            <v>54750</v>
          </cell>
        </row>
        <row r="15">
          <cell r="I15" t="str">
            <v>北京光华荣昌汽车部件有限公司</v>
          </cell>
          <cell r="J15">
            <v>880000</v>
          </cell>
        </row>
        <row r="16">
          <cell r="I16" t="str">
            <v>北京恒世通物流有限公司</v>
          </cell>
          <cell r="J16">
            <v>125779.2</v>
          </cell>
        </row>
        <row r="17">
          <cell r="I17" t="str">
            <v>北京吉信气弹簧制品有限公司</v>
          </cell>
          <cell r="J17">
            <v>78000</v>
          </cell>
        </row>
        <row r="18">
          <cell r="I18" t="str">
            <v>北京美好生活家居用品有限公司</v>
          </cell>
          <cell r="J18">
            <v>1000</v>
          </cell>
        </row>
        <row r="19">
          <cell r="I19" t="str">
            <v>北京浦东三浦标准件有限公司</v>
          </cell>
          <cell r="J19">
            <v>97000</v>
          </cell>
        </row>
        <row r="20">
          <cell r="I20" t="str">
            <v>北京奇美玉隆商贸有限责任公司</v>
          </cell>
          <cell r="J20">
            <v>50000</v>
          </cell>
        </row>
        <row r="21">
          <cell r="I21" t="str">
            <v>北京瑞隆祥模具有限公司</v>
          </cell>
          <cell r="J21">
            <v>100000</v>
          </cell>
        </row>
        <row r="22">
          <cell r="I22" t="str">
            <v>北京市长安律师事务所</v>
          </cell>
          <cell r="J22">
            <v>100000</v>
          </cell>
        </row>
        <row r="23">
          <cell r="I23" t="str">
            <v>北京旺博林包装材料有限公司</v>
          </cell>
          <cell r="J23">
            <v>2000</v>
          </cell>
        </row>
        <row r="24">
          <cell r="I24" t="str">
            <v>北京银达信融资担保有限责任公司</v>
          </cell>
          <cell r="J24">
            <v>35803</v>
          </cell>
        </row>
        <row r="25">
          <cell r="I25" t="str">
            <v>北京友联物流有限公司</v>
          </cell>
          <cell r="J25">
            <v>122000</v>
          </cell>
        </row>
        <row r="26">
          <cell r="I26" t="str">
            <v>北京宇喆科技有限公司</v>
          </cell>
          <cell r="J26">
            <v>134000</v>
          </cell>
        </row>
        <row r="27">
          <cell r="I27" t="str">
            <v>北京志同信达科技发展有限公司</v>
          </cell>
          <cell r="J27">
            <v>780</v>
          </cell>
        </row>
        <row r="28">
          <cell r="I28" t="str">
            <v>北京中万盛贸易有限责任公司</v>
          </cell>
          <cell r="J28">
            <v>200000</v>
          </cell>
        </row>
        <row r="29">
          <cell r="I29" t="str">
            <v>北汽福田汽车股份有限公司时代领航卡车工厂</v>
          </cell>
        </row>
        <row r="30">
          <cell r="I30" t="str">
            <v>北汽福田汽车股份有限公司长沙超级卡车工厂</v>
          </cell>
        </row>
        <row r="31">
          <cell r="I31" t="str">
            <v>北汽福田汽车股份有限公司诸城汽车厂</v>
          </cell>
          <cell r="J31">
            <v>0</v>
          </cell>
        </row>
        <row r="32">
          <cell r="I32" t="str">
            <v>本代他POS商户汇总入账</v>
          </cell>
        </row>
        <row r="33">
          <cell r="I33" t="str">
            <v>沧州崇文晟源机械制造有限公司</v>
          </cell>
          <cell r="J33">
            <v>35000</v>
          </cell>
        </row>
        <row r="34">
          <cell r="I34" t="str">
            <v>沧州烽源人力资源服务有限公司</v>
          </cell>
          <cell r="J34">
            <v>77944.74</v>
          </cell>
        </row>
        <row r="35">
          <cell r="I35" t="str">
            <v>沧州昊大燃化工程有限公司</v>
          </cell>
          <cell r="J35">
            <v>5000</v>
          </cell>
        </row>
        <row r="36">
          <cell r="I36" t="str">
            <v>沧州梦依恋商贸有限公司</v>
          </cell>
          <cell r="J36">
            <v>19367.94</v>
          </cell>
        </row>
        <row r="37">
          <cell r="I37" t="str">
            <v>沧州其源盛环保设备有限公司</v>
          </cell>
          <cell r="J37">
            <v>58591.1</v>
          </cell>
        </row>
        <row r="38">
          <cell r="I38" t="str">
            <v>沧州庆方汽车部件有限公司</v>
          </cell>
          <cell r="J38">
            <v>61110</v>
          </cell>
        </row>
        <row r="39">
          <cell r="I39" t="str">
            <v>沧州市任沧机电有限公司</v>
          </cell>
          <cell r="J39">
            <v>16380</v>
          </cell>
        </row>
        <row r="40">
          <cell r="I40" t="str">
            <v>沧州市住房公积金管理中心</v>
          </cell>
          <cell r="J40">
            <v>99994.4</v>
          </cell>
        </row>
        <row r="41">
          <cell r="I41" t="str">
            <v>沧州万狄佳科技有限公司</v>
          </cell>
          <cell r="J41">
            <v>6360</v>
          </cell>
        </row>
        <row r="42">
          <cell r="I42" t="str">
            <v>沧州啸宇模具科技有限公司</v>
          </cell>
          <cell r="J42">
            <v>261000</v>
          </cell>
        </row>
        <row r="43">
          <cell r="I43" t="str">
            <v>沧州兴阳科技有限公司</v>
          </cell>
          <cell r="J43">
            <v>1150</v>
          </cell>
        </row>
        <row r="44">
          <cell r="I44" t="str">
            <v>沧州旭兴五金制品有限公司</v>
          </cell>
          <cell r="J44">
            <v>29100</v>
          </cell>
        </row>
        <row r="45">
          <cell r="I45" t="str">
            <v>沧州宇诺五金制造有限公司</v>
          </cell>
          <cell r="J45">
            <v>186240</v>
          </cell>
        </row>
        <row r="46">
          <cell r="I46" t="str">
            <v>沧州智凯金属制品有限公司</v>
          </cell>
          <cell r="J46">
            <v>94090</v>
          </cell>
        </row>
        <row r="47">
          <cell r="I47" t="str">
            <v>沧州众智鑫成人力资源服务有限公司</v>
          </cell>
          <cell r="J47">
            <v>54008.78</v>
          </cell>
        </row>
        <row r="48">
          <cell r="I48" t="str">
            <v>曹县亿昌木制品有限公司</v>
          </cell>
          <cell r="J48">
            <v>8800</v>
          </cell>
        </row>
        <row r="49">
          <cell r="I49" t="str">
            <v>曾琼</v>
          </cell>
          <cell r="J49">
            <v>2497.5</v>
          </cell>
        </row>
        <row r="50">
          <cell r="I50" t="str">
            <v>昌乐天齐色织布有限公司</v>
          </cell>
          <cell r="J50">
            <v>4850</v>
          </cell>
        </row>
        <row r="51">
          <cell r="I51" t="str">
            <v>常州立天汽车零部件有限公司</v>
          </cell>
          <cell r="J51">
            <v>106700</v>
          </cell>
        </row>
        <row r="52">
          <cell r="I52" t="str">
            <v>常州市鹏逸汽车附件有限公司</v>
          </cell>
          <cell r="J52">
            <v>12330</v>
          </cell>
        </row>
        <row r="53">
          <cell r="I53" t="str">
            <v>陈峰</v>
          </cell>
          <cell r="J53">
            <v>4950</v>
          </cell>
        </row>
        <row r="54">
          <cell r="I54" t="str">
            <v>陈浩</v>
          </cell>
          <cell r="J54">
            <v>5282.5</v>
          </cell>
        </row>
        <row r="55">
          <cell r="I55" t="str">
            <v>陈伟</v>
          </cell>
          <cell r="J55">
            <v>2393.54</v>
          </cell>
        </row>
        <row r="56">
          <cell r="I56" t="str">
            <v>陈泽强</v>
          </cell>
          <cell r="J56">
            <v>13734</v>
          </cell>
        </row>
        <row r="57">
          <cell r="I57" t="str">
            <v>程丽宇</v>
          </cell>
          <cell r="J57">
            <v>40338.47</v>
          </cell>
        </row>
        <row r="58">
          <cell r="I58" t="str">
            <v>慈溪市维克多自控元件有限公司</v>
          </cell>
          <cell r="J58">
            <v>275480</v>
          </cell>
        </row>
        <row r="59">
          <cell r="I59" t="str">
            <v>大悍(天津)汽车零部件有限公司</v>
          </cell>
          <cell r="J59">
            <v>189000</v>
          </cell>
        </row>
        <row r="60">
          <cell r="I60" t="str">
            <v>大迹吉田拉链有限公司北京分公司</v>
          </cell>
          <cell r="J60">
            <v>2000</v>
          </cell>
        </row>
        <row r="61">
          <cell r="I61" t="str">
            <v>大连浩煜新材料科技有限公司</v>
          </cell>
          <cell r="J61">
            <v>1050000</v>
          </cell>
        </row>
        <row r="62">
          <cell r="I62" t="str">
            <v>大连吉田拉链有限公司北京分公司</v>
          </cell>
          <cell r="J62">
            <v>2000</v>
          </cell>
        </row>
        <row r="63">
          <cell r="I63" t="str">
            <v>代发-本行异地</v>
          </cell>
          <cell r="J63">
            <v>52.5</v>
          </cell>
        </row>
        <row r="64">
          <cell r="I64" t="str">
            <v>待结算财政款项-待报解预算收入</v>
          </cell>
          <cell r="J64">
            <v>2215730.42</v>
          </cell>
        </row>
        <row r="65">
          <cell r="I65" t="str">
            <v>邓景亮</v>
          </cell>
          <cell r="J65">
            <v>147000</v>
          </cell>
        </row>
        <row r="66">
          <cell r="I66" t="str">
            <v>东莞皓永汽车配件有限公司</v>
          </cell>
          <cell r="J66">
            <v>39000</v>
          </cell>
        </row>
        <row r="67">
          <cell r="I67" t="str">
            <v>东莞市鑫宝塑胶原料有限公司</v>
          </cell>
          <cell r="J67">
            <v>10000</v>
          </cell>
        </row>
        <row r="68">
          <cell r="I68" t="str">
            <v>东莞市元将五金有限公司</v>
          </cell>
          <cell r="J68">
            <v>134326</v>
          </cell>
        </row>
        <row r="69">
          <cell r="I69" t="str">
            <v>董岗生</v>
          </cell>
          <cell r="J69">
            <v>4347</v>
          </cell>
        </row>
        <row r="70">
          <cell r="I70" t="str">
            <v>董会娟</v>
          </cell>
          <cell r="J70">
            <v>6596</v>
          </cell>
        </row>
        <row r="71">
          <cell r="I71" t="str">
            <v>窦炳乾</v>
          </cell>
          <cell r="J71">
            <v>5816.31</v>
          </cell>
        </row>
        <row r="72">
          <cell r="I72" t="str">
            <v>范瑶臣</v>
          </cell>
          <cell r="J72">
            <v>2595</v>
          </cell>
        </row>
        <row r="73">
          <cell r="I73" t="str">
            <v>范志超</v>
          </cell>
          <cell r="J73">
            <v>1650</v>
          </cell>
        </row>
        <row r="74">
          <cell r="I74" t="str">
            <v>丰县拓凯汽车服务有限公司</v>
          </cell>
          <cell r="J74">
            <v>150</v>
          </cell>
        </row>
        <row r="75">
          <cell r="I75" t="str">
            <v>冯敬乾</v>
          </cell>
          <cell r="J75">
            <v>1104</v>
          </cell>
        </row>
        <row r="76">
          <cell r="I76" t="str">
            <v>冯亮亮</v>
          </cell>
          <cell r="J76">
            <v>4252.2</v>
          </cell>
        </row>
        <row r="77">
          <cell r="I77" t="str">
            <v>佛吉亚（无锡）座椅部件有限公司</v>
          </cell>
          <cell r="J77">
            <v>404000</v>
          </cell>
        </row>
        <row r="78">
          <cell r="I78" t="str">
            <v>佛山市立久光电科技有限公司</v>
          </cell>
          <cell r="J78">
            <v>25148.35</v>
          </cell>
        </row>
        <row r="79">
          <cell r="I79" t="str">
            <v>佛山市顺德区菲斯卡特五金电器有限公司</v>
          </cell>
          <cell r="J79">
            <v>1356</v>
          </cell>
        </row>
        <row r="80">
          <cell r="I80" t="str">
            <v>佛山市顺德区聚达汽车部件有限公司</v>
          </cell>
          <cell r="J80">
            <v>114340.8</v>
          </cell>
        </row>
        <row r="81">
          <cell r="I81" t="str">
            <v>高碑店京华橡胶制品有限责任公司</v>
          </cell>
          <cell r="J81">
            <v>4850</v>
          </cell>
        </row>
        <row r="82">
          <cell r="I82" t="str">
            <v>高小川</v>
          </cell>
          <cell r="J82">
            <v>13224</v>
          </cell>
        </row>
        <row r="83">
          <cell r="I83" t="str">
            <v>工资批次号:482921</v>
          </cell>
          <cell r="J83">
            <v>898263.76</v>
          </cell>
        </row>
        <row r="84">
          <cell r="I84" t="str">
            <v>工资批次号:482922</v>
          </cell>
          <cell r="J84">
            <v>71223.99</v>
          </cell>
        </row>
        <row r="85">
          <cell r="I85" t="str">
            <v>谷朋坤</v>
          </cell>
          <cell r="J85">
            <v>2185.93</v>
          </cell>
        </row>
        <row r="86">
          <cell r="I86" t="str">
            <v>广东盟力纺织科技有限公司</v>
          </cell>
          <cell r="J86">
            <v>23462.51</v>
          </cell>
        </row>
        <row r="87">
          <cell r="I87" t="str">
            <v>广东欧昊集团有限公司</v>
          </cell>
          <cell r="J87">
            <v>5042361.11</v>
          </cell>
        </row>
        <row r="88">
          <cell r="I88" t="str">
            <v>国网汇通金财（北京）信息科技有限公司</v>
          </cell>
          <cell r="J88">
            <v>430000</v>
          </cell>
        </row>
        <row r="89">
          <cell r="I89" t="str">
            <v>海兴县越达弹簧制造有限公司</v>
          </cell>
          <cell r="J89">
            <v>126733.35</v>
          </cell>
        </row>
        <row r="90">
          <cell r="I90" t="str">
            <v>海兴中盛弹簧有限公司</v>
          </cell>
          <cell r="J90">
            <v>286485.63</v>
          </cell>
        </row>
        <row r="91">
          <cell r="I91" t="str">
            <v>邯郸市博曼凯旋汽车维修服务有限公司</v>
          </cell>
          <cell r="J91">
            <v>4423</v>
          </cell>
        </row>
        <row r="92">
          <cell r="I92" t="str">
            <v>杭州阳晨聚氨酯制品有限公司</v>
          </cell>
          <cell r="J92">
            <v>87000</v>
          </cell>
        </row>
        <row r="93">
          <cell r="I93" t="str">
            <v>航天宏达（泊头）机械科技有限公司</v>
          </cell>
          <cell r="J93">
            <v>400000</v>
          </cell>
        </row>
        <row r="94">
          <cell r="I94" t="str">
            <v>合肥光码科技有限公司</v>
          </cell>
          <cell r="J94">
            <v>30070</v>
          </cell>
        </row>
        <row r="95">
          <cell r="I95" t="str">
            <v>何伟伟</v>
          </cell>
          <cell r="J95">
            <v>6029.8</v>
          </cell>
        </row>
        <row r="96">
          <cell r="I96" t="str">
            <v>河北德邦物流有限公司</v>
          </cell>
          <cell r="J96">
            <v>71505</v>
          </cell>
        </row>
        <row r="97">
          <cell r="I97" t="str">
            <v>河北方基恒达汽车部件有限公司</v>
          </cell>
          <cell r="J97">
            <v>118000</v>
          </cell>
        </row>
        <row r="98">
          <cell r="I98" t="str">
            <v>河北光华荣昌汽车部件有限公司</v>
          </cell>
          <cell r="J98">
            <v>2877000</v>
          </cell>
        </row>
        <row r="99">
          <cell r="I99" t="str">
            <v>河北航凌电路板有限公司</v>
          </cell>
          <cell r="J99">
            <v>23000</v>
          </cell>
        </row>
        <row r="100">
          <cell r="I100" t="str">
            <v>河北宏广橡塑金属制品有限公司</v>
          </cell>
          <cell r="J100">
            <v>19400</v>
          </cell>
        </row>
        <row r="101">
          <cell r="I101" t="str">
            <v>河北冀翔通电子科技有限公司</v>
          </cell>
          <cell r="J101">
            <v>2129.46</v>
          </cell>
        </row>
        <row r="102">
          <cell r="I102" t="str">
            <v>河北锦泽丰泰国际贸易有限公司</v>
          </cell>
          <cell r="J102">
            <v>445798.19</v>
          </cell>
        </row>
        <row r="103">
          <cell r="I103" t="str">
            <v>河北利达金属制品集团有限公司</v>
          </cell>
          <cell r="J103">
            <v>317000</v>
          </cell>
        </row>
        <row r="104">
          <cell r="I104" t="str">
            <v>河北莫特美橡塑科技有限公司</v>
          </cell>
          <cell r="J104">
            <v>24000</v>
          </cell>
        </row>
        <row r="105">
          <cell r="I105" t="str">
            <v>河北锐翰汽车零部件有限公司</v>
          </cell>
          <cell r="J105">
            <v>28130</v>
          </cell>
        </row>
        <row r="106">
          <cell r="I106" t="str">
            <v>河北盛德燃气有限公司管理人</v>
          </cell>
          <cell r="J106">
            <v>21500</v>
          </cell>
        </row>
        <row r="107">
          <cell r="I107" t="str">
            <v>河北顺丰速运有限公司沧州分公司</v>
          </cell>
          <cell r="J107">
            <v>2498</v>
          </cell>
        </row>
        <row r="108">
          <cell r="I108" t="str">
            <v>河北新强力机械制造有限公司</v>
          </cell>
          <cell r="J108">
            <v>56260</v>
          </cell>
        </row>
        <row r="109">
          <cell r="I109" t="str">
            <v>河北信一净美物业服务有限公司</v>
          </cell>
          <cell r="J109">
            <v>25154</v>
          </cell>
        </row>
        <row r="110">
          <cell r="I110" t="str">
            <v>河北亿泽汽车零部件科技有限公司</v>
          </cell>
          <cell r="J110">
            <v>6000</v>
          </cell>
        </row>
        <row r="111">
          <cell r="I111" t="str">
            <v>鹤山市润源化工有限公司</v>
          </cell>
          <cell r="J111">
            <v>12000</v>
          </cell>
        </row>
        <row r="112">
          <cell r="I112" t="str">
            <v>衡水弘方橡塑制品有限公司</v>
          </cell>
          <cell r="J112">
            <v>2200</v>
          </cell>
        </row>
        <row r="113">
          <cell r="I113" t="str">
            <v>衡水鑫智汽车零部件有限公司</v>
          </cell>
          <cell r="J113">
            <v>31980</v>
          </cell>
        </row>
        <row r="114">
          <cell r="I114" t="str">
            <v>胡希港</v>
          </cell>
          <cell r="J114">
            <v>3773.2</v>
          </cell>
        </row>
        <row r="115">
          <cell r="I115" t="str">
            <v>湖南光华荣昌汽车部件有限公司</v>
          </cell>
        </row>
        <row r="116">
          <cell r="I116" t="str">
            <v>湖南精正设备制造有限公司</v>
          </cell>
          <cell r="J116">
            <v>17000</v>
          </cell>
        </row>
        <row r="117">
          <cell r="I117" t="str">
            <v>淮安市盛达汽车销售有限公司</v>
          </cell>
          <cell r="J117">
            <v>260</v>
          </cell>
        </row>
        <row r="118">
          <cell r="I118" t="str">
            <v>黄骅市保俊成复合彩印厂</v>
          </cell>
          <cell r="J118">
            <v>11640</v>
          </cell>
        </row>
        <row r="119">
          <cell r="I119" t="str">
            <v>黄骅市渤海路理想照像服务部</v>
          </cell>
          <cell r="J119">
            <v>1900</v>
          </cell>
        </row>
        <row r="120">
          <cell r="I120" t="str">
            <v>黄骅市常郭镇街西纸箱厂</v>
          </cell>
          <cell r="J120">
            <v>43650</v>
          </cell>
        </row>
        <row r="121">
          <cell r="I121" t="str">
            <v>黄骅市成卓汽车部件厂</v>
          </cell>
          <cell r="J121">
            <v>426800</v>
          </cell>
        </row>
        <row r="122">
          <cell r="I122" t="str">
            <v>黄骅市创合五金制品有限公司</v>
          </cell>
          <cell r="J122">
            <v>106700</v>
          </cell>
        </row>
        <row r="123">
          <cell r="I123" t="str">
            <v>黄骅市大海广告用品门市部</v>
          </cell>
          <cell r="J123">
            <v>1588</v>
          </cell>
        </row>
        <row r="124">
          <cell r="I124" t="str">
            <v>黄骅市大麻沽航凌电子机箱厂</v>
          </cell>
          <cell r="J124">
            <v>24000</v>
          </cell>
        </row>
        <row r="125">
          <cell r="I125" t="str">
            <v>黄骅市鼎祥五金制品有限公司</v>
          </cell>
          <cell r="J125">
            <v>19782</v>
          </cell>
        </row>
        <row r="126">
          <cell r="I126" t="str">
            <v>黄骅市东鑫车镜厂</v>
          </cell>
          <cell r="J126">
            <v>23611.43</v>
          </cell>
        </row>
        <row r="127">
          <cell r="I127" t="str">
            <v>黄骅市供水公司</v>
          </cell>
          <cell r="J127">
            <v>36609.5</v>
          </cell>
        </row>
        <row r="128">
          <cell r="I128" t="str">
            <v>黄骅市广亿汽车部件有限公司</v>
          </cell>
          <cell r="J128">
            <v>132405</v>
          </cell>
        </row>
        <row r="129">
          <cell r="I129" t="str">
            <v>黄骅市海生五金模具厂</v>
          </cell>
          <cell r="J129">
            <v>200000</v>
          </cell>
        </row>
        <row r="130">
          <cell r="I130" t="str">
            <v>黄骅市氦普气体销售有限公司</v>
          </cell>
          <cell r="J130">
            <v>100000</v>
          </cell>
        </row>
        <row r="131">
          <cell r="I131" t="str">
            <v>黄骅市瀚翔塑料制品有限公司</v>
          </cell>
          <cell r="J131">
            <v>7580.04</v>
          </cell>
        </row>
        <row r="132">
          <cell r="I132" t="str">
            <v>黄骅市恒伟五金制品有限公司</v>
          </cell>
          <cell r="J132">
            <v>260930</v>
          </cell>
        </row>
        <row r="133">
          <cell r="I133" t="str">
            <v>黄骅市宏顺模具厂</v>
          </cell>
          <cell r="J133">
            <v>47010</v>
          </cell>
        </row>
        <row r="134">
          <cell r="I134" t="str">
            <v>黄骅市辉煌建筑队</v>
          </cell>
          <cell r="J134">
            <v>1948</v>
          </cell>
        </row>
        <row r="135">
          <cell r="I135" t="str">
            <v>黄骅市汇铭汽车部件有限公司</v>
          </cell>
          <cell r="J135">
            <v>1090000</v>
          </cell>
        </row>
        <row r="136">
          <cell r="I136" t="str">
            <v>黄骅市佳祥五金制品有限公司</v>
          </cell>
          <cell r="J136">
            <v>15063.35</v>
          </cell>
        </row>
        <row r="137">
          <cell r="I137" t="str">
            <v>黄骅市建昌塑料制品有限公司</v>
          </cell>
          <cell r="J137">
            <v>104760</v>
          </cell>
        </row>
        <row r="138">
          <cell r="I138" t="str">
            <v>黄骅市金宝成钢材经销有限公司</v>
          </cell>
          <cell r="J138">
            <v>6730</v>
          </cell>
        </row>
        <row r="139">
          <cell r="I139" t="str">
            <v>黄骅市金诚模具厂</v>
          </cell>
          <cell r="J139">
            <v>24848</v>
          </cell>
        </row>
        <row r="140">
          <cell r="I140" t="str">
            <v>黄骅市金盾保安服务有限公司</v>
          </cell>
          <cell r="J140">
            <v>25000</v>
          </cell>
        </row>
        <row r="141">
          <cell r="I141" t="str">
            <v>黄骅市金珲设备安装工程有限公司</v>
          </cell>
          <cell r="J141">
            <v>28096</v>
          </cell>
        </row>
        <row r="142">
          <cell r="I142" t="str">
            <v>黄骅市平安消防器材销售中心</v>
          </cell>
          <cell r="J142">
            <v>1336</v>
          </cell>
        </row>
        <row r="143">
          <cell r="I143" t="str">
            <v>黄骅市奇润运输队</v>
          </cell>
          <cell r="J143">
            <v>650</v>
          </cell>
        </row>
        <row r="144">
          <cell r="I144" t="str">
            <v>黄骅市旗锐塑料制品有限公司</v>
          </cell>
          <cell r="J144">
            <v>69000</v>
          </cell>
        </row>
        <row r="145">
          <cell r="I145" t="str">
            <v>黄骅市人民法院</v>
          </cell>
          <cell r="J145">
            <v>2544.85</v>
          </cell>
        </row>
        <row r="146">
          <cell r="I146" t="str">
            <v>黄骅市瑞丰五金制品有限公司</v>
          </cell>
          <cell r="J146">
            <v>32980</v>
          </cell>
        </row>
        <row r="147">
          <cell r="I147" t="str">
            <v>黄骅市三江商贸有限公司</v>
          </cell>
          <cell r="J147">
            <v>17744</v>
          </cell>
        </row>
        <row r="148">
          <cell r="I148" t="str">
            <v>黄骅市双得金属制品销售有限公司</v>
          </cell>
          <cell r="J148">
            <v>50000</v>
          </cell>
        </row>
        <row r="149">
          <cell r="I149" t="str">
            <v>黄骅市双骏模具有限公司</v>
          </cell>
          <cell r="J149">
            <v>46934</v>
          </cell>
        </row>
        <row r="150">
          <cell r="I150" t="str">
            <v>黄骅市顺亿汽车部件有限公司</v>
          </cell>
          <cell r="J150">
            <v>37830</v>
          </cell>
        </row>
        <row r="151">
          <cell r="I151" t="str">
            <v>黄骅市泰行汽车配件有限公司</v>
          </cell>
          <cell r="J151">
            <v>194000</v>
          </cell>
        </row>
        <row r="152">
          <cell r="I152" t="str">
            <v>黄骅市腾双五金门市部</v>
          </cell>
          <cell r="J152">
            <v>20844.92</v>
          </cell>
        </row>
        <row r="153">
          <cell r="I153" t="str">
            <v>黄骅市天硕汽车部件有限公司</v>
          </cell>
          <cell r="J153">
            <v>10000</v>
          </cell>
        </row>
        <row r="154">
          <cell r="I154" t="str">
            <v>黄骅市通乐贸易有限公司</v>
          </cell>
          <cell r="J154">
            <v>50000</v>
          </cell>
        </row>
        <row r="155">
          <cell r="I155" t="str">
            <v>黄骅市祥盛电机修理部</v>
          </cell>
          <cell r="J155">
            <v>2300</v>
          </cell>
        </row>
        <row r="156">
          <cell r="I156" t="str">
            <v>黄骅市鑫昌五金制品厂</v>
          </cell>
          <cell r="J156">
            <v>465600</v>
          </cell>
        </row>
        <row r="157">
          <cell r="I157" t="str">
            <v>黄骅市鑫祺汽车配件有限公司</v>
          </cell>
          <cell r="J157">
            <v>48500</v>
          </cell>
        </row>
        <row r="158">
          <cell r="I158" t="str">
            <v>黄骅市信达家电维修中心</v>
          </cell>
          <cell r="J158">
            <v>650</v>
          </cell>
        </row>
        <row r="159">
          <cell r="I159" t="str">
            <v>黄骅市兴华石油有限责任公司</v>
          </cell>
          <cell r="J159">
            <v>31000</v>
          </cell>
        </row>
        <row r="160">
          <cell r="I160" t="str">
            <v>黄骅市兴岳金属制品有限公司</v>
          </cell>
          <cell r="J160">
            <v>37830</v>
          </cell>
        </row>
        <row r="161">
          <cell r="I161" t="str">
            <v>黄骅市益海五金制造有限公司</v>
          </cell>
          <cell r="J161">
            <v>42680</v>
          </cell>
        </row>
        <row r="162">
          <cell r="I162" t="str">
            <v>黄骅市盈辉汽车配件有限公司</v>
          </cell>
          <cell r="J162">
            <v>19400</v>
          </cell>
        </row>
        <row r="163">
          <cell r="I163" t="str">
            <v>黄骅市雍丰塑料制品有限公司</v>
          </cell>
          <cell r="J163">
            <v>103790</v>
          </cell>
        </row>
        <row r="164">
          <cell r="I164" t="str">
            <v>黄骅市源特市政工程有限公司</v>
          </cell>
          <cell r="J164">
            <v>32500</v>
          </cell>
        </row>
        <row r="165">
          <cell r="I165" t="str">
            <v>黄骅市再兴汽车配件有限公司</v>
          </cell>
          <cell r="J165">
            <v>109125</v>
          </cell>
        </row>
        <row r="166">
          <cell r="I166" t="str">
            <v>黄骅市长生汽车灯镜有限公司</v>
          </cell>
          <cell r="J166">
            <v>194000</v>
          </cell>
        </row>
        <row r="167">
          <cell r="I167" t="str">
            <v>黄骅市赵福增运输队</v>
          </cell>
          <cell r="J167">
            <v>245000</v>
          </cell>
        </row>
        <row r="168">
          <cell r="I168" t="str">
            <v>黄骅市祯祥金属制品有限责任公司</v>
          </cell>
          <cell r="J168">
            <v>400000</v>
          </cell>
        </row>
        <row r="169">
          <cell r="I169" t="str">
            <v>黄骅市正大纺织机械配件厂</v>
          </cell>
          <cell r="J169">
            <v>58200</v>
          </cell>
        </row>
        <row r="170">
          <cell r="I170" t="str">
            <v>黄骅市正祥车辆部件有限公司</v>
          </cell>
          <cell r="J170">
            <v>29100</v>
          </cell>
        </row>
        <row r="171">
          <cell r="I171" t="str">
            <v>黄骅市致远摩托车配件有限公司</v>
          </cell>
          <cell r="J171">
            <v>101500</v>
          </cell>
        </row>
        <row r="172">
          <cell r="I172" t="str">
            <v>黄骅市众泰模具厂</v>
          </cell>
          <cell r="J172">
            <v>3600</v>
          </cell>
        </row>
        <row r="173">
          <cell r="I173" t="str">
            <v>黄骅浙泰光伏发电有限公司</v>
          </cell>
          <cell r="J173">
            <v>502302.89</v>
          </cell>
        </row>
        <row r="174">
          <cell r="I174" t="str">
            <v>姬胜阳</v>
          </cell>
          <cell r="J174">
            <v>1495</v>
          </cell>
        </row>
        <row r="175">
          <cell r="I175" t="str">
            <v>吉林省德邦汽车电子有限公司</v>
          </cell>
          <cell r="J175">
            <v>490000</v>
          </cell>
        </row>
        <row r="176">
          <cell r="I176" t="str">
            <v>建研盈科（北京）科技有限公司</v>
          </cell>
          <cell r="J176">
            <v>10000</v>
          </cell>
        </row>
        <row r="177">
          <cell r="I177" t="str">
            <v>江苏艾文德悦达汽车内饰有限责任公司</v>
          </cell>
          <cell r="J177">
            <v>70000</v>
          </cell>
        </row>
        <row r="178">
          <cell r="I178" t="str">
            <v>江苏力乐汽车部件股份有限公司</v>
          </cell>
          <cell r="J178">
            <v>970000</v>
          </cell>
        </row>
        <row r="179">
          <cell r="I179" t="str">
            <v>江苏力乐汽车部件有限公司</v>
          </cell>
          <cell r="J179">
            <v>1030000</v>
          </cell>
        </row>
        <row r="180">
          <cell r="I180" t="str">
            <v>江苏全盛座舱技术股份有限公司</v>
          </cell>
          <cell r="J180">
            <v>300000</v>
          </cell>
        </row>
        <row r="181">
          <cell r="I181" t="str">
            <v>江苏万金汽车零部件制造有限公司</v>
          </cell>
          <cell r="J181">
            <v>64990</v>
          </cell>
        </row>
        <row r="182">
          <cell r="I182" t="str">
            <v>江阴宝曼电子科技有限公司</v>
          </cell>
          <cell r="J182">
            <v>5612.3</v>
          </cell>
        </row>
        <row r="183">
          <cell r="I183" t="str">
            <v>江阴市宏丰塑业有限公司</v>
          </cell>
          <cell r="J183">
            <v>150000</v>
          </cell>
        </row>
        <row r="184">
          <cell r="I184" t="str">
            <v>江阴市信佳科贸有限公司</v>
          </cell>
          <cell r="J184">
            <v>211171</v>
          </cell>
        </row>
        <row r="185">
          <cell r="I185" t="str">
            <v>结息</v>
          </cell>
        </row>
        <row r="186">
          <cell r="I186" t="str">
            <v>开封市南关区凯伟汽车特约维修站</v>
          </cell>
          <cell r="J186">
            <v>1443</v>
          </cell>
        </row>
        <row r="187">
          <cell r="I187" t="str">
            <v>恺博（常熟）座椅机械部件有限公司</v>
          </cell>
          <cell r="J187">
            <v>154000</v>
          </cell>
        </row>
        <row r="188">
          <cell r="I188" t="str">
            <v>旷达汽车饰件系统有限公司</v>
          </cell>
          <cell r="J188">
            <v>196000</v>
          </cell>
        </row>
        <row r="189">
          <cell r="I189" t="str">
            <v>昆山维尔利环保科技有限公司</v>
          </cell>
          <cell r="J189">
            <v>43695.2</v>
          </cell>
        </row>
        <row r="190">
          <cell r="I190" t="str">
            <v>廊坊东尚金属制品有限公司</v>
          </cell>
          <cell r="J190">
            <v>69876.5</v>
          </cell>
        </row>
        <row r="191">
          <cell r="I191" t="str">
            <v>廊坊冀杰塑料制品有限公司</v>
          </cell>
          <cell r="J191">
            <v>5500</v>
          </cell>
        </row>
        <row r="192">
          <cell r="I192" t="str">
            <v>廊坊开发区欧特克精密电子线束制造有限公司</v>
          </cell>
          <cell r="J192">
            <v>43000</v>
          </cell>
        </row>
        <row r="193">
          <cell r="I193" t="str">
            <v>廊坊市东平汽车零配件有限公司</v>
          </cell>
          <cell r="J193">
            <v>80000</v>
          </cell>
        </row>
        <row r="194">
          <cell r="I194" t="str">
            <v>李明杰</v>
          </cell>
          <cell r="J194">
            <v>1441.02</v>
          </cell>
        </row>
        <row r="195">
          <cell r="I195" t="str">
            <v>李明耀</v>
          </cell>
        </row>
        <row r="196">
          <cell r="I196" t="str">
            <v>李鹏</v>
          </cell>
          <cell r="J196">
            <v>24322.4</v>
          </cell>
        </row>
        <row r="197">
          <cell r="I197" t="str">
            <v>辽宁德威纤维制品有限公司</v>
          </cell>
          <cell r="J197">
            <v>20000</v>
          </cell>
        </row>
        <row r="198">
          <cell r="I198" t="str">
            <v>辽宁顺亿达汽车销售服务有限公司</v>
          </cell>
          <cell r="J198">
            <v>1265</v>
          </cell>
        </row>
        <row r="199">
          <cell r="I199" t="str">
            <v>临沭县腾跃汽车服务有限公司</v>
          </cell>
          <cell r="J199">
            <v>1000</v>
          </cell>
        </row>
        <row r="200">
          <cell r="I200" t="str">
            <v>临沂方中新材料科技有限公司</v>
          </cell>
          <cell r="J200">
            <v>200100</v>
          </cell>
        </row>
        <row r="201">
          <cell r="I201" t="str">
            <v>刘镔</v>
          </cell>
          <cell r="J201">
            <v>456.52</v>
          </cell>
        </row>
        <row r="202">
          <cell r="I202" t="str">
            <v>刘国鹏</v>
          </cell>
        </row>
        <row r="203">
          <cell r="I203" t="str">
            <v>刘宏帅</v>
          </cell>
          <cell r="J203">
            <v>1470</v>
          </cell>
        </row>
        <row r="204">
          <cell r="I204" t="str">
            <v>刘强</v>
          </cell>
          <cell r="J204">
            <v>281</v>
          </cell>
        </row>
        <row r="205">
          <cell r="I205" t="str">
            <v>刘石头</v>
          </cell>
          <cell r="J205">
            <v>341.66</v>
          </cell>
        </row>
        <row r="206">
          <cell r="I206" t="str">
            <v>刘新杰</v>
          </cell>
          <cell r="J206">
            <v>3128</v>
          </cell>
        </row>
        <row r="207">
          <cell r="I207" t="str">
            <v>刘旭</v>
          </cell>
          <cell r="J207">
            <v>3276.4</v>
          </cell>
        </row>
        <row r="208">
          <cell r="I208" t="str">
            <v>刘彦山</v>
          </cell>
          <cell r="J208">
            <v>3163.51</v>
          </cell>
        </row>
        <row r="209">
          <cell r="I209" t="str">
            <v>洛阳邦福汽车贸易有限公司</v>
          </cell>
          <cell r="J209">
            <v>1857.8</v>
          </cell>
        </row>
        <row r="210">
          <cell r="I210" t="str">
            <v>马宝军</v>
          </cell>
          <cell r="J210">
            <v>12185.4</v>
          </cell>
        </row>
        <row r="211">
          <cell r="I211" t="str">
            <v>马旭林</v>
          </cell>
          <cell r="J211">
            <v>5094.61</v>
          </cell>
        </row>
        <row r="212">
          <cell r="I212" t="str">
            <v>马亚青</v>
          </cell>
          <cell r="J212">
            <v>3803</v>
          </cell>
        </row>
        <row r="213">
          <cell r="I213" t="str">
            <v>米思米（中国）精密机械贸易有限公司</v>
          </cell>
          <cell r="J213">
            <v>13781.42</v>
          </cell>
        </row>
        <row r="214">
          <cell r="I214" t="str">
            <v>明阳科技（苏州）股份有限公司</v>
          </cell>
          <cell r="J214">
            <v>10645.17</v>
          </cell>
        </row>
        <row r="215">
          <cell r="I215" t="str">
            <v>纳新塑化（上海）有限公司</v>
          </cell>
          <cell r="J215">
            <v>100000</v>
          </cell>
        </row>
        <row r="216">
          <cell r="I216" t="str">
            <v>南昌市瑞庄科技有限公司</v>
          </cell>
          <cell r="J216">
            <v>7720</v>
          </cell>
        </row>
        <row r="217">
          <cell r="I217" t="str">
            <v>南宫市宏勇汽配塑料卡扣制造厂</v>
          </cell>
          <cell r="J217">
            <v>3000</v>
          </cell>
        </row>
        <row r="218">
          <cell r="I218" t="str">
            <v>南京奥托立夫汽车安全系统有限公司</v>
          </cell>
          <cell r="J218">
            <v>75000</v>
          </cell>
        </row>
        <row r="219">
          <cell r="I219" t="str">
            <v>南皮县恩杰五金制造有限公司</v>
          </cell>
          <cell r="J219">
            <v>105090</v>
          </cell>
        </row>
        <row r="220">
          <cell r="I220" t="str">
            <v>南皮县利辉五金接插件厂</v>
          </cell>
          <cell r="J220">
            <v>1000</v>
          </cell>
        </row>
        <row r="221">
          <cell r="I221" t="str">
            <v>宁波华腾首研新材料有限公司</v>
          </cell>
          <cell r="J221">
            <v>4500</v>
          </cell>
        </row>
        <row r="222">
          <cell r="I222" t="str">
            <v>宁波精成车业有限公司</v>
          </cell>
          <cell r="J222">
            <v>122000</v>
          </cell>
        </row>
        <row r="223">
          <cell r="I223" t="str">
            <v>宁波瑞元模塑有限公司</v>
          </cell>
          <cell r="J223">
            <v>1229400</v>
          </cell>
        </row>
        <row r="224">
          <cell r="I224" t="str">
            <v>宁波银行北京昌平支行</v>
          </cell>
          <cell r="J224">
            <v>5795000</v>
          </cell>
        </row>
        <row r="225">
          <cell r="I225" t="str">
            <v>泮长海</v>
          </cell>
          <cell r="J225">
            <v>4256</v>
          </cell>
        </row>
        <row r="226">
          <cell r="I226" t="str">
            <v>批量账务集中处理</v>
          </cell>
          <cell r="J226">
            <v>71733.36</v>
          </cell>
        </row>
        <row r="227">
          <cell r="I227" t="str">
            <v>泊头市捷润五金制品有限公司</v>
          </cell>
          <cell r="J227">
            <v>114460</v>
          </cell>
        </row>
        <row r="228">
          <cell r="I228" t="str">
            <v>青岛柏利美新材料有限公司</v>
          </cell>
          <cell r="J228">
            <v>30000</v>
          </cell>
        </row>
        <row r="229">
          <cell r="I229" t="str">
            <v>青岛福基纺织有限公司</v>
          </cell>
          <cell r="J229">
            <v>1525100</v>
          </cell>
        </row>
        <row r="230">
          <cell r="I230" t="str">
            <v>青岛盛有电子科技有限公司</v>
          </cell>
          <cell r="J230">
            <v>50000</v>
          </cell>
        </row>
        <row r="231">
          <cell r="I231" t="str">
            <v>青岛中新华美塑料有限公司</v>
          </cell>
          <cell r="J231">
            <v>44050</v>
          </cell>
        </row>
        <row r="232">
          <cell r="I232" t="str">
            <v>泉州市福兴塑料五金有限公司</v>
          </cell>
          <cell r="J232">
            <v>51160.91</v>
          </cell>
        </row>
        <row r="233">
          <cell r="I233" t="str">
            <v>任丘市焊材厂</v>
          </cell>
          <cell r="J233">
            <v>29626</v>
          </cell>
        </row>
        <row r="234">
          <cell r="I234" t="str">
            <v>日照联成工程机械有限公司</v>
          </cell>
          <cell r="J234">
            <v>48500</v>
          </cell>
        </row>
        <row r="235">
          <cell r="I235" t="str">
            <v>日终扣款5311122023041200</v>
          </cell>
          <cell r="J235">
            <v>177681.67</v>
          </cell>
        </row>
        <row r="236">
          <cell r="I236" t="str">
            <v>日终扣款5311122023041400</v>
          </cell>
          <cell r="J236">
            <v>36812.5</v>
          </cell>
        </row>
        <row r="237">
          <cell r="I237" t="str">
            <v>瑞安市精艺标准件有限公司</v>
          </cell>
          <cell r="J237">
            <v>50000</v>
          </cell>
        </row>
        <row r="238">
          <cell r="I238" t="str">
            <v>厦门凯平化工有限公司</v>
          </cell>
          <cell r="J238">
            <v>300000</v>
          </cell>
        </row>
        <row r="239">
          <cell r="I239" t="str">
            <v>厦门市驰宇汽车维修有限公司</v>
          </cell>
          <cell r="J239">
            <v>240</v>
          </cell>
        </row>
        <row r="240">
          <cell r="I240" t="str">
            <v>厦门市三友和机械有限公司</v>
          </cell>
          <cell r="J240">
            <v>50000</v>
          </cell>
        </row>
        <row r="241">
          <cell r="I241" t="str">
            <v>厦门市鑫荣飞工贸有限公司</v>
          </cell>
          <cell r="J241">
            <v>300000</v>
          </cell>
        </row>
        <row r="242">
          <cell r="I242" t="str">
            <v>山东昊松新材料科技有限公司</v>
          </cell>
          <cell r="J242">
            <v>138830</v>
          </cell>
        </row>
        <row r="243">
          <cell r="I243" t="str">
            <v>山东慧源精细化工有限公司</v>
          </cell>
          <cell r="J243">
            <v>8460.08</v>
          </cell>
        </row>
        <row r="244">
          <cell r="I244" t="str">
            <v>山东金达汽车部件制造股份有限公司</v>
          </cell>
          <cell r="J244">
            <v>2000</v>
          </cell>
        </row>
        <row r="245">
          <cell r="I245" t="str">
            <v>山东隆华新材料股份有限公司</v>
          </cell>
        </row>
        <row r="246">
          <cell r="I246" t="str">
            <v>山东万澳汽车附件科技有限公司</v>
          </cell>
          <cell r="J246">
            <v>19400</v>
          </cell>
        </row>
        <row r="247">
          <cell r="I247" t="str">
            <v>山东五征集团有限公司</v>
          </cell>
        </row>
        <row r="248">
          <cell r="I248" t="str">
            <v>山西鑫汇通汽车销售服务有限公司</v>
          </cell>
          <cell r="J248">
            <v>5400</v>
          </cell>
        </row>
        <row r="249">
          <cell r="I249" t="str">
            <v>陕西优尼尔企业管理咨询有限公司</v>
          </cell>
          <cell r="J249">
            <v>29543.5</v>
          </cell>
        </row>
        <row r="250">
          <cell r="I250" t="str">
            <v>上海霏济科技有限公司</v>
          </cell>
          <cell r="J250">
            <v>300000</v>
          </cell>
        </row>
        <row r="251">
          <cell r="I251" t="str">
            <v>上海佳协机电设备有限公司</v>
          </cell>
          <cell r="J251">
            <v>20000</v>
          </cell>
        </row>
        <row r="252">
          <cell r="I252" t="str">
            <v>上海努辰金属制品有限公司</v>
          </cell>
          <cell r="J252">
            <v>280000</v>
          </cell>
        </row>
        <row r="253">
          <cell r="I253" t="str">
            <v>上海永协机械配件有限公司</v>
          </cell>
          <cell r="J253">
            <v>50000</v>
          </cell>
        </row>
        <row r="254">
          <cell r="I254" t="str">
            <v>上海越航启塑化有限公司</v>
          </cell>
          <cell r="J254">
            <v>95600</v>
          </cell>
        </row>
        <row r="255">
          <cell r="I255" t="str">
            <v>深圳市三合一五金有限公司</v>
          </cell>
          <cell r="J255">
            <v>21000</v>
          </cell>
        </row>
        <row r="256">
          <cell r="I256" t="str">
            <v>深圳市毅荣川电子科技有限公司</v>
          </cell>
          <cell r="J256">
            <v>20000</v>
          </cell>
        </row>
        <row r="257">
          <cell r="I257" t="str">
            <v>深州市晶立泰机械配件有限公司</v>
          </cell>
          <cell r="J257">
            <v>8730</v>
          </cell>
        </row>
        <row r="258">
          <cell r="I258" t="str">
            <v>深州市卓伦橡塑磨具有限公司</v>
          </cell>
          <cell r="J258">
            <v>213400</v>
          </cell>
        </row>
        <row r="259">
          <cell r="I259" t="str">
            <v>沈阳金杯锦恒汽车安全系统有限公司</v>
          </cell>
          <cell r="J259">
            <v>537802.3</v>
          </cell>
        </row>
        <row r="260">
          <cell r="I260" t="str">
            <v>沈阳市万国物流有限公司</v>
          </cell>
          <cell r="J260">
            <v>1800</v>
          </cell>
        </row>
        <row r="261">
          <cell r="I261" t="str">
            <v>史义虹</v>
          </cell>
        </row>
        <row r="262">
          <cell r="I262" t="str">
            <v>手续费</v>
          </cell>
          <cell r="J262">
            <v>44</v>
          </cell>
        </row>
        <row r="263">
          <cell r="I263" t="str">
            <v>双鸭山众龙腾汽车贸易有限公司</v>
          </cell>
          <cell r="J263">
            <v>780</v>
          </cell>
        </row>
        <row r="264">
          <cell r="I264" t="str">
            <v>四川共享物流有限公司</v>
          </cell>
          <cell r="J264">
            <v>19400</v>
          </cell>
        </row>
        <row r="265">
          <cell r="I265" t="str">
            <v>苏世博(南京)减振系统有限公司</v>
          </cell>
          <cell r="J265">
            <v>191608</v>
          </cell>
        </row>
        <row r="266">
          <cell r="I266" t="str">
            <v>苏州宏逸汽车零部件有限公司</v>
          </cell>
          <cell r="J266">
            <v>5400</v>
          </cell>
        </row>
        <row r="267">
          <cell r="I267" t="str">
            <v>台安县重型汽车服务有限责任公司</v>
          </cell>
          <cell r="J267">
            <v>400</v>
          </cell>
        </row>
        <row r="268">
          <cell r="I268" t="str">
            <v>唐山璟胜自动化科技有限公司</v>
          </cell>
          <cell r="J268">
            <v>9600</v>
          </cell>
        </row>
        <row r="269">
          <cell r="I269" t="str">
            <v>滕奉伟</v>
          </cell>
          <cell r="J269">
            <v>71930.66</v>
          </cell>
        </row>
        <row r="270">
          <cell r="I270" t="str">
            <v>滕敬涛</v>
          </cell>
          <cell r="J270">
            <v>7059.92</v>
          </cell>
        </row>
        <row r="271">
          <cell r="I271" t="str">
            <v>天津艾尔特精密机械有限公司</v>
          </cell>
          <cell r="J271">
            <v>21900</v>
          </cell>
        </row>
        <row r="272">
          <cell r="I272" t="str">
            <v>天津博容包装制品有限公司</v>
          </cell>
          <cell r="J272">
            <v>462098.48</v>
          </cell>
        </row>
        <row r="273">
          <cell r="I273" t="str">
            <v>天津德润达金属材料销售有限公司</v>
          </cell>
          <cell r="J273">
            <v>151985.15</v>
          </cell>
        </row>
        <row r="274">
          <cell r="I274" t="str">
            <v>天津东和汽车零部件有限公司</v>
          </cell>
          <cell r="J274">
            <v>8400</v>
          </cell>
        </row>
        <row r="275">
          <cell r="I275" t="str">
            <v>天津东旺科技发展有限公司</v>
          </cell>
          <cell r="J275">
            <v>28476</v>
          </cell>
        </row>
        <row r="276">
          <cell r="I276" t="str">
            <v>天津海菲焊接技术有限公司</v>
          </cell>
          <cell r="J276">
            <v>7000</v>
          </cell>
        </row>
        <row r="277">
          <cell r="I277" t="str">
            <v>天津宏达翔科技有限公司</v>
          </cell>
          <cell r="J277">
            <v>68860.6</v>
          </cell>
        </row>
        <row r="278">
          <cell r="I278" t="str">
            <v>天津金发新材料有限公司</v>
          </cell>
          <cell r="J278">
            <v>95054.4</v>
          </cell>
        </row>
        <row r="279">
          <cell r="I279" t="str">
            <v>天津锦程新材料科技有限公司</v>
          </cell>
          <cell r="J279">
            <v>37968</v>
          </cell>
        </row>
        <row r="280">
          <cell r="I280" t="str">
            <v>天津力登维汽车部件有限公司</v>
          </cell>
          <cell r="J280">
            <v>10000</v>
          </cell>
        </row>
        <row r="281">
          <cell r="I281" t="str">
            <v>天津沛衡五金弹簧有限公司</v>
          </cell>
          <cell r="J281">
            <v>37000</v>
          </cell>
        </row>
        <row r="282">
          <cell r="I282" t="str">
            <v>天津琪安科技有限公司</v>
          </cell>
          <cell r="J282">
            <v>50000</v>
          </cell>
        </row>
        <row r="283">
          <cell r="I283" t="str">
            <v>天津生隆纤维材料股份有限公司</v>
          </cell>
          <cell r="J283">
            <v>142008</v>
          </cell>
        </row>
        <row r="284">
          <cell r="I284" t="str">
            <v>天津市奥特威德焊接技术有限公司</v>
          </cell>
          <cell r="J284">
            <v>16000</v>
          </cell>
        </row>
        <row r="285">
          <cell r="I285" t="str">
            <v>天津市宝坻区维华五金厂</v>
          </cell>
          <cell r="J285">
            <v>10000</v>
          </cell>
        </row>
        <row r="286">
          <cell r="I286" t="str">
            <v>天津市科特迪自动化设备有限公司</v>
          </cell>
          <cell r="J286">
            <v>13500</v>
          </cell>
        </row>
        <row r="287">
          <cell r="I287" t="str">
            <v>天津市朗力机械设备有限公司</v>
          </cell>
          <cell r="J287">
            <v>162000</v>
          </cell>
        </row>
        <row r="288">
          <cell r="I288" t="str">
            <v>天津市鹏升汽车部件有限公司</v>
          </cell>
          <cell r="J288">
            <v>221160</v>
          </cell>
        </row>
        <row r="289">
          <cell r="I289" t="str">
            <v>天津市天龙得冷成型部件有限公司</v>
          </cell>
          <cell r="J289">
            <v>39274.28</v>
          </cell>
        </row>
        <row r="290">
          <cell r="I290" t="str">
            <v>天津市元辉昌钢铁贸易有限公司</v>
          </cell>
          <cell r="J290">
            <v>154795.22</v>
          </cell>
        </row>
        <row r="291">
          <cell r="I291" t="str">
            <v>天津市远丰化工产品贸易有限公司</v>
          </cell>
          <cell r="J291">
            <v>1530000</v>
          </cell>
        </row>
        <row r="292">
          <cell r="I292" t="str">
            <v>天津腾达永恒科技发展有限公司</v>
          </cell>
          <cell r="J292">
            <v>19400</v>
          </cell>
        </row>
        <row r="293">
          <cell r="I293" t="str">
            <v>天津新起点模具有限公司</v>
          </cell>
          <cell r="J293">
            <v>16800</v>
          </cell>
        </row>
        <row r="294">
          <cell r="I294" t="str">
            <v>天津信嘉机械设备租赁有限公司</v>
          </cell>
          <cell r="J294">
            <v>10000</v>
          </cell>
        </row>
        <row r="295">
          <cell r="I295" t="str">
            <v>天津亚铁科技有限公司</v>
          </cell>
          <cell r="J295">
            <v>100000</v>
          </cell>
        </row>
        <row r="296">
          <cell r="I296" t="str">
            <v>天津优普达特科技有限公司</v>
          </cell>
          <cell r="J296">
            <v>35280</v>
          </cell>
        </row>
        <row r="297">
          <cell r="I297" t="str">
            <v>天津中骏机械技术有限公司</v>
          </cell>
          <cell r="J297">
            <v>13000</v>
          </cell>
        </row>
        <row r="298">
          <cell r="I298" t="str">
            <v>田健</v>
          </cell>
          <cell r="J298">
            <v>3088.6</v>
          </cell>
        </row>
        <row r="299">
          <cell r="I299" t="str">
            <v>同道精英（天津）信息技术有限公司</v>
          </cell>
          <cell r="J299">
            <v>11880</v>
          </cell>
        </row>
        <row r="300">
          <cell r="I300" t="str">
            <v>王贵宝</v>
          </cell>
          <cell r="J300">
            <v>544</v>
          </cell>
        </row>
        <row r="301">
          <cell r="I301" t="str">
            <v>王厚山</v>
          </cell>
          <cell r="J301">
            <v>76500</v>
          </cell>
        </row>
        <row r="302">
          <cell r="I302" t="str">
            <v>王俊霞</v>
          </cell>
          <cell r="J302">
            <v>13020.86</v>
          </cell>
        </row>
        <row r="303">
          <cell r="I303" t="str">
            <v>王磊</v>
          </cell>
          <cell r="J303">
            <v>3889.74</v>
          </cell>
        </row>
        <row r="304">
          <cell r="I304" t="str">
            <v>王伟</v>
          </cell>
          <cell r="J304">
            <v>2437</v>
          </cell>
        </row>
        <row r="305">
          <cell r="I305" t="str">
            <v>王献文</v>
          </cell>
          <cell r="J305">
            <v>1300</v>
          </cell>
        </row>
        <row r="306">
          <cell r="I306" t="str">
            <v>王志臣</v>
          </cell>
          <cell r="J306">
            <v>10400</v>
          </cell>
        </row>
        <row r="307">
          <cell r="I307" t="str">
            <v>潍坊振晟汽车零部件有限公司</v>
          </cell>
          <cell r="J307">
            <v>15520</v>
          </cell>
        </row>
        <row r="308">
          <cell r="I308" t="str">
            <v>温州华创汽车电器有限公司</v>
          </cell>
          <cell r="J308">
            <v>39360</v>
          </cell>
        </row>
        <row r="309">
          <cell r="I309" t="str">
            <v>文安县德实汽车配件有限公司</v>
          </cell>
          <cell r="J309">
            <v>330919.24</v>
          </cell>
        </row>
        <row r="310">
          <cell r="I310" t="str">
            <v>文安县恒德汽车座椅制造有限公司</v>
          </cell>
          <cell r="J310">
            <v>50440</v>
          </cell>
        </row>
        <row r="311">
          <cell r="I311" t="str">
            <v>文安县万达汽车配件制造有限公司</v>
          </cell>
          <cell r="J311">
            <v>81480</v>
          </cell>
        </row>
        <row r="312">
          <cell r="I312" t="str">
            <v>文登太成电子有限公司</v>
          </cell>
          <cell r="J312">
            <v>13000</v>
          </cell>
        </row>
        <row r="313">
          <cell r="I313" t="str">
            <v>无锡市西运汽车修配厂</v>
          </cell>
          <cell r="J313">
            <v>600</v>
          </cell>
        </row>
        <row r="314">
          <cell r="I314" t="str">
            <v>吴英各</v>
          </cell>
          <cell r="J314">
            <v>1162</v>
          </cell>
        </row>
        <row r="315">
          <cell r="I315" t="str">
            <v>西安光华荣昌汽车部件有限公司</v>
          </cell>
        </row>
        <row r="316">
          <cell r="I316" t="str">
            <v>西安嘉怡天恒精密技术股份有限公司</v>
          </cell>
          <cell r="J316">
            <v>13470</v>
          </cell>
        </row>
        <row r="317">
          <cell r="I317" t="str">
            <v>夏永飞</v>
          </cell>
          <cell r="J317">
            <v>196</v>
          </cell>
        </row>
        <row r="318">
          <cell r="I318" t="str">
            <v>香河金柏包装技术开发有限公司</v>
          </cell>
          <cell r="J318">
            <v>12430</v>
          </cell>
        </row>
        <row r="319">
          <cell r="I319" t="str">
            <v>湘乡简美新材料科技有限公司</v>
          </cell>
          <cell r="J319">
            <v>343000</v>
          </cell>
        </row>
        <row r="320">
          <cell r="I320" t="str">
            <v>向利新</v>
          </cell>
          <cell r="J320">
            <v>8082.04</v>
          </cell>
        </row>
        <row r="321">
          <cell r="I321" t="str">
            <v>欣瑞联电子（肇庆）有限公司</v>
          </cell>
          <cell r="J321">
            <v>5000</v>
          </cell>
        </row>
        <row r="322">
          <cell r="I322" t="str">
            <v>新梦顶（上海）贸易有限公司</v>
          </cell>
          <cell r="J322">
            <v>11000</v>
          </cell>
        </row>
        <row r="323">
          <cell r="I323" t="str">
            <v>信誉楼百货集团有限公司黄骅信誉楼旗舰店</v>
          </cell>
          <cell r="J323">
            <v>143000</v>
          </cell>
        </row>
        <row r="324">
          <cell r="I324" t="str">
            <v>邢台普伦斯金属制品有限公司</v>
          </cell>
          <cell r="J324">
            <v>9200</v>
          </cell>
        </row>
        <row r="325">
          <cell r="I325" t="str">
            <v>雅柏利（上海）粘扣带有限公司</v>
          </cell>
          <cell r="J325">
            <v>14000</v>
          </cell>
        </row>
        <row r="326">
          <cell r="I326" t="str">
            <v>烟台青沪纸业有限公司</v>
          </cell>
          <cell r="J326">
            <v>16635.8</v>
          </cell>
        </row>
        <row r="327">
          <cell r="I327" t="str">
            <v>扬州三鸣环保科技有限公司</v>
          </cell>
          <cell r="J327">
            <v>15000</v>
          </cell>
        </row>
        <row r="328">
          <cell r="I328" t="str">
            <v>阳光财产保险股份有限公司石家庄中心支公司</v>
          </cell>
          <cell r="J328">
            <v>1000</v>
          </cell>
        </row>
        <row r="329">
          <cell r="I329" t="str">
            <v>杨浩</v>
          </cell>
          <cell r="J329">
            <v>7675.82</v>
          </cell>
        </row>
        <row r="330">
          <cell r="I330" t="str">
            <v>杨勇</v>
          </cell>
          <cell r="J330">
            <v>2872.45</v>
          </cell>
        </row>
        <row r="331">
          <cell r="I331" t="str">
            <v>义县通达汽车维修有限公司</v>
          </cell>
          <cell r="J331">
            <v>600</v>
          </cell>
        </row>
        <row r="332">
          <cell r="I332" t="str">
            <v>易格斯（上海）拖链系统有限公司</v>
          </cell>
          <cell r="J332">
            <v>74648.1</v>
          </cell>
        </row>
        <row r="333">
          <cell r="I333" t="str">
            <v>永赢金融租赁有限公司</v>
          </cell>
          <cell r="J333">
            <v>250591.6</v>
          </cell>
        </row>
        <row r="334">
          <cell r="I334" t="str">
            <v>于磊磊</v>
          </cell>
          <cell r="J334">
            <v>24785</v>
          </cell>
        </row>
        <row r="335">
          <cell r="I335" t="str">
            <v>远东国际融资租赁有限公司</v>
          </cell>
          <cell r="J335">
            <v>1106275</v>
          </cell>
        </row>
        <row r="336">
          <cell r="I336" t="str">
            <v>张海亮</v>
          </cell>
          <cell r="J336">
            <v>811.26</v>
          </cell>
        </row>
        <row r="337">
          <cell r="I337" t="str">
            <v>张家口新亚汽车维修服务有限公司</v>
          </cell>
          <cell r="J337">
            <v>200</v>
          </cell>
        </row>
        <row r="338">
          <cell r="I338" t="str">
            <v>张杰</v>
          </cell>
        </row>
        <row r="339">
          <cell r="I339" t="str">
            <v>张强</v>
          </cell>
          <cell r="J339">
            <v>34355.6</v>
          </cell>
        </row>
        <row r="340">
          <cell r="I340" t="str">
            <v>张庆超</v>
          </cell>
          <cell r="J340">
            <v>9441</v>
          </cell>
        </row>
        <row r="341">
          <cell r="I341" t="str">
            <v>张帅</v>
          </cell>
        </row>
        <row r="342">
          <cell r="I342" t="str">
            <v>张文芹</v>
          </cell>
          <cell r="J342">
            <v>7862</v>
          </cell>
        </row>
        <row r="343">
          <cell r="I343" t="str">
            <v>张英键</v>
          </cell>
          <cell r="J343">
            <v>8100</v>
          </cell>
        </row>
        <row r="344">
          <cell r="I344" t="str">
            <v>长春市天利得科技有限公司</v>
          </cell>
          <cell r="J344">
            <v>294880</v>
          </cell>
        </row>
        <row r="345">
          <cell r="I345" t="str">
            <v>赵广超</v>
          </cell>
          <cell r="J345">
            <v>10326</v>
          </cell>
        </row>
        <row r="346">
          <cell r="I346" t="str">
            <v>赵金旺</v>
          </cell>
          <cell r="J346">
            <v>1307.92</v>
          </cell>
        </row>
        <row r="347">
          <cell r="I347" t="str">
            <v>赵连风</v>
          </cell>
          <cell r="J347">
            <v>2128.2</v>
          </cell>
        </row>
        <row r="348">
          <cell r="I348" t="str">
            <v>赵文俊</v>
          </cell>
          <cell r="J348">
            <v>5504.6</v>
          </cell>
        </row>
        <row r="349">
          <cell r="I349" t="str">
            <v>赵志强</v>
          </cell>
          <cell r="J349">
            <v>1003</v>
          </cell>
        </row>
        <row r="350">
          <cell r="I350" t="str">
            <v>浙江飞碟汽车制造有限公司五征分公司</v>
          </cell>
        </row>
        <row r="351">
          <cell r="I351" t="str">
            <v>浙江路得坦摩汽车部件股份有限公司</v>
          </cell>
          <cell r="J351">
            <v>1054900</v>
          </cell>
        </row>
        <row r="352">
          <cell r="I352" t="str">
            <v>浙江松原汽车安全系统股份有限公司</v>
          </cell>
          <cell r="J352">
            <v>195000</v>
          </cell>
        </row>
        <row r="353">
          <cell r="I353" t="str">
            <v>浙江万福机电科技有限公司</v>
          </cell>
          <cell r="J353">
            <v>11345</v>
          </cell>
        </row>
        <row r="354">
          <cell r="I354" t="str">
            <v>浙江万里安全器材制造有限公司</v>
          </cell>
          <cell r="J354">
            <v>58200</v>
          </cell>
        </row>
        <row r="355">
          <cell r="I355" t="str">
            <v>郑金玉</v>
          </cell>
          <cell r="J355">
            <v>2080.2</v>
          </cell>
        </row>
        <row r="356">
          <cell r="I356" t="str">
            <v>致冠沧州汽车部件有限公品</v>
          </cell>
          <cell r="J356">
            <v>17000</v>
          </cell>
        </row>
        <row r="357">
          <cell r="I357" t="str">
            <v>致冠沧州汽车部件有限公司</v>
          </cell>
          <cell r="J357">
            <v>17000</v>
          </cell>
        </row>
        <row r="358">
          <cell r="I358" t="str">
            <v>中广核俊尔（浙江）新材料有限公司</v>
          </cell>
          <cell r="J358">
            <v>23278</v>
          </cell>
        </row>
        <row r="359">
          <cell r="I359" t="str">
            <v>中国联合网络通信有限公司沧州市分公司</v>
          </cell>
          <cell r="J359">
            <v>300</v>
          </cell>
        </row>
        <row r="360">
          <cell r="I360" t="str">
            <v>中国人民财产保险股份有限公司沧州市分公司</v>
          </cell>
          <cell r="J360">
            <v>11575</v>
          </cell>
        </row>
        <row r="361">
          <cell r="I361" t="str">
            <v>中国人民健康保险股份有限公司沧州中心支公</v>
          </cell>
          <cell r="J361">
            <v>4320</v>
          </cell>
        </row>
        <row r="362">
          <cell r="I362" t="str">
            <v>中国移动通信集团河北有限公司沧州分公司</v>
          </cell>
          <cell r="J362">
            <v>2424</v>
          </cell>
        </row>
        <row r="363">
          <cell r="I363" t="str">
            <v>中国重汽集团成都王牌商用车有限公司</v>
          </cell>
        </row>
        <row r="364">
          <cell r="I364" t="str">
            <v>中机科（北京）车辆检测工程研究院有限公司</v>
          </cell>
          <cell r="J364">
            <v>112518.67</v>
          </cell>
        </row>
        <row r="365">
          <cell r="I365" t="str">
            <v>中汽认证中心有限公司</v>
          </cell>
          <cell r="J365">
            <v>1440</v>
          </cell>
        </row>
        <row r="366">
          <cell r="I366" t="str">
            <v>中山市华胜汽车部件有限公司</v>
          </cell>
          <cell r="J366">
            <v>30000</v>
          </cell>
        </row>
        <row r="367">
          <cell r="I367" t="str">
            <v>中山市松欣自动化设备有限公司</v>
          </cell>
          <cell r="J367">
            <v>5800</v>
          </cell>
        </row>
        <row r="368">
          <cell r="I368" t="str">
            <v>诸城恒信新材料科技有限公司</v>
          </cell>
          <cell r="J368">
            <v>180380.42</v>
          </cell>
        </row>
        <row r="369">
          <cell r="I369" t="str">
            <v>诸城市弘和源商贸有限公司</v>
          </cell>
          <cell r="J369">
            <v>17000</v>
          </cell>
        </row>
        <row r="370">
          <cell r="I370" t="str">
            <v>邹平市天祥汽贸有限公司</v>
          </cell>
          <cell r="J370">
            <v>450</v>
          </cell>
        </row>
        <row r="371">
          <cell r="I371" t="str">
            <v>左宗睿</v>
          </cell>
          <cell r="J371">
            <v>5186.43</v>
          </cell>
        </row>
        <row r="372">
          <cell r="I372" t="str">
            <v>总计</v>
          </cell>
          <cell r="J372">
            <v>50476280.95</v>
          </cell>
        </row>
      </sheetData>
      <sheetData sheetId="7">
        <row r="1">
          <cell r="I1" t="str">
            <v>供应商名称</v>
          </cell>
          <cell r="J1" t="str">
            <v>求和项:支出</v>
          </cell>
        </row>
        <row r="2">
          <cell r="I2" t="str">
            <v>安徽汉升工业部件股份有限公司</v>
          </cell>
          <cell r="J2">
            <v>3000</v>
          </cell>
        </row>
        <row r="3">
          <cell r="I3" t="str">
            <v>安路普（北京）汽车技术有限公司</v>
          </cell>
        </row>
        <row r="4">
          <cell r="I4" t="str">
            <v>霸州市霸州镇鑫创五金塑料厂</v>
          </cell>
          <cell r="J4">
            <v>16000</v>
          </cell>
        </row>
        <row r="5">
          <cell r="I5" t="str">
            <v>霸州市鑫锐亿科金属制品有限公司</v>
          </cell>
          <cell r="J5">
            <v>1000</v>
          </cell>
        </row>
        <row r="6">
          <cell r="I6" t="str">
            <v>霸州市政锦五金制品有限公司</v>
          </cell>
          <cell r="J6">
            <v>119310</v>
          </cell>
        </row>
        <row r="7">
          <cell r="I7" t="str">
            <v>保定兆龙通用电器塑业有限公司</v>
          </cell>
          <cell r="J7">
            <v>21340</v>
          </cell>
        </row>
        <row r="8">
          <cell r="I8" t="str">
            <v>北京德坤顺利金属制品加工部</v>
          </cell>
          <cell r="J8">
            <v>58600</v>
          </cell>
        </row>
        <row r="9">
          <cell r="I9" t="str">
            <v>北京东审会计师事务所（特殊普通合伙）</v>
          </cell>
          <cell r="J9">
            <v>10000</v>
          </cell>
        </row>
        <row r="10">
          <cell r="I10" t="str">
            <v>北京多宾城建筑机械有限公司</v>
          </cell>
          <cell r="J10">
            <v>76630</v>
          </cell>
        </row>
        <row r="11">
          <cell r="I11" t="str">
            <v>北京光华荣昌汽车部件有限公司</v>
          </cell>
          <cell r="J11">
            <v>3351000</v>
          </cell>
        </row>
        <row r="12">
          <cell r="I12" t="str">
            <v>北京合享智泉科技有限公司</v>
          </cell>
          <cell r="J12">
            <v>18110</v>
          </cell>
        </row>
        <row r="13">
          <cell r="I13" t="str">
            <v>北京恒世通物流有限公司</v>
          </cell>
          <cell r="J13">
            <v>54070.6</v>
          </cell>
        </row>
        <row r="14">
          <cell r="I14" t="str">
            <v>北京怀安知恒机电设备有限公司</v>
          </cell>
        </row>
        <row r="15">
          <cell r="I15" t="str">
            <v>北京捷安思丽技术开发有限公司</v>
          </cell>
          <cell r="J15">
            <v>10780</v>
          </cell>
        </row>
        <row r="16">
          <cell r="I16" t="str">
            <v>北京京东世纪信息技术有限公司</v>
          </cell>
          <cell r="J16">
            <v>119</v>
          </cell>
        </row>
        <row r="17">
          <cell r="I17" t="str">
            <v>北京来一桶金科技有限公司</v>
          </cell>
          <cell r="J17">
            <v>31355.4</v>
          </cell>
        </row>
        <row r="18">
          <cell r="I18" t="str">
            <v>北京浦东三浦标准件有限公司</v>
          </cell>
          <cell r="J18">
            <v>106700</v>
          </cell>
        </row>
        <row r="19">
          <cell r="I19" t="str">
            <v>北京瑞德佑业科技有限公司</v>
          </cell>
          <cell r="J19">
            <v>8340</v>
          </cell>
        </row>
        <row r="20">
          <cell r="I20" t="str">
            <v>北京瑞隆祥模具有限公司</v>
          </cell>
          <cell r="J20">
            <v>145600</v>
          </cell>
        </row>
        <row r="21">
          <cell r="I21" t="str">
            <v>北京三浦易购科技有限公司</v>
          </cell>
          <cell r="J21">
            <v>3880</v>
          </cell>
        </row>
        <row r="22">
          <cell r="I22" t="str">
            <v>北京市产品质量监督检验研究院</v>
          </cell>
          <cell r="J22">
            <v>7680</v>
          </cell>
        </row>
        <row r="23">
          <cell r="I23" t="str">
            <v>北京宇喆科技有限公司</v>
          </cell>
          <cell r="J23">
            <v>269269.2</v>
          </cell>
        </row>
        <row r="24">
          <cell r="I24" t="str">
            <v>北京志同信达科技发展有限公司</v>
          </cell>
          <cell r="J24">
            <v>24600</v>
          </cell>
        </row>
        <row r="25">
          <cell r="I25" t="str">
            <v>北京中海典当有限公司</v>
          </cell>
          <cell r="J25">
            <v>19972493.33</v>
          </cell>
        </row>
        <row r="26">
          <cell r="I26" t="str">
            <v>北京中万盛贸易有限责任公司</v>
          </cell>
          <cell r="J26">
            <v>200000</v>
          </cell>
        </row>
        <row r="27">
          <cell r="I27" t="str">
            <v>北汽岱摩斯（沧州）汽车系统有限公司</v>
          </cell>
          <cell r="J27">
            <v>152808.05</v>
          </cell>
        </row>
        <row r="28">
          <cell r="I28" t="str">
            <v>北汽福田汽车股份有限公司时代领航卡车工厂</v>
          </cell>
        </row>
        <row r="29">
          <cell r="I29" t="str">
            <v>北汽福田汽车股份有限公司长沙超级卡车工厂</v>
          </cell>
        </row>
        <row r="30">
          <cell r="I30" t="str">
            <v>北汽福田汽车股份有限公司诸城汽车厂</v>
          </cell>
        </row>
        <row r="31">
          <cell r="I31" t="str">
            <v>本代他POS商户汇总入账</v>
          </cell>
        </row>
        <row r="32">
          <cell r="I32" t="str">
            <v>沧州崇文晟源机械制造有限公司</v>
          </cell>
          <cell r="J32">
            <v>4000</v>
          </cell>
        </row>
        <row r="33">
          <cell r="I33" t="str">
            <v>沧州烽源人力资源服务有限公司</v>
          </cell>
          <cell r="J33">
            <v>97101.19</v>
          </cell>
        </row>
        <row r="34">
          <cell r="I34" t="str">
            <v>沧州昊大燃化工程有限公司</v>
          </cell>
          <cell r="J34">
            <v>5000</v>
          </cell>
        </row>
        <row r="35">
          <cell r="I35" t="str">
            <v>沧州临港明康汽车配件有限公司</v>
          </cell>
          <cell r="J35">
            <v>9700</v>
          </cell>
        </row>
        <row r="36">
          <cell r="I36" t="str">
            <v>沧州清波有害生物防治有限公司</v>
          </cell>
          <cell r="J36">
            <v>5000</v>
          </cell>
        </row>
        <row r="37">
          <cell r="I37" t="str">
            <v>沧州庆方汽车部件有限公司</v>
          </cell>
          <cell r="J37">
            <v>43650</v>
          </cell>
        </row>
        <row r="38">
          <cell r="I38" t="str">
            <v>沧州市奥睿机械设备有限公司</v>
          </cell>
          <cell r="J38">
            <v>36185</v>
          </cell>
        </row>
        <row r="39">
          <cell r="I39" t="str">
            <v>沧州市南大港管理区天润花卉经销处</v>
          </cell>
          <cell r="J39">
            <v>2460</v>
          </cell>
        </row>
        <row r="40">
          <cell r="I40" t="str">
            <v>沧州市住房公积金管理中心</v>
          </cell>
          <cell r="J40">
            <v>99676.4</v>
          </cell>
        </row>
        <row r="41">
          <cell r="I41" t="str">
            <v>沧州斯克艾商贸有限公司</v>
          </cell>
          <cell r="J41">
            <v>10670</v>
          </cell>
        </row>
        <row r="42">
          <cell r="I42" t="str">
            <v>沧州鑫亿源纸制品有限公司</v>
          </cell>
          <cell r="J42">
            <v>9700</v>
          </cell>
        </row>
        <row r="43">
          <cell r="I43" t="str">
            <v>沧州兴阳科技有限公司</v>
          </cell>
          <cell r="J43">
            <v>3073.6</v>
          </cell>
        </row>
        <row r="44">
          <cell r="I44" t="str">
            <v>沧州旭兴五金制品有限公司</v>
          </cell>
          <cell r="J44">
            <v>30243.09</v>
          </cell>
        </row>
        <row r="45">
          <cell r="I45" t="str">
            <v>沧州宇诺五金制造有限公司</v>
          </cell>
          <cell r="J45">
            <v>162960</v>
          </cell>
        </row>
        <row r="46">
          <cell r="I46" t="str">
            <v>沧州智凯金属制品有限公司</v>
          </cell>
          <cell r="J46">
            <v>75660</v>
          </cell>
        </row>
        <row r="47">
          <cell r="I47" t="str">
            <v>沧州智联人力资源服务有限公司</v>
          </cell>
          <cell r="J47">
            <v>8580</v>
          </cell>
        </row>
        <row r="48">
          <cell r="I48" t="str">
            <v>沧州众智鑫成人力资源服务有限公司</v>
          </cell>
          <cell r="J48">
            <v>67130.36</v>
          </cell>
        </row>
        <row r="49">
          <cell r="I49" t="str">
            <v>曹县亿昌木制品有限公司</v>
          </cell>
          <cell r="J49">
            <v>8800</v>
          </cell>
        </row>
        <row r="50">
          <cell r="I50" t="str">
            <v>常州立天汽车零部件有限公司</v>
          </cell>
          <cell r="J50">
            <v>48500</v>
          </cell>
        </row>
        <row r="51">
          <cell r="I51" t="str">
            <v>常州市正力制镜有限公司</v>
          </cell>
          <cell r="J51">
            <v>7000</v>
          </cell>
        </row>
        <row r="52">
          <cell r="I52" t="str">
            <v>陈峰</v>
          </cell>
          <cell r="J52">
            <v>1050</v>
          </cell>
        </row>
        <row r="53">
          <cell r="I53" t="str">
            <v>陈浩</v>
          </cell>
          <cell r="J53">
            <v>1528</v>
          </cell>
        </row>
        <row r="54">
          <cell r="I54" t="str">
            <v>陈伟</v>
          </cell>
          <cell r="J54">
            <v>614.6</v>
          </cell>
        </row>
        <row r="55">
          <cell r="I55" t="str">
            <v>陈永春</v>
          </cell>
          <cell r="J55">
            <v>3635</v>
          </cell>
        </row>
        <row r="56">
          <cell r="I56" t="str">
            <v>陈泽强</v>
          </cell>
          <cell r="J56">
            <v>29087</v>
          </cell>
        </row>
        <row r="57">
          <cell r="I57" t="str">
            <v>成都光华智能汽车部件有限公司</v>
          </cell>
          <cell r="J57">
            <v>7557000</v>
          </cell>
        </row>
        <row r="58">
          <cell r="I58" t="str">
            <v>程丽宇</v>
          </cell>
          <cell r="J58">
            <v>46284.42</v>
          </cell>
        </row>
        <row r="59">
          <cell r="I59" t="str">
            <v>慈溪市维克多自控元件有限公司</v>
          </cell>
          <cell r="J59">
            <v>159080</v>
          </cell>
        </row>
        <row r="60">
          <cell r="I60" t="str">
            <v>大悍(天津)汽车零部件有限公司</v>
          </cell>
          <cell r="J60">
            <v>77000</v>
          </cell>
        </row>
        <row r="61">
          <cell r="I61" t="str">
            <v>大连浩煜新材料科技有限公司</v>
          </cell>
          <cell r="J61">
            <v>1051000</v>
          </cell>
        </row>
        <row r="62">
          <cell r="I62" t="str">
            <v>待结算财政款项-待报解预算收入</v>
          </cell>
          <cell r="J62">
            <v>669602.87</v>
          </cell>
        </row>
        <row r="63">
          <cell r="I63" t="str">
            <v>邓景亮</v>
          </cell>
          <cell r="J63">
            <v>219520</v>
          </cell>
        </row>
        <row r="64">
          <cell r="I64" t="str">
            <v>东莞皓永汽车配件有限公司</v>
          </cell>
          <cell r="J64">
            <v>56000</v>
          </cell>
        </row>
        <row r="65">
          <cell r="I65" t="str">
            <v>东莞市鑫宝塑胶原料有限公司</v>
          </cell>
          <cell r="J65">
            <v>17000</v>
          </cell>
        </row>
        <row r="66">
          <cell r="I66" t="str">
            <v>东莞市元将五金有限公司</v>
          </cell>
          <cell r="J66">
            <v>39663</v>
          </cell>
        </row>
        <row r="67">
          <cell r="I67" t="str">
            <v>东光县福晨镜业有限公司</v>
          </cell>
          <cell r="J67">
            <v>15520</v>
          </cell>
        </row>
        <row r="68">
          <cell r="I68" t="str">
            <v>董岗生</v>
          </cell>
          <cell r="J68">
            <v>2861</v>
          </cell>
        </row>
        <row r="69">
          <cell r="I69" t="str">
            <v>董会娟</v>
          </cell>
          <cell r="J69">
            <v>7244</v>
          </cell>
        </row>
        <row r="70">
          <cell r="I70" t="str">
            <v>窦炳乾</v>
          </cell>
          <cell r="J70">
            <v>1368.57</v>
          </cell>
        </row>
        <row r="71">
          <cell r="I71" t="str">
            <v>范瑶臣</v>
          </cell>
          <cell r="J71">
            <v>1872.3</v>
          </cell>
        </row>
        <row r="72">
          <cell r="I72" t="str">
            <v>冯辉</v>
          </cell>
          <cell r="J72">
            <v>8148.06</v>
          </cell>
        </row>
        <row r="73">
          <cell r="I73" t="str">
            <v>冯敬乾</v>
          </cell>
          <cell r="J73">
            <v>2116</v>
          </cell>
        </row>
        <row r="74">
          <cell r="I74" t="str">
            <v>冯亮亮</v>
          </cell>
          <cell r="J74">
            <v>1561.77</v>
          </cell>
        </row>
        <row r="75">
          <cell r="I75" t="str">
            <v>佛吉亚（无锡）座椅部件有限公司</v>
          </cell>
          <cell r="J75">
            <v>450000</v>
          </cell>
        </row>
        <row r="76">
          <cell r="I76" t="str">
            <v>佛山市立久光电科技有限公司</v>
          </cell>
          <cell r="J76">
            <v>4000</v>
          </cell>
        </row>
        <row r="77">
          <cell r="I77" t="str">
            <v>高小川</v>
          </cell>
          <cell r="J77">
            <v>26856</v>
          </cell>
        </row>
        <row r="78">
          <cell r="I78" t="str">
            <v>高以强</v>
          </cell>
          <cell r="J78">
            <v>9700.42</v>
          </cell>
        </row>
        <row r="79">
          <cell r="I79" t="str">
            <v>戈凡永</v>
          </cell>
        </row>
        <row r="80">
          <cell r="I80" t="str">
            <v>耿晓朋</v>
          </cell>
          <cell r="J80">
            <v>100</v>
          </cell>
        </row>
        <row r="81">
          <cell r="I81" t="str">
            <v>工资批次号:471365</v>
          </cell>
          <cell r="J81">
            <v>73714.8</v>
          </cell>
        </row>
        <row r="82">
          <cell r="I82" t="str">
            <v>工资批次号:475660</v>
          </cell>
          <cell r="J82">
            <v>1590710.74</v>
          </cell>
        </row>
        <row r="83">
          <cell r="I83" t="str">
            <v>工资批次号:475899</v>
          </cell>
          <cell r="J83">
            <v>71157.18</v>
          </cell>
        </row>
        <row r="84">
          <cell r="I84" t="str">
            <v>谷城益合泡沫塑胶有限公司</v>
          </cell>
          <cell r="J84">
            <v>38400</v>
          </cell>
        </row>
        <row r="85">
          <cell r="I85" t="str">
            <v>郭超</v>
          </cell>
          <cell r="J85">
            <v>4620.28</v>
          </cell>
        </row>
        <row r="86">
          <cell r="I86" t="str">
            <v>国网河北省电力有限公司</v>
          </cell>
          <cell r="J86">
            <v>230000</v>
          </cell>
        </row>
        <row r="87">
          <cell r="I87" t="str">
            <v>海兴县越达弹簧制造有限公司</v>
          </cell>
          <cell r="J87">
            <v>48487.85</v>
          </cell>
        </row>
        <row r="88">
          <cell r="I88" t="str">
            <v>海兴中盛弹簧有限公司</v>
          </cell>
          <cell r="J88">
            <v>253170</v>
          </cell>
        </row>
        <row r="89">
          <cell r="I89" t="str">
            <v>航天宏达（泊头）机械科技有限公司</v>
          </cell>
          <cell r="J89">
            <v>350000</v>
          </cell>
        </row>
        <row r="90">
          <cell r="I90" t="str">
            <v>合肥光码科技有限公司</v>
          </cell>
          <cell r="J90">
            <v>42450.24</v>
          </cell>
        </row>
        <row r="91">
          <cell r="I91" t="str">
            <v>何伟伟</v>
          </cell>
          <cell r="J91">
            <v>4886</v>
          </cell>
        </row>
        <row r="92">
          <cell r="I92" t="str">
            <v>河北德邦物流有限公司</v>
          </cell>
          <cell r="J92">
            <v>5170</v>
          </cell>
        </row>
        <row r="93">
          <cell r="I93" t="str">
            <v>河北方基恒达汽车部件有限公司</v>
          </cell>
          <cell r="J93">
            <v>100000</v>
          </cell>
        </row>
        <row r="94">
          <cell r="I94" t="str">
            <v>河北光华荣昌汽车部件有限公司</v>
          </cell>
          <cell r="J94">
            <v>2440000</v>
          </cell>
        </row>
        <row r="95">
          <cell r="I95" t="str">
            <v>河北航凌电路板有限公司</v>
          </cell>
          <cell r="J95">
            <v>21000</v>
          </cell>
        </row>
        <row r="96">
          <cell r="I96" t="str">
            <v>河北冀翔通电子科技有限公司</v>
          </cell>
          <cell r="J96">
            <v>298.25</v>
          </cell>
        </row>
        <row r="97">
          <cell r="I97" t="str">
            <v>河北佳铸金属制品有限公司</v>
          </cell>
          <cell r="J97">
            <v>66209.72</v>
          </cell>
        </row>
        <row r="98">
          <cell r="I98" t="str">
            <v>河北锦泽丰泰国际贸易有限公司</v>
          </cell>
          <cell r="J98">
            <v>450000</v>
          </cell>
        </row>
        <row r="99">
          <cell r="I99" t="str">
            <v>河北凯昌祥汽车销售服务有限公司</v>
          </cell>
          <cell r="J99">
            <v>4200</v>
          </cell>
        </row>
        <row r="100">
          <cell r="I100" t="str">
            <v>河北利达金属制品集团有限公司</v>
          </cell>
          <cell r="J100">
            <v>100000</v>
          </cell>
        </row>
        <row r="101">
          <cell r="I101" t="str">
            <v>河北莫特美橡塑科技有限公司</v>
          </cell>
          <cell r="J101">
            <v>29018.4</v>
          </cell>
        </row>
        <row r="102">
          <cell r="I102" t="str">
            <v>河北锐翰汽车零部件有限公司</v>
          </cell>
          <cell r="J102">
            <v>28130</v>
          </cell>
        </row>
        <row r="103">
          <cell r="I103" t="str">
            <v>河北盛德燃气有限公司管理人</v>
          </cell>
          <cell r="J103">
            <v>52200</v>
          </cell>
        </row>
        <row r="104">
          <cell r="I104" t="str">
            <v>河北顺丰速运有限公司沧州分公司</v>
          </cell>
          <cell r="J104">
            <v>2179</v>
          </cell>
        </row>
        <row r="105">
          <cell r="I105" t="str">
            <v>河北新强力机械制造有限公司</v>
          </cell>
          <cell r="J105">
            <v>66930</v>
          </cell>
        </row>
        <row r="106">
          <cell r="I106" t="str">
            <v>河北信一净美物业服务有限公司</v>
          </cell>
          <cell r="J106">
            <v>12009</v>
          </cell>
        </row>
        <row r="107">
          <cell r="I107" t="str">
            <v>河间市宏发西环汽车维修服务部</v>
          </cell>
          <cell r="J107">
            <v>11600</v>
          </cell>
        </row>
        <row r="108">
          <cell r="I108" t="str">
            <v>河南九途道路材料科技有限公司</v>
          </cell>
          <cell r="J108">
            <v>638</v>
          </cell>
        </row>
        <row r="109">
          <cell r="I109" t="str">
            <v>鹤山市润源化工有限公司</v>
          </cell>
          <cell r="J109">
            <v>12000</v>
          </cell>
        </row>
        <row r="110">
          <cell r="I110" t="str">
            <v>胡龙江</v>
          </cell>
        </row>
        <row r="111">
          <cell r="I111" t="str">
            <v>胡希港</v>
          </cell>
          <cell r="J111">
            <v>1204.4</v>
          </cell>
        </row>
        <row r="112">
          <cell r="I112" t="str">
            <v>湖北伟士通汽车零件有限公司</v>
          </cell>
          <cell r="J112">
            <v>29711.81</v>
          </cell>
        </row>
        <row r="113">
          <cell r="I113" t="str">
            <v>湖南光华荣昌汽车部件有限公司</v>
          </cell>
        </row>
        <row r="114">
          <cell r="I114" t="str">
            <v>湖南精正设备制造有限公司</v>
          </cell>
          <cell r="J114">
            <v>16540</v>
          </cell>
        </row>
        <row r="115">
          <cell r="I115" t="str">
            <v>黄骅市安华安全技术服务有限公司</v>
          </cell>
          <cell r="J115">
            <v>900</v>
          </cell>
        </row>
        <row r="116">
          <cell r="I116" t="str">
            <v>黄骅市保俊成复合彩印厂</v>
          </cell>
          <cell r="J116">
            <v>18430</v>
          </cell>
        </row>
        <row r="117">
          <cell r="I117" t="str">
            <v>黄骅市博涵商贸有限公司</v>
          </cell>
          <cell r="J117">
            <v>17012</v>
          </cell>
        </row>
        <row r="118">
          <cell r="I118" t="str">
            <v>黄骅市常郭镇街西纸箱厂</v>
          </cell>
          <cell r="J118">
            <v>45590</v>
          </cell>
        </row>
        <row r="119">
          <cell r="I119" t="str">
            <v>黄骅市成卓汽车部件厂</v>
          </cell>
          <cell r="J119">
            <v>419040</v>
          </cell>
        </row>
        <row r="120">
          <cell r="I120" t="str">
            <v>黄骅市创合五金制品有限公司</v>
          </cell>
          <cell r="J120">
            <v>41710</v>
          </cell>
        </row>
        <row r="121">
          <cell r="I121" t="str">
            <v>黄骅市大海广告用品门市部</v>
          </cell>
          <cell r="J121">
            <v>2195</v>
          </cell>
        </row>
        <row r="122">
          <cell r="I122" t="str">
            <v>黄骅市大麻沽航凌电子机箱厂</v>
          </cell>
          <cell r="J122">
            <v>30000</v>
          </cell>
        </row>
        <row r="123">
          <cell r="I123" t="str">
            <v>黄骅市东鑫车镜厂</v>
          </cell>
          <cell r="J123">
            <v>4915.5</v>
          </cell>
        </row>
        <row r="124">
          <cell r="I124" t="str">
            <v>黄骅市峰霞科技有限公司</v>
          </cell>
          <cell r="J124">
            <v>227793.27</v>
          </cell>
        </row>
        <row r="125">
          <cell r="I125" t="str">
            <v>黄骅市峰屹工程机械租赁有限公司</v>
          </cell>
          <cell r="J125">
            <v>25000</v>
          </cell>
        </row>
        <row r="126">
          <cell r="I126" t="str">
            <v>黄骅市供水公司</v>
          </cell>
          <cell r="J126">
            <v>29665</v>
          </cell>
        </row>
        <row r="127">
          <cell r="I127" t="str">
            <v>黄骅市广亿汽车部件有限公司</v>
          </cell>
          <cell r="J127">
            <v>115430</v>
          </cell>
        </row>
        <row r="128">
          <cell r="I128" t="str">
            <v>黄骅市氦普气体销售有限公司</v>
          </cell>
          <cell r="J128">
            <v>50000</v>
          </cell>
        </row>
        <row r="129">
          <cell r="I129" t="str">
            <v>黄骅市恒伟五金制品有限公司</v>
          </cell>
          <cell r="J129">
            <v>212430</v>
          </cell>
        </row>
        <row r="130">
          <cell r="I130" t="str">
            <v>黄骅市宏顺模具厂</v>
          </cell>
          <cell r="J130">
            <v>26240</v>
          </cell>
        </row>
        <row r="131">
          <cell r="I131" t="str">
            <v>黄骅市辉煌建筑队</v>
          </cell>
          <cell r="J131">
            <v>13366</v>
          </cell>
        </row>
        <row r="132">
          <cell r="I132" t="str">
            <v>黄骅市汇铭汽车部件有限公司</v>
          </cell>
          <cell r="J132">
            <v>955450</v>
          </cell>
        </row>
        <row r="133">
          <cell r="I133" t="str">
            <v>黄骅市佳祥五金制品有限公司</v>
          </cell>
          <cell r="J133">
            <v>15520</v>
          </cell>
        </row>
        <row r="134">
          <cell r="I134" t="str">
            <v>黄骅市嘉哲电脑经营部</v>
          </cell>
          <cell r="J134">
            <v>3845</v>
          </cell>
        </row>
        <row r="135">
          <cell r="I135" t="str">
            <v>黄骅市建昌塑料制品有限公司</v>
          </cell>
          <cell r="J135">
            <v>105730</v>
          </cell>
        </row>
        <row r="136">
          <cell r="I136" t="str">
            <v>黄骅市建华液压配件销售服务中心</v>
          </cell>
          <cell r="J136">
            <v>16554</v>
          </cell>
        </row>
        <row r="137">
          <cell r="I137" t="str">
            <v>黄骅市金盾保安服务有限公司</v>
          </cell>
          <cell r="J137">
            <v>15100</v>
          </cell>
        </row>
        <row r="138">
          <cell r="I138" t="str">
            <v>黄骅市京港机电设备有限公司</v>
          </cell>
          <cell r="J138">
            <v>216310</v>
          </cell>
        </row>
        <row r="139">
          <cell r="I139" t="str">
            <v>黄骅市俊隆五金包装有限公司</v>
          </cell>
          <cell r="J139">
            <v>13580</v>
          </cell>
        </row>
        <row r="140">
          <cell r="I140" t="str">
            <v>黄骅市旗锐塑料制品有限公司</v>
          </cell>
          <cell r="J140">
            <v>262000</v>
          </cell>
        </row>
        <row r="141">
          <cell r="I141" t="str">
            <v>黄骅市人民法院</v>
          </cell>
          <cell r="J141">
            <v>3687.28</v>
          </cell>
        </row>
        <row r="142">
          <cell r="I142" t="str">
            <v>黄骅市瑞丰五金制品有限公司</v>
          </cell>
          <cell r="J142">
            <v>38800</v>
          </cell>
        </row>
        <row r="143">
          <cell r="I143" t="str">
            <v>黄骅市润晨五金制品有限公司</v>
          </cell>
          <cell r="J143">
            <v>29100</v>
          </cell>
        </row>
        <row r="144">
          <cell r="I144" t="str">
            <v>黄骅市三江商贸有限公司</v>
          </cell>
          <cell r="J144">
            <v>17312</v>
          </cell>
        </row>
        <row r="145">
          <cell r="I145" t="str">
            <v>黄骅市三姐五金经销部</v>
          </cell>
          <cell r="J145">
            <v>16524.3</v>
          </cell>
        </row>
        <row r="146">
          <cell r="I146" t="str">
            <v>黄骅市盛腾广告有限公司</v>
          </cell>
          <cell r="J146">
            <v>500</v>
          </cell>
        </row>
        <row r="147">
          <cell r="I147" t="str">
            <v>黄骅市双得金属制品销售有限公司</v>
          </cell>
          <cell r="J147">
            <v>50000</v>
          </cell>
        </row>
        <row r="148">
          <cell r="I148" t="str">
            <v>黄骅市双骏模具有限公司</v>
          </cell>
          <cell r="J148">
            <v>8760</v>
          </cell>
        </row>
        <row r="149">
          <cell r="I149" t="str">
            <v>黄骅市顺亿汽车部件有限公司</v>
          </cell>
          <cell r="J149">
            <v>39770</v>
          </cell>
        </row>
        <row r="150">
          <cell r="I150" t="str">
            <v>黄骅市泰行汽车配件有限公司</v>
          </cell>
          <cell r="J150">
            <v>298760</v>
          </cell>
        </row>
        <row r="151">
          <cell r="I151" t="str">
            <v>黄骅市腾双五金门市部</v>
          </cell>
          <cell r="J151">
            <v>24637.48</v>
          </cell>
        </row>
        <row r="152">
          <cell r="I152" t="str">
            <v>黄骅市天硕汽车部件有限公司</v>
          </cell>
          <cell r="J152">
            <v>7000</v>
          </cell>
        </row>
        <row r="153">
          <cell r="I153" t="str">
            <v>黄骅市通乐贸易有限公司</v>
          </cell>
          <cell r="J153">
            <v>50000</v>
          </cell>
        </row>
        <row r="154">
          <cell r="I154" t="str">
            <v>黄骅市万昌五金制品有限公司</v>
          </cell>
          <cell r="J154">
            <v>300761.03</v>
          </cell>
        </row>
        <row r="155">
          <cell r="I155" t="str">
            <v>黄骅市鑫昌五金制品厂</v>
          </cell>
          <cell r="J155">
            <v>513130</v>
          </cell>
        </row>
        <row r="156">
          <cell r="I156" t="str">
            <v>黄骅市鑫祺汽车配件有限公司</v>
          </cell>
          <cell r="J156">
            <v>80510</v>
          </cell>
        </row>
        <row r="157">
          <cell r="I157" t="str">
            <v>黄骅市兴华石油有限责任公司</v>
          </cell>
          <cell r="J157">
            <v>5000</v>
          </cell>
        </row>
        <row r="158">
          <cell r="I158" t="str">
            <v>黄骅市兴阳机床设备经销处</v>
          </cell>
          <cell r="J158">
            <v>0</v>
          </cell>
        </row>
        <row r="159">
          <cell r="I159" t="str">
            <v>黄骅市兴岳金属制品有限公司</v>
          </cell>
          <cell r="J159">
            <v>34920</v>
          </cell>
        </row>
        <row r="160">
          <cell r="I160" t="str">
            <v>黄骅市壹本文化传媒有限公司</v>
          </cell>
          <cell r="J160">
            <v>19680</v>
          </cell>
        </row>
        <row r="161">
          <cell r="I161" t="str">
            <v>黄骅市益海五金制造有限公司</v>
          </cell>
          <cell r="J161">
            <v>29100</v>
          </cell>
        </row>
        <row r="162">
          <cell r="I162" t="str">
            <v>黄骅市翼华工程机械租赁有限公司</v>
          </cell>
          <cell r="J162">
            <v>22010</v>
          </cell>
        </row>
        <row r="163">
          <cell r="I163" t="str">
            <v>黄骅市盈辉汽车配件有限公司</v>
          </cell>
          <cell r="J163">
            <v>11640</v>
          </cell>
        </row>
        <row r="164">
          <cell r="I164" t="str">
            <v>黄骅市雍丰塑料制品有限公司</v>
          </cell>
          <cell r="J164">
            <v>97970</v>
          </cell>
        </row>
        <row r="165">
          <cell r="I165" t="str">
            <v>黄骅市元周五金制品有限公司</v>
          </cell>
          <cell r="J165">
            <v>11640</v>
          </cell>
        </row>
        <row r="166">
          <cell r="I166" t="str">
            <v>黄骅市再兴汽车配件有限公司</v>
          </cell>
          <cell r="J166">
            <v>110580</v>
          </cell>
        </row>
        <row r="167">
          <cell r="I167" t="str">
            <v>黄骅市长生汽车灯镜有限公司</v>
          </cell>
          <cell r="J167">
            <v>471420</v>
          </cell>
        </row>
        <row r="168">
          <cell r="I168" t="str">
            <v>黄骅市赵福增运输队</v>
          </cell>
          <cell r="J168">
            <v>151900</v>
          </cell>
        </row>
        <row r="169">
          <cell r="I169" t="str">
            <v>黄骅市祯祥金属制品有限责任公司</v>
          </cell>
          <cell r="J169">
            <v>200000</v>
          </cell>
        </row>
        <row r="170">
          <cell r="I170" t="str">
            <v>黄骅市正大纺织机械配件厂</v>
          </cell>
          <cell r="J170">
            <v>89240</v>
          </cell>
        </row>
        <row r="171">
          <cell r="I171" t="str">
            <v>黄骅市正祥车辆部件有限公司</v>
          </cell>
          <cell r="J171">
            <v>26190</v>
          </cell>
        </row>
        <row r="172">
          <cell r="I172" t="str">
            <v>黄骅市致远摩托车配件有限公司</v>
          </cell>
          <cell r="J172">
            <v>17000</v>
          </cell>
        </row>
        <row r="173">
          <cell r="I173" t="str">
            <v>姬胜阳</v>
          </cell>
          <cell r="J173">
            <v>3107.3</v>
          </cell>
        </row>
        <row r="174">
          <cell r="I174" t="str">
            <v>吉林省德邦汽车电子有限公司</v>
          </cell>
          <cell r="J174">
            <v>194040</v>
          </cell>
        </row>
        <row r="175">
          <cell r="I175" t="str">
            <v>吉林省伟孚实业有限公司</v>
          </cell>
          <cell r="J175">
            <v>3812.62</v>
          </cell>
        </row>
        <row r="176">
          <cell r="I176" t="str">
            <v>济南瑞高汽车配件有限公司</v>
          </cell>
        </row>
        <row r="177">
          <cell r="I177" t="str">
            <v>江苏力乐汽车部件有限公司</v>
          </cell>
          <cell r="J177">
            <v>830900</v>
          </cell>
        </row>
        <row r="178">
          <cell r="I178" t="str">
            <v>江苏全盛座舱技术股份有限公司</v>
          </cell>
          <cell r="J178">
            <v>81000</v>
          </cell>
        </row>
        <row r="179">
          <cell r="I179" t="str">
            <v>江苏万金汽车零部件制造有限公司</v>
          </cell>
          <cell r="J179">
            <v>64020</v>
          </cell>
        </row>
        <row r="180">
          <cell r="I180" t="str">
            <v>江西志骋汽车有限责任公司</v>
          </cell>
        </row>
        <row r="181">
          <cell r="I181" t="str">
            <v>江阴长青工艺品有限公司</v>
          </cell>
          <cell r="J181">
            <v>52500</v>
          </cell>
        </row>
        <row r="182">
          <cell r="I182" t="str">
            <v>旷达汽车饰件系统有限公司</v>
          </cell>
          <cell r="J182">
            <v>134260</v>
          </cell>
        </row>
        <row r="183">
          <cell r="I183" t="str">
            <v>昆山市玉山镇富春山五金经营部</v>
          </cell>
          <cell r="J183">
            <v>5950</v>
          </cell>
        </row>
        <row r="184">
          <cell r="I184" t="str">
            <v>廊坊东尚金属制品有限公司</v>
          </cell>
          <cell r="J184">
            <v>8000</v>
          </cell>
        </row>
        <row r="185">
          <cell r="I185" t="str">
            <v>廊坊开发区欧特克精密电子线束制造有限公司</v>
          </cell>
          <cell r="J185">
            <v>53000</v>
          </cell>
        </row>
        <row r="186">
          <cell r="I186" t="str">
            <v>李鹏</v>
          </cell>
          <cell r="J186">
            <v>19971.24</v>
          </cell>
        </row>
        <row r="187">
          <cell r="I187" t="str">
            <v>李清治</v>
          </cell>
          <cell r="J187">
            <v>22311.15</v>
          </cell>
        </row>
        <row r="188">
          <cell r="I188" t="str">
            <v>李泽芹</v>
          </cell>
        </row>
        <row r="189">
          <cell r="I189" t="str">
            <v>李兆港</v>
          </cell>
          <cell r="J189">
            <v>50</v>
          </cell>
        </row>
        <row r="190">
          <cell r="I190" t="str">
            <v>临沂方中新材料科技有限公司</v>
          </cell>
          <cell r="J190">
            <v>158000</v>
          </cell>
        </row>
        <row r="191">
          <cell r="I191" t="str">
            <v>蔺元元</v>
          </cell>
          <cell r="J191">
            <v>350</v>
          </cell>
        </row>
        <row r="192">
          <cell r="I192" t="str">
            <v>刘怀键</v>
          </cell>
        </row>
        <row r="193">
          <cell r="I193" t="str">
            <v>刘新杰</v>
          </cell>
          <cell r="J193">
            <v>239.5</v>
          </cell>
        </row>
        <row r="194">
          <cell r="I194" t="str">
            <v>刘旭</v>
          </cell>
          <cell r="J194">
            <v>3415</v>
          </cell>
        </row>
        <row r="195">
          <cell r="I195" t="str">
            <v>刘彦山</v>
          </cell>
          <cell r="J195">
            <v>824.09</v>
          </cell>
        </row>
        <row r="196">
          <cell r="I196" t="str">
            <v>马旭林</v>
          </cell>
          <cell r="J196">
            <v>2023.27</v>
          </cell>
        </row>
        <row r="197">
          <cell r="I197" t="str">
            <v>美视伊汽车镜控（苏州）有限公司</v>
          </cell>
          <cell r="J197">
            <v>66800.9</v>
          </cell>
        </row>
        <row r="198">
          <cell r="I198" t="str">
            <v>米思米（中国）精密机械贸易有限公司</v>
          </cell>
          <cell r="J198">
            <v>4156.67</v>
          </cell>
        </row>
        <row r="199">
          <cell r="I199" t="str">
            <v>牟群</v>
          </cell>
          <cell r="J199">
            <v>100</v>
          </cell>
        </row>
        <row r="200">
          <cell r="I200" t="str">
            <v>纳新塑化（上海）有限公司</v>
          </cell>
          <cell r="J200">
            <v>40000</v>
          </cell>
        </row>
        <row r="201">
          <cell r="I201" t="str">
            <v>南京奥托立夫汽车安全系统有限公司</v>
          </cell>
          <cell r="J201">
            <v>433620.02</v>
          </cell>
        </row>
        <row r="202">
          <cell r="I202" t="str">
            <v>南京里奥科技开发有限公司</v>
          </cell>
          <cell r="J202">
            <v>9000</v>
          </cell>
        </row>
        <row r="203">
          <cell r="I203" t="str">
            <v>南皮县利辉五金接插件厂</v>
          </cell>
          <cell r="J203">
            <v>76279.67</v>
          </cell>
        </row>
        <row r="204">
          <cell r="I204" t="str">
            <v>南通天飙汽车用品有限公司</v>
          </cell>
          <cell r="J204">
            <v>17808.11</v>
          </cell>
        </row>
        <row r="205">
          <cell r="I205" t="str">
            <v>宁波奥启精密温控技术有限公司</v>
          </cell>
          <cell r="J205">
            <v>6600</v>
          </cell>
        </row>
        <row r="206">
          <cell r="I206" t="str">
            <v>宁波正耀汽车电器有限公司</v>
          </cell>
          <cell r="J206">
            <v>4339.2</v>
          </cell>
        </row>
        <row r="207">
          <cell r="I207" t="str">
            <v>泮长海</v>
          </cell>
          <cell r="J207">
            <v>1896</v>
          </cell>
        </row>
        <row r="208">
          <cell r="I208" t="str">
            <v>批量账务集中处理</v>
          </cell>
          <cell r="J208">
            <v>67960.62</v>
          </cell>
        </row>
        <row r="209">
          <cell r="I209" t="str">
            <v>泊头市捷润五金制品有限公司</v>
          </cell>
          <cell r="J209">
            <v>97000</v>
          </cell>
        </row>
        <row r="210">
          <cell r="I210" t="str">
            <v>青岛盛有电子科技有限公司</v>
          </cell>
          <cell r="J210">
            <v>100000</v>
          </cell>
        </row>
        <row r="211">
          <cell r="I211" t="str">
            <v>青岛中新华美塑料有限公司</v>
          </cell>
          <cell r="J211">
            <v>50000</v>
          </cell>
        </row>
        <row r="212">
          <cell r="I212" t="str">
            <v>曲阜陆航座椅辅料有限公司</v>
          </cell>
          <cell r="J212">
            <v>9700</v>
          </cell>
        </row>
        <row r="213">
          <cell r="I213" t="str">
            <v>人民电器集团黄骅销售有限公司</v>
          </cell>
          <cell r="J213">
            <v>30000</v>
          </cell>
        </row>
        <row r="214">
          <cell r="I214" t="str">
            <v>任丘市焊材厂</v>
          </cell>
          <cell r="J214">
            <v>30000</v>
          </cell>
        </row>
        <row r="215">
          <cell r="I215" t="str">
            <v>日照浩利橡塑有限公司</v>
          </cell>
          <cell r="J215">
            <v>134830</v>
          </cell>
        </row>
        <row r="216">
          <cell r="I216" t="str">
            <v>日照联成工程机械有限公司</v>
          </cell>
          <cell r="J216">
            <v>56260</v>
          </cell>
        </row>
        <row r="217">
          <cell r="I217" t="str">
            <v>日终扣款5311122023041200</v>
          </cell>
          <cell r="J217">
            <v>177681.67</v>
          </cell>
        </row>
        <row r="218">
          <cell r="I218" t="str">
            <v>日终扣款5311122023041400</v>
          </cell>
          <cell r="J218">
            <v>36812.5</v>
          </cell>
        </row>
        <row r="219">
          <cell r="I219" t="str">
            <v>瑞安市精艺标准件有限公司</v>
          </cell>
          <cell r="J219">
            <v>1940</v>
          </cell>
        </row>
        <row r="220">
          <cell r="I220" t="str">
            <v>厦门市鑫荣飞工贸有限公司</v>
          </cell>
          <cell r="J220">
            <v>96000</v>
          </cell>
        </row>
        <row r="221">
          <cell r="I221" t="str">
            <v>山东昊松新材料科技有限公司</v>
          </cell>
          <cell r="J221">
            <v>12000</v>
          </cell>
        </row>
        <row r="222">
          <cell r="I222" t="str">
            <v>山东慧源精细化工有限公司</v>
          </cell>
          <cell r="J222">
            <v>12364.91</v>
          </cell>
        </row>
        <row r="223">
          <cell r="I223" t="str">
            <v>山东集合内建筑设计有限公司</v>
          </cell>
          <cell r="J223">
            <v>3750</v>
          </cell>
        </row>
        <row r="224">
          <cell r="I224" t="str">
            <v>山东万澳汽车附件科技有限公司</v>
          </cell>
          <cell r="J224">
            <v>12610</v>
          </cell>
        </row>
        <row r="225">
          <cell r="I225" t="str">
            <v>山东五征集团有限公司</v>
          </cell>
        </row>
        <row r="226">
          <cell r="I226" t="str">
            <v>山西和羲轩汽车贸易有限公司</v>
          </cell>
          <cell r="J226">
            <v>1114</v>
          </cell>
        </row>
        <row r="227">
          <cell r="I227" t="str">
            <v>山西和義轩汽车贸易有限公司</v>
          </cell>
          <cell r="J227">
            <v>2228</v>
          </cell>
        </row>
        <row r="228">
          <cell r="I228" t="str">
            <v>陕西优尼尔企业管理咨询有限公司</v>
          </cell>
          <cell r="J228">
            <v>54032.2</v>
          </cell>
        </row>
        <row r="229">
          <cell r="I229" t="str">
            <v>上海霏济科技有限公司</v>
          </cell>
          <cell r="J229">
            <v>200000</v>
          </cell>
        </row>
        <row r="230">
          <cell r="I230" t="str">
            <v>上海鸿扬工贸有限公司</v>
          </cell>
          <cell r="J230">
            <v>2000</v>
          </cell>
        </row>
        <row r="231">
          <cell r="I231" t="str">
            <v>上海桓毅实业发展有限公司</v>
          </cell>
          <cell r="J231">
            <v>11000</v>
          </cell>
        </row>
        <row r="232">
          <cell r="I232" t="str">
            <v>上海尖美贸易发展有限公司</v>
          </cell>
          <cell r="J232">
            <v>30000</v>
          </cell>
        </row>
        <row r="233">
          <cell r="I233" t="str">
            <v>上海纳特汽车标准件有限公司</v>
          </cell>
          <cell r="J233">
            <v>1000</v>
          </cell>
        </row>
        <row r="234">
          <cell r="I234" t="str">
            <v>上海努辰金属制品有限公司</v>
          </cell>
          <cell r="J234">
            <v>55000</v>
          </cell>
        </row>
        <row r="235">
          <cell r="I235" t="str">
            <v>上海商发金属材料有限公司</v>
          </cell>
          <cell r="J235">
            <v>51219.25</v>
          </cell>
        </row>
        <row r="236">
          <cell r="I236" t="str">
            <v>上海信优机械设备有限公司</v>
          </cell>
          <cell r="J236">
            <v>14400</v>
          </cell>
        </row>
        <row r="237">
          <cell r="I237" t="str">
            <v>上海瑛勇自动化科技有限公司</v>
          </cell>
          <cell r="J237">
            <v>6700</v>
          </cell>
        </row>
        <row r="238">
          <cell r="I238" t="str">
            <v>上海越航启塑化有限公司</v>
          </cell>
          <cell r="J238">
            <v>83000</v>
          </cell>
        </row>
        <row r="239">
          <cell r="I239" t="str">
            <v>上海绽奇汽车部件有限公司</v>
          </cell>
          <cell r="J239">
            <v>50960</v>
          </cell>
        </row>
        <row r="240">
          <cell r="I240" t="str">
            <v>上海中鹏岳博实业发展有限公司</v>
          </cell>
          <cell r="J240">
            <v>1000</v>
          </cell>
        </row>
        <row r="241">
          <cell r="I241" t="str">
            <v>上锐（常州）供应链管理有限公司</v>
          </cell>
          <cell r="J241">
            <v>193000</v>
          </cell>
        </row>
        <row r="242">
          <cell r="I242" t="str">
            <v>深圳市毅荣川电子科技有限公司</v>
          </cell>
          <cell r="J242">
            <v>2879.04</v>
          </cell>
        </row>
        <row r="243">
          <cell r="I243" t="str">
            <v>深州市晶立泰机械配件有限公司</v>
          </cell>
          <cell r="J243">
            <v>8730</v>
          </cell>
        </row>
        <row r="244">
          <cell r="I244" t="str">
            <v>深州市卓伦橡塑磨具有限公司</v>
          </cell>
          <cell r="J244">
            <v>119310</v>
          </cell>
        </row>
        <row r="245">
          <cell r="I245" t="str">
            <v>石家庄跨越物流有限公司</v>
          </cell>
          <cell r="J245">
            <v>99000</v>
          </cell>
        </row>
        <row r="246">
          <cell r="I246" t="str">
            <v>手续费</v>
          </cell>
          <cell r="J246">
            <v>52</v>
          </cell>
        </row>
        <row r="247">
          <cell r="I247" t="str">
            <v>司艳策</v>
          </cell>
          <cell r="J247">
            <v>2040.5</v>
          </cell>
        </row>
        <row r="248">
          <cell r="I248" t="str">
            <v>苏世博(南京)减振系统有限公司</v>
          </cell>
          <cell r="J248">
            <v>30000</v>
          </cell>
        </row>
        <row r="249">
          <cell r="I249" t="str">
            <v>苏州宏逸汽车零部件有限公司</v>
          </cell>
          <cell r="J249">
            <v>8600</v>
          </cell>
        </row>
        <row r="250">
          <cell r="I250" t="str">
            <v>谭建文</v>
          </cell>
          <cell r="J250">
            <v>18470</v>
          </cell>
        </row>
        <row r="251">
          <cell r="I251" t="str">
            <v>滕奉伟</v>
          </cell>
          <cell r="J251">
            <v>16315.26</v>
          </cell>
        </row>
        <row r="252">
          <cell r="I252" t="str">
            <v>滕敬涛</v>
          </cell>
          <cell r="J252">
            <v>3205.77</v>
          </cell>
        </row>
        <row r="253">
          <cell r="I253" t="str">
            <v>天津东和汽车零部件有限公司</v>
          </cell>
          <cell r="J253">
            <v>4200</v>
          </cell>
        </row>
        <row r="254">
          <cell r="I254" t="str">
            <v>天津合心亿商贸有限公司</v>
          </cell>
          <cell r="J254">
            <v>58115.9</v>
          </cell>
        </row>
        <row r="255">
          <cell r="I255" t="str">
            <v>天津宏达翔科技有限公司</v>
          </cell>
          <cell r="J255">
            <v>111932.25</v>
          </cell>
        </row>
        <row r="256">
          <cell r="I256" t="str">
            <v>天津金庄新材料科技有限公司</v>
          </cell>
          <cell r="J256">
            <v>59700</v>
          </cell>
        </row>
        <row r="257">
          <cell r="I257" t="str">
            <v>天津锦程新材料科技有限公司</v>
          </cell>
          <cell r="J257">
            <v>32272.8</v>
          </cell>
        </row>
        <row r="258">
          <cell r="I258" t="str">
            <v>天津开山金属模具科技有限公司</v>
          </cell>
          <cell r="J258">
            <v>16085.7</v>
          </cell>
        </row>
        <row r="259">
          <cell r="I259" t="str">
            <v>天津力登维汽车部件有限公司</v>
          </cell>
          <cell r="J259">
            <v>53741.77</v>
          </cell>
        </row>
        <row r="260">
          <cell r="I260" t="str">
            <v>天津禄川科技开发有限公司</v>
          </cell>
          <cell r="J260">
            <v>74860.8</v>
          </cell>
        </row>
        <row r="261">
          <cell r="I261" t="str">
            <v>天津沛衡五金弹簧有限公司</v>
          </cell>
          <cell r="J261">
            <v>4000</v>
          </cell>
        </row>
        <row r="262">
          <cell r="I262" t="str">
            <v>天津琪安科技有限公司</v>
          </cell>
          <cell r="J262">
            <v>62000</v>
          </cell>
        </row>
        <row r="263">
          <cell r="I263" t="str">
            <v>天津生隆纤维材料股份有限公司</v>
          </cell>
          <cell r="J263">
            <v>145500</v>
          </cell>
        </row>
        <row r="264">
          <cell r="I264" t="str">
            <v>天津市柏韦特润滑油脂股份有限公司</v>
          </cell>
          <cell r="J264">
            <v>8800</v>
          </cell>
        </row>
        <row r="265">
          <cell r="I265" t="str">
            <v>天津市宝坻区维华五金厂</v>
          </cell>
          <cell r="J265">
            <v>8820</v>
          </cell>
        </row>
        <row r="266">
          <cell r="I266" t="str">
            <v>天津市科特迪科技发展有限公司</v>
          </cell>
          <cell r="J266">
            <v>27500</v>
          </cell>
        </row>
        <row r="267">
          <cell r="I267" t="str">
            <v>天津市朗力机械设备有限公司</v>
          </cell>
          <cell r="J267">
            <v>208400</v>
          </cell>
        </row>
        <row r="268">
          <cell r="I268" t="str">
            <v>天津市鹏升汽车部件有限公司</v>
          </cell>
          <cell r="J268">
            <v>48500</v>
          </cell>
        </row>
        <row r="269">
          <cell r="I269" t="str">
            <v>天津市元辉昌钢铁贸易有限公司</v>
          </cell>
          <cell r="J269">
            <v>140000</v>
          </cell>
        </row>
        <row r="270">
          <cell r="I270" t="str">
            <v>天津市远丰化工产品贸易有限公司</v>
          </cell>
          <cell r="J270">
            <v>950000</v>
          </cell>
        </row>
        <row r="271">
          <cell r="I271" t="str">
            <v>天津信嘉机械设备租赁有限公司</v>
          </cell>
          <cell r="J271">
            <v>10000</v>
          </cell>
        </row>
        <row r="272">
          <cell r="I272" t="str">
            <v>田健</v>
          </cell>
          <cell r="J272">
            <v>537</v>
          </cell>
        </row>
        <row r="273">
          <cell r="I273" t="str">
            <v>王俊霞</v>
          </cell>
          <cell r="J273">
            <v>26056.72</v>
          </cell>
        </row>
        <row r="274">
          <cell r="I274" t="str">
            <v>王泉</v>
          </cell>
          <cell r="J274">
            <v>5318.82</v>
          </cell>
        </row>
        <row r="275">
          <cell r="I275" t="str">
            <v>王献文</v>
          </cell>
          <cell r="J275">
            <v>3100</v>
          </cell>
        </row>
        <row r="276">
          <cell r="I276" t="str">
            <v>王志臣</v>
          </cell>
          <cell r="J276">
            <v>9580</v>
          </cell>
        </row>
        <row r="277">
          <cell r="I277" t="str">
            <v>潍坊光华荣昌汽车技术有限公司</v>
          </cell>
          <cell r="J277">
            <v>200000</v>
          </cell>
        </row>
        <row r="278">
          <cell r="I278" t="str">
            <v>潍坊振晟汽车零部件有限公司</v>
          </cell>
          <cell r="J278">
            <v>15520</v>
          </cell>
        </row>
        <row r="279">
          <cell r="I279" t="str">
            <v>温岭市金伊洋机械有限公司</v>
          </cell>
          <cell r="J279">
            <v>22600</v>
          </cell>
        </row>
        <row r="280">
          <cell r="I280" t="str">
            <v>温州华创汽车电器有限公司</v>
          </cell>
          <cell r="J280">
            <v>9840</v>
          </cell>
        </row>
        <row r="281">
          <cell r="I281" t="str">
            <v>温州鑫锐电器有限公司</v>
          </cell>
          <cell r="J281">
            <v>6000</v>
          </cell>
        </row>
        <row r="282">
          <cell r="I282" t="str">
            <v>文安县德实汽车配件有限公司</v>
          </cell>
          <cell r="J282">
            <v>227950</v>
          </cell>
        </row>
        <row r="283">
          <cell r="I283" t="str">
            <v>文安县恒德汽车座椅制造有限公司</v>
          </cell>
          <cell r="J283">
            <v>43650</v>
          </cell>
        </row>
        <row r="284">
          <cell r="I284" t="str">
            <v>文安县万达汽车配件制造有限公司</v>
          </cell>
          <cell r="J284">
            <v>64020</v>
          </cell>
        </row>
        <row r="285">
          <cell r="I285" t="str">
            <v>文登太成电子有限公司</v>
          </cell>
          <cell r="J285">
            <v>26000</v>
          </cell>
        </row>
        <row r="286">
          <cell r="I286" t="str">
            <v>沃尔瓦格涂料（廊坊）有限公司</v>
          </cell>
          <cell r="J286">
            <v>167908.6</v>
          </cell>
        </row>
        <row r="287">
          <cell r="I287" t="str">
            <v>无锡市汇源机械科技有限公司</v>
          </cell>
          <cell r="J287">
            <v>15000</v>
          </cell>
        </row>
        <row r="288">
          <cell r="I288" t="str">
            <v>芜湖市卓人汽车配件有限责任公司</v>
          </cell>
          <cell r="J288">
            <v>46560</v>
          </cell>
        </row>
        <row r="289">
          <cell r="I289" t="str">
            <v>芜湖星火软轴控制索制造有限公司</v>
          </cell>
          <cell r="J289">
            <v>59170</v>
          </cell>
        </row>
        <row r="290">
          <cell r="I290" t="str">
            <v>吴江市拓研电子材料有限公司</v>
          </cell>
          <cell r="J290">
            <v>1456</v>
          </cell>
        </row>
        <row r="291">
          <cell r="I291" t="str">
            <v>吴英各</v>
          </cell>
          <cell r="J291">
            <v>4519</v>
          </cell>
        </row>
        <row r="292">
          <cell r="I292" t="str">
            <v>武春国</v>
          </cell>
        </row>
        <row r="293">
          <cell r="I293" t="str">
            <v>献县鹏凯金属制品有限公司</v>
          </cell>
          <cell r="J293">
            <v>26110.5</v>
          </cell>
        </row>
        <row r="294">
          <cell r="I294" t="str">
            <v>湘潭市君赢机械制造有限公司</v>
          </cell>
          <cell r="J294">
            <v>105850</v>
          </cell>
        </row>
        <row r="295">
          <cell r="I295" t="str">
            <v>湘乡简美新材料科技有限公司</v>
          </cell>
          <cell r="J295">
            <v>154840</v>
          </cell>
        </row>
        <row r="296">
          <cell r="I296" t="str">
            <v>向利新</v>
          </cell>
          <cell r="J296">
            <v>556.07</v>
          </cell>
        </row>
        <row r="297">
          <cell r="I297" t="str">
            <v>新梦顶（上海）贸易有限公司</v>
          </cell>
          <cell r="J297">
            <v>10000</v>
          </cell>
        </row>
        <row r="298">
          <cell r="I298" t="str">
            <v>行唐县鑫辉汽车维修有限公司</v>
          </cell>
          <cell r="J298">
            <v>6400</v>
          </cell>
        </row>
        <row r="299">
          <cell r="I299" t="str">
            <v>雄县华增汽车饰件有限公司</v>
          </cell>
          <cell r="J299">
            <v>12610</v>
          </cell>
        </row>
        <row r="300">
          <cell r="I300" t="str">
            <v>徐州华夏电子有限公司</v>
          </cell>
          <cell r="J300">
            <v>22000</v>
          </cell>
        </row>
        <row r="301">
          <cell r="I301" t="str">
            <v>许嘉辉</v>
          </cell>
          <cell r="J301">
            <v>2943</v>
          </cell>
        </row>
        <row r="302">
          <cell r="I302" t="str">
            <v>雅柏利（上海）粘扣带有限公司</v>
          </cell>
          <cell r="J302">
            <v>25490.41</v>
          </cell>
        </row>
        <row r="303">
          <cell r="I303" t="str">
            <v>烟台美龙汽车部件有限公司</v>
          </cell>
          <cell r="J303">
            <v>1000</v>
          </cell>
        </row>
        <row r="304">
          <cell r="I304" t="str">
            <v>烟台青沪纸业有限公司</v>
          </cell>
          <cell r="J304">
            <v>2000</v>
          </cell>
        </row>
        <row r="305">
          <cell r="I305" t="str">
            <v>杨勇</v>
          </cell>
          <cell r="J305">
            <v>1741</v>
          </cell>
        </row>
        <row r="306">
          <cell r="I306" t="str">
            <v>易格斯（上海）拖链系统有限公司</v>
          </cell>
          <cell r="J306">
            <v>22000</v>
          </cell>
        </row>
        <row r="307">
          <cell r="I307" t="str">
            <v>永赢金融租赁有限公司</v>
          </cell>
          <cell r="J307">
            <v>125295.8</v>
          </cell>
        </row>
        <row r="308">
          <cell r="I308" t="str">
            <v>于磊磊</v>
          </cell>
          <cell r="J308">
            <v>3876</v>
          </cell>
        </row>
        <row r="309">
          <cell r="I309" t="str">
            <v>远东国际融资租赁有限公司</v>
          </cell>
          <cell r="J309">
            <v>1105275</v>
          </cell>
        </row>
        <row r="310">
          <cell r="I310" t="str">
            <v>远东嘉烨沧州科技有限公司</v>
          </cell>
          <cell r="J310">
            <v>9000</v>
          </cell>
        </row>
        <row r="311">
          <cell r="I311" t="str">
            <v>云世昌</v>
          </cell>
          <cell r="J311">
            <v>1000000</v>
          </cell>
        </row>
        <row r="312">
          <cell r="I312" t="str">
            <v>张宝宾</v>
          </cell>
          <cell r="J312">
            <v>1040</v>
          </cell>
        </row>
        <row r="313">
          <cell r="I313" t="str">
            <v>张杰</v>
          </cell>
        </row>
        <row r="314">
          <cell r="I314" t="str">
            <v>张强</v>
          </cell>
          <cell r="J314">
            <v>28806.33</v>
          </cell>
        </row>
        <row r="315">
          <cell r="I315" t="str">
            <v>张庆超</v>
          </cell>
          <cell r="J315">
            <v>600</v>
          </cell>
        </row>
        <row r="316">
          <cell r="I316" t="str">
            <v>张帅</v>
          </cell>
        </row>
        <row r="317">
          <cell r="I317" t="str">
            <v>张文芹</v>
          </cell>
          <cell r="J317">
            <v>6977</v>
          </cell>
        </row>
        <row r="318">
          <cell r="I318" t="str">
            <v>张馀林</v>
          </cell>
          <cell r="J318">
            <v>1499.5</v>
          </cell>
        </row>
        <row r="319">
          <cell r="I319" t="str">
            <v>长春光华荣昌汽车部件有限公司</v>
          </cell>
        </row>
        <row r="320">
          <cell r="I320" t="str">
            <v>长春市天利得科技有限公司</v>
          </cell>
          <cell r="J320">
            <v>207580</v>
          </cell>
        </row>
        <row r="321">
          <cell r="I321" t="str">
            <v>赵金旺</v>
          </cell>
          <cell r="J321">
            <v>5988.3</v>
          </cell>
        </row>
        <row r="322">
          <cell r="I322" t="str">
            <v>赵文俊</v>
          </cell>
          <cell r="J322">
            <v>1555.6</v>
          </cell>
        </row>
        <row r="323">
          <cell r="I323" t="str">
            <v>赵志强</v>
          </cell>
        </row>
        <row r="324">
          <cell r="I324" t="str">
            <v>浙江飞碟汽车制造有限公司五征分公司</v>
          </cell>
        </row>
        <row r="325">
          <cell r="I325" t="str">
            <v>浙江佳龙电子有限公司</v>
          </cell>
          <cell r="J325">
            <v>1000</v>
          </cell>
        </row>
        <row r="326">
          <cell r="I326" t="str">
            <v>浙江路得坦摩汽车部件股份有限公司</v>
          </cell>
          <cell r="J326">
            <v>355000</v>
          </cell>
        </row>
        <row r="327">
          <cell r="I327" t="str">
            <v>浙江松原汽车安全系统股份有限公司</v>
          </cell>
          <cell r="J327">
            <v>506025</v>
          </cell>
        </row>
        <row r="328">
          <cell r="I328" t="str">
            <v>浙江万福机电科技有限公司</v>
          </cell>
          <cell r="J328">
            <v>2000</v>
          </cell>
        </row>
        <row r="329">
          <cell r="I329" t="str">
            <v>浙江万里安全器材制造有限公司</v>
          </cell>
          <cell r="J329">
            <v>16490</v>
          </cell>
        </row>
        <row r="330">
          <cell r="I330" t="str">
            <v>郑金玉</v>
          </cell>
          <cell r="J330">
            <v>1194.4</v>
          </cell>
        </row>
        <row r="331">
          <cell r="I331" t="str">
            <v>中贵天建（北京）建设集团有限公司黄骅分公</v>
          </cell>
          <cell r="J331">
            <v>5556</v>
          </cell>
        </row>
        <row r="332">
          <cell r="I332" t="str">
            <v>中国联合网络通信有限公司沧州市分公司</v>
          </cell>
          <cell r="J332">
            <v>300</v>
          </cell>
        </row>
        <row r="333">
          <cell r="I333" t="str">
            <v>中国人民健康保险股份有限公司沧州中心支公</v>
          </cell>
          <cell r="J333">
            <v>4310</v>
          </cell>
        </row>
        <row r="334">
          <cell r="I334" t="str">
            <v>中国移动通信集团河北有限公司沧州分公司</v>
          </cell>
          <cell r="J334">
            <v>2424</v>
          </cell>
        </row>
        <row r="335">
          <cell r="I335" t="str">
            <v>诸城恒信新材料科技有限公司</v>
          </cell>
          <cell r="J335">
            <v>107857.37</v>
          </cell>
        </row>
        <row r="336">
          <cell r="I336" t="str">
            <v>诸城市弘和源商贸有限公司</v>
          </cell>
          <cell r="J336">
            <v>17000</v>
          </cell>
        </row>
        <row r="337">
          <cell r="I337" t="str">
            <v>左宗睿</v>
          </cell>
          <cell r="J337">
            <v>5122.43</v>
          </cell>
        </row>
        <row r="338">
          <cell r="I338" t="str">
            <v>总计</v>
          </cell>
          <cell r="J338">
            <v>58862241.29</v>
          </cell>
        </row>
      </sheetData>
      <sheetData sheetId="8">
        <row r="1">
          <cell r="I1" t="str">
            <v>供应商名称</v>
          </cell>
          <cell r="J1" t="str">
            <v>求和项:支出</v>
          </cell>
        </row>
        <row r="2">
          <cell r="I2" t="str">
            <v>埃意（廊坊）电子工程有限公司</v>
          </cell>
          <cell r="J2">
            <v>7000</v>
          </cell>
        </row>
        <row r="3">
          <cell r="I3" t="str">
            <v>安徽汉升工业部件股份有限公司</v>
          </cell>
          <cell r="J3">
            <v>2000</v>
          </cell>
        </row>
        <row r="4">
          <cell r="I4" t="str">
            <v>安路普（北京）汽车技术有限公司</v>
          </cell>
          <cell r="J4">
            <v>5037998.75</v>
          </cell>
        </row>
        <row r="5">
          <cell r="I5" t="str">
            <v>霸州市霸州镇鑫创五金塑料厂</v>
          </cell>
          <cell r="J5">
            <v>20000</v>
          </cell>
        </row>
        <row r="6">
          <cell r="I6" t="str">
            <v>霸州市政锦五金制品有限公司</v>
          </cell>
          <cell r="J6">
            <v>123190</v>
          </cell>
        </row>
        <row r="7">
          <cell r="I7" t="str">
            <v>保定市宏腾科技有限公司</v>
          </cell>
          <cell r="J7">
            <v>1959.08</v>
          </cell>
        </row>
        <row r="8">
          <cell r="I8" t="str">
            <v>保定市鑫凯乐汽车贸易有限公司</v>
          </cell>
          <cell r="J8">
            <v>1100</v>
          </cell>
        </row>
        <row r="9">
          <cell r="I9" t="str">
            <v>保定兆龙通用电器塑业有限公司</v>
          </cell>
          <cell r="J9">
            <v>77600</v>
          </cell>
        </row>
        <row r="10">
          <cell r="I10" t="str">
            <v>北鸿科（天津）科技有限公司</v>
          </cell>
          <cell r="J10">
            <v>6000</v>
          </cell>
        </row>
        <row r="11">
          <cell r="I11" t="str">
            <v>北京北汽李尔汽车系统有限公司保定分公司</v>
          </cell>
        </row>
        <row r="12">
          <cell r="I12" t="str">
            <v>北京东方华康自动化设备有限公司</v>
          </cell>
          <cell r="J12">
            <v>11206.95</v>
          </cell>
        </row>
        <row r="13">
          <cell r="I13" t="str">
            <v>北京多宾城建筑机械有限公司</v>
          </cell>
          <cell r="J13">
            <v>31040</v>
          </cell>
        </row>
        <row r="14">
          <cell r="I14" t="str">
            <v>北京格兰力士机电技术有限责任公司</v>
          </cell>
          <cell r="J14">
            <v>33370</v>
          </cell>
        </row>
        <row r="15">
          <cell r="I15" t="str">
            <v>北京光华荣昌汽车部件有限公司</v>
          </cell>
          <cell r="J15">
            <v>30263200</v>
          </cell>
        </row>
        <row r="16">
          <cell r="I16" t="str">
            <v>北京和昌明汽车内饰件有限公司</v>
          </cell>
          <cell r="J16">
            <v>237.85</v>
          </cell>
        </row>
        <row r="17">
          <cell r="I17" t="str">
            <v>北京怀安知恒机电设备有限公司</v>
          </cell>
          <cell r="J17">
            <v>5450</v>
          </cell>
        </row>
        <row r="18">
          <cell r="I18" t="str">
            <v>北京吉信气弹簧制品有限公司</v>
          </cell>
          <cell r="J18">
            <v>60000</v>
          </cell>
        </row>
        <row r="19">
          <cell r="I19" t="str">
            <v>北京嘉度科贸有限公司</v>
          </cell>
          <cell r="J19">
            <v>4000</v>
          </cell>
        </row>
        <row r="20">
          <cell r="I20" t="str">
            <v>北京捷安思丽技术开发有限公司</v>
          </cell>
          <cell r="J20">
            <v>10780</v>
          </cell>
        </row>
        <row r="21">
          <cell r="I21" t="str">
            <v>北京美好生活家居用品有限公司</v>
          </cell>
          <cell r="J21">
            <v>1000</v>
          </cell>
        </row>
        <row r="22">
          <cell r="I22" t="str">
            <v>北京浦东三浦标准件有限公司</v>
          </cell>
          <cell r="J22">
            <v>194000</v>
          </cell>
        </row>
        <row r="23">
          <cell r="I23" t="str">
            <v>北京瑞隆祥模具有限公司</v>
          </cell>
          <cell r="J23">
            <v>144530</v>
          </cell>
        </row>
        <row r="24">
          <cell r="I24" t="str">
            <v>北京三浦易购科技有限公司</v>
          </cell>
          <cell r="J24">
            <v>2910</v>
          </cell>
        </row>
        <row r="25">
          <cell r="I25" t="str">
            <v>北京市京宁通海经贸有限公司</v>
          </cell>
          <cell r="J25">
            <v>94</v>
          </cell>
        </row>
        <row r="26">
          <cell r="I26" t="str">
            <v>北京拓普信达技术有限公司</v>
          </cell>
          <cell r="J26">
            <v>24600</v>
          </cell>
        </row>
        <row r="27">
          <cell r="I27" t="str">
            <v>北京旺博林包装材料有限公司</v>
          </cell>
          <cell r="J27">
            <v>2000</v>
          </cell>
        </row>
        <row r="28">
          <cell r="I28" t="str">
            <v>北京鑫禹企业管理咨询有限公司</v>
          </cell>
          <cell r="J28">
            <v>20010000</v>
          </cell>
        </row>
        <row r="29">
          <cell r="I29" t="str">
            <v>北京兴塑化工产品有限公司</v>
          </cell>
          <cell r="J29">
            <v>59500</v>
          </cell>
        </row>
        <row r="30">
          <cell r="I30" t="str">
            <v>北京友联物流有限公司</v>
          </cell>
          <cell r="J30">
            <v>25000</v>
          </cell>
        </row>
        <row r="31">
          <cell r="I31" t="str">
            <v>北京宇喆科技有限公司</v>
          </cell>
          <cell r="J31">
            <v>111000</v>
          </cell>
        </row>
        <row r="32">
          <cell r="I32" t="str">
            <v>北京中万盛贸易有限责任公司</v>
          </cell>
          <cell r="J32">
            <v>100000</v>
          </cell>
        </row>
        <row r="33">
          <cell r="I33" t="str">
            <v>北汽岱摩斯（沧州）汽车系统有限公司</v>
          </cell>
          <cell r="J33">
            <v>17000</v>
          </cell>
        </row>
        <row r="34">
          <cell r="I34" t="str">
            <v>北汽福田汽车股份有限公司时代领航卡车工厂</v>
          </cell>
        </row>
        <row r="35">
          <cell r="I35" t="str">
            <v>北汽福田汽车股份有限公司长沙超级卡车工厂</v>
          </cell>
        </row>
        <row r="36">
          <cell r="I36" t="str">
            <v>北汽福田汽车股份有限公司诸城汽车厂</v>
          </cell>
        </row>
        <row r="37">
          <cell r="I37" t="str">
            <v>本代他POS商户汇总入账</v>
          </cell>
        </row>
        <row r="38">
          <cell r="I38" t="str">
            <v>博爱县凯达汽车修理厂</v>
          </cell>
          <cell r="J38">
            <v>2600</v>
          </cell>
        </row>
        <row r="39">
          <cell r="I39" t="str">
            <v>沧州崇文晟源机械制造有限公司</v>
          </cell>
          <cell r="J39">
            <v>30000</v>
          </cell>
        </row>
        <row r="40">
          <cell r="I40" t="str">
            <v>沧州烽源人力资源服务有限公司</v>
          </cell>
          <cell r="J40">
            <v>161449.15</v>
          </cell>
        </row>
        <row r="41">
          <cell r="I41" t="str">
            <v>沧州临港广胜汽车修理部</v>
          </cell>
          <cell r="J41">
            <v>4200</v>
          </cell>
        </row>
        <row r="42">
          <cell r="I42" t="str">
            <v>沧州临港明康汽车配件有限公司</v>
          </cell>
          <cell r="J42">
            <v>6790</v>
          </cell>
        </row>
        <row r="43">
          <cell r="I43" t="str">
            <v>沧州美凯精冲产品有限公司</v>
          </cell>
          <cell r="J43">
            <v>23730</v>
          </cell>
        </row>
        <row r="44">
          <cell r="I44" t="str">
            <v>沧州庆方汽车部件有限公司</v>
          </cell>
          <cell r="J44">
            <v>48500</v>
          </cell>
        </row>
        <row r="45">
          <cell r="I45" t="str">
            <v>沧州市任沧机电有限公司</v>
          </cell>
          <cell r="J45">
            <v>48258</v>
          </cell>
        </row>
        <row r="46">
          <cell r="I46" t="str">
            <v>沧州斯克艾商贸有限公司</v>
          </cell>
          <cell r="J46">
            <v>15820</v>
          </cell>
        </row>
        <row r="47">
          <cell r="I47" t="str">
            <v>沧州天祥防雷检测有限公司黄骅分公司</v>
          </cell>
          <cell r="J47">
            <v>5000</v>
          </cell>
        </row>
        <row r="48">
          <cell r="I48" t="str">
            <v>沧州啸宇模具科技有限公司</v>
          </cell>
          <cell r="J48">
            <v>103800</v>
          </cell>
        </row>
        <row r="49">
          <cell r="I49" t="str">
            <v>沧州鑫亿源纸制品有限公司</v>
          </cell>
          <cell r="J49">
            <v>10670</v>
          </cell>
        </row>
        <row r="50">
          <cell r="I50" t="str">
            <v>沧州旭兴五金制品有限公司</v>
          </cell>
          <cell r="J50">
            <v>44620</v>
          </cell>
        </row>
        <row r="51">
          <cell r="I51" t="str">
            <v>沧州宇诺五金制造有限公司</v>
          </cell>
          <cell r="J51">
            <v>164900</v>
          </cell>
        </row>
        <row r="52">
          <cell r="I52" t="str">
            <v>沧州智凯金属制品有限公司</v>
          </cell>
          <cell r="J52">
            <v>87300</v>
          </cell>
        </row>
        <row r="53">
          <cell r="I53" t="str">
            <v>沧州众智鑫成人力资源服务有限公司</v>
          </cell>
          <cell r="J53">
            <v>112259.51</v>
          </cell>
        </row>
        <row r="54">
          <cell r="I54" t="str">
            <v>曹县亿昌木制品有限公司</v>
          </cell>
          <cell r="J54">
            <v>8800</v>
          </cell>
        </row>
        <row r="55">
          <cell r="I55" t="str">
            <v>昌乐天齐色织布有限公司</v>
          </cell>
          <cell r="J55">
            <v>4850</v>
          </cell>
        </row>
        <row r="56">
          <cell r="I56" t="str">
            <v>常州立天汽车零部件有限公司</v>
          </cell>
          <cell r="J56">
            <v>194000</v>
          </cell>
        </row>
        <row r="57">
          <cell r="I57" t="str">
            <v>常州市正力制镜有限公司</v>
          </cell>
          <cell r="J57">
            <v>19000</v>
          </cell>
        </row>
        <row r="58">
          <cell r="I58" t="str">
            <v>陈峰</v>
          </cell>
          <cell r="J58">
            <v>6225</v>
          </cell>
        </row>
        <row r="59">
          <cell r="I59" t="str">
            <v>陈浩</v>
          </cell>
          <cell r="J59">
            <v>6540</v>
          </cell>
        </row>
        <row r="60">
          <cell r="I60" t="str">
            <v>陈伟</v>
          </cell>
          <cell r="J60">
            <v>655</v>
          </cell>
        </row>
        <row r="61">
          <cell r="I61" t="str">
            <v>陈永春</v>
          </cell>
          <cell r="J61">
            <v>1790</v>
          </cell>
        </row>
        <row r="62">
          <cell r="I62" t="str">
            <v>陈泽强</v>
          </cell>
          <cell r="J62">
            <v>52655</v>
          </cell>
        </row>
        <row r="63">
          <cell r="I63" t="str">
            <v>成都光华智能汽车部件有限公司</v>
          </cell>
        </row>
        <row r="64">
          <cell r="I64" t="str">
            <v>程丽宇</v>
          </cell>
          <cell r="J64">
            <v>49083.42</v>
          </cell>
        </row>
        <row r="65">
          <cell r="I65" t="str">
            <v>慈溪市维克多自控元件有限公司</v>
          </cell>
          <cell r="J65">
            <v>96030</v>
          </cell>
        </row>
        <row r="66">
          <cell r="I66" t="str">
            <v>崔鑫</v>
          </cell>
          <cell r="J66">
            <v>30150.44</v>
          </cell>
        </row>
        <row r="67">
          <cell r="I67" t="str">
            <v>大悍(天津)汽车零部件有限公司</v>
          </cell>
          <cell r="J67">
            <v>56000</v>
          </cell>
        </row>
        <row r="68">
          <cell r="I68" t="str">
            <v>大理市远航动力商贸有限公司</v>
          </cell>
          <cell r="J68">
            <v>750</v>
          </cell>
        </row>
        <row r="69">
          <cell r="I69" t="str">
            <v>大连浩煜新材料科技有限公司</v>
          </cell>
          <cell r="J69">
            <v>990000</v>
          </cell>
        </row>
        <row r="70">
          <cell r="I70" t="str">
            <v>待结算财政款项-待报解预算收入</v>
          </cell>
          <cell r="J70">
            <v>821849.53</v>
          </cell>
        </row>
        <row r="71">
          <cell r="I71" t="str">
            <v>邓春博</v>
          </cell>
          <cell r="J71">
            <v>1052</v>
          </cell>
        </row>
        <row r="72">
          <cell r="I72" t="str">
            <v>邓景亮</v>
          </cell>
          <cell r="J72">
            <v>294000</v>
          </cell>
        </row>
        <row r="73">
          <cell r="I73" t="str">
            <v>东莞皓永汽车配件有限公司</v>
          </cell>
          <cell r="J73">
            <v>61000</v>
          </cell>
        </row>
        <row r="74">
          <cell r="I74" t="str">
            <v>东莞市深川工业设备有限公司</v>
          </cell>
          <cell r="J74">
            <v>9379</v>
          </cell>
        </row>
        <row r="75">
          <cell r="I75" t="str">
            <v>东莞市元将五金有限公司</v>
          </cell>
          <cell r="J75">
            <v>39663</v>
          </cell>
        </row>
        <row r="76">
          <cell r="I76" t="str">
            <v>东光县福晨镜业有限公司</v>
          </cell>
          <cell r="J76">
            <v>11640</v>
          </cell>
        </row>
        <row r="77">
          <cell r="I77" t="str">
            <v>东营市永杰车辆救援服务有限公司</v>
          </cell>
          <cell r="J77">
            <v>800</v>
          </cell>
        </row>
        <row r="78">
          <cell r="I78" t="str">
            <v>董岗生</v>
          </cell>
          <cell r="J78">
            <v>894</v>
          </cell>
        </row>
        <row r="79">
          <cell r="I79" t="str">
            <v>董会娟</v>
          </cell>
          <cell r="J79">
            <v>285</v>
          </cell>
        </row>
        <row r="80">
          <cell r="I80" t="str">
            <v>多科迪（北京）塑胶颜料有限公司</v>
          </cell>
          <cell r="J80">
            <v>774</v>
          </cell>
        </row>
        <row r="81">
          <cell r="I81" t="str">
            <v>范瑶臣</v>
          </cell>
          <cell r="J81">
            <v>910.8</v>
          </cell>
        </row>
        <row r="82">
          <cell r="I82" t="str">
            <v>佛吉亚（无锡）座椅部件有限公司</v>
          </cell>
          <cell r="J82">
            <v>185000</v>
          </cell>
        </row>
        <row r="83">
          <cell r="I83" t="str">
            <v>高碑店京华橡胶制品有限责任公司</v>
          </cell>
          <cell r="J83">
            <v>29100</v>
          </cell>
        </row>
        <row r="84">
          <cell r="I84" t="str">
            <v>高唐强盛机械有限公司</v>
          </cell>
          <cell r="J84">
            <v>25220</v>
          </cell>
        </row>
        <row r="85">
          <cell r="I85" t="str">
            <v>高小川</v>
          </cell>
          <cell r="J85">
            <v>29468</v>
          </cell>
        </row>
        <row r="86">
          <cell r="I86" t="str">
            <v>耿晓朋</v>
          </cell>
          <cell r="J86">
            <v>300</v>
          </cell>
        </row>
        <row r="87">
          <cell r="I87" t="str">
            <v>工资批次号:462508</v>
          </cell>
          <cell r="J87">
            <v>1361688.23</v>
          </cell>
        </row>
        <row r="88">
          <cell r="I88" t="str">
            <v>工资批次号:466652</v>
          </cell>
          <cell r="J88">
            <v>58312.66</v>
          </cell>
        </row>
        <row r="89">
          <cell r="I89" t="str">
            <v>工资批次号:469063</v>
          </cell>
          <cell r="J89">
            <v>832799.01</v>
          </cell>
        </row>
        <row r="90">
          <cell r="I90" t="str">
            <v>广东盟力纺织科技有限公司</v>
          </cell>
          <cell r="J90">
            <v>3000</v>
          </cell>
        </row>
        <row r="91">
          <cell r="I91" t="str">
            <v>广东欧昊集团有限公司</v>
          </cell>
          <cell r="J91">
            <v>11011805.56</v>
          </cell>
        </row>
        <row r="92">
          <cell r="I92" t="str">
            <v>国家知识产权局专利局</v>
          </cell>
          <cell r="J92">
            <v>3700</v>
          </cell>
        </row>
        <row r="93">
          <cell r="I93" t="str">
            <v>国网汇通金财（北京）信息科技有限公司</v>
          </cell>
          <cell r="J93">
            <v>330000</v>
          </cell>
        </row>
        <row r="94">
          <cell r="I94" t="str">
            <v>海兴县越达弹簧制造有限公司</v>
          </cell>
          <cell r="J94">
            <v>44187.52</v>
          </cell>
        </row>
        <row r="95">
          <cell r="I95" t="str">
            <v>海兴中盛弹簧有限公司</v>
          </cell>
          <cell r="J95">
            <v>220190</v>
          </cell>
        </row>
        <row r="96">
          <cell r="I96" t="str">
            <v>邯郸市翼翔汽车贸易有限公司</v>
          </cell>
          <cell r="J96">
            <v>3680</v>
          </cell>
        </row>
        <row r="97">
          <cell r="I97" t="str">
            <v>邯郸市永年区现方汽车修理厂</v>
          </cell>
          <cell r="J97">
            <v>200</v>
          </cell>
        </row>
        <row r="98">
          <cell r="I98" t="str">
            <v>杭州阳晨聚氨酯制品有限公司</v>
          </cell>
          <cell r="J98">
            <v>29000</v>
          </cell>
        </row>
        <row r="99">
          <cell r="I99" t="str">
            <v>航天宏达（泊头）机械科技有限公司</v>
          </cell>
          <cell r="J99">
            <v>120280</v>
          </cell>
        </row>
        <row r="100">
          <cell r="I100" t="str">
            <v>合肥光码科技有限公司</v>
          </cell>
          <cell r="J100">
            <v>9700</v>
          </cell>
        </row>
        <row r="101">
          <cell r="I101" t="str">
            <v>何伟伟</v>
          </cell>
          <cell r="J101">
            <v>2821</v>
          </cell>
        </row>
        <row r="102">
          <cell r="I102" t="str">
            <v>河北创伟物贸有限公司</v>
          </cell>
          <cell r="J102">
            <v>2700</v>
          </cell>
        </row>
        <row r="103">
          <cell r="I103" t="str">
            <v>河北德邦物流有限公司</v>
          </cell>
          <cell r="J103">
            <v>1526</v>
          </cell>
        </row>
        <row r="104">
          <cell r="I104" t="str">
            <v>河北方基恒达汽车部件有限公司</v>
          </cell>
          <cell r="J104">
            <v>56000</v>
          </cell>
        </row>
        <row r="105">
          <cell r="I105" t="str">
            <v>河北光华荣昌汽车部件有限公司</v>
          </cell>
          <cell r="J105">
            <v>8130000</v>
          </cell>
        </row>
        <row r="106">
          <cell r="I106" t="str">
            <v>河北航凌电路板有限公司</v>
          </cell>
          <cell r="J106">
            <v>18000</v>
          </cell>
        </row>
        <row r="107">
          <cell r="I107" t="str">
            <v>河北合新力检测技术有限公司</v>
          </cell>
          <cell r="J107">
            <v>320</v>
          </cell>
        </row>
        <row r="108">
          <cell r="I108" t="str">
            <v>河北冀翔通电子科技有限公司</v>
          </cell>
          <cell r="J108">
            <v>3146.21</v>
          </cell>
        </row>
        <row r="109">
          <cell r="I109" t="str">
            <v>河北锦泽丰泰国际贸易有限公司</v>
          </cell>
          <cell r="J109">
            <v>107000</v>
          </cell>
        </row>
        <row r="110">
          <cell r="I110" t="str">
            <v>河北莫特美橡塑科技有限公司</v>
          </cell>
          <cell r="J110">
            <v>27000</v>
          </cell>
        </row>
        <row r="111">
          <cell r="I111" t="str">
            <v>河北清旭科技服务有限公司</v>
          </cell>
        </row>
        <row r="112">
          <cell r="I112" t="str">
            <v>河北儒博环境检测科技有限公司</v>
          </cell>
          <cell r="J112">
            <v>7000</v>
          </cell>
        </row>
        <row r="113">
          <cell r="I113" t="str">
            <v>河北锐翰汽车零部件有限公司</v>
          </cell>
          <cell r="J113">
            <v>27160</v>
          </cell>
        </row>
        <row r="114">
          <cell r="I114" t="str">
            <v>河北盛德燃气有限公司管理人</v>
          </cell>
          <cell r="J114">
            <v>23000</v>
          </cell>
        </row>
        <row r="115">
          <cell r="I115" t="str">
            <v>河北顺丰速运有限公司沧州分公司</v>
          </cell>
          <cell r="J115">
            <v>3931</v>
          </cell>
        </row>
        <row r="116">
          <cell r="I116" t="str">
            <v>河北新强力机械制造有限公司</v>
          </cell>
          <cell r="J116">
            <v>66930</v>
          </cell>
        </row>
        <row r="117">
          <cell r="I117" t="str">
            <v>河北信一净美物业服务有限公司</v>
          </cell>
          <cell r="J117">
            <v>12600</v>
          </cell>
        </row>
        <row r="118">
          <cell r="I118" t="str">
            <v>河北亿泽汽车零部件科技有限公司</v>
          </cell>
          <cell r="J118">
            <v>6000</v>
          </cell>
        </row>
        <row r="119">
          <cell r="I119" t="str">
            <v>河南九途道路材料科技有限公司</v>
          </cell>
          <cell r="J119">
            <v>750.6</v>
          </cell>
        </row>
        <row r="120">
          <cell r="I120" t="str">
            <v>衡水傲驰汽车贸易有限公司</v>
          </cell>
          <cell r="J120">
            <v>600</v>
          </cell>
        </row>
        <row r="121">
          <cell r="I121" t="str">
            <v>衡水鑫智汽车零部件有限公司</v>
          </cell>
          <cell r="J121">
            <v>22100</v>
          </cell>
        </row>
        <row r="122">
          <cell r="I122" t="str">
            <v>胡希港</v>
          </cell>
          <cell r="J122">
            <v>1839.4</v>
          </cell>
        </row>
        <row r="123">
          <cell r="I123" t="str">
            <v>湖北伟士通汽车零件有限公司</v>
          </cell>
          <cell r="J123">
            <v>4000</v>
          </cell>
        </row>
        <row r="124">
          <cell r="I124" t="str">
            <v>湖南光华荣昌汽车部件有限公司</v>
          </cell>
        </row>
        <row r="125">
          <cell r="I125" t="str">
            <v>黄骅市安达机械设备经销处</v>
          </cell>
          <cell r="J125">
            <v>500</v>
          </cell>
        </row>
        <row r="126">
          <cell r="I126" t="str">
            <v>黄骅市保俊成复合彩印厂</v>
          </cell>
          <cell r="J126">
            <v>6790</v>
          </cell>
        </row>
        <row r="127">
          <cell r="I127" t="str">
            <v>黄骅市渤海路绿林园艺工程部</v>
          </cell>
          <cell r="J127">
            <v>13917.5</v>
          </cell>
        </row>
        <row r="128">
          <cell r="I128" t="str">
            <v>黄骅市常郭镇街西纸箱厂</v>
          </cell>
          <cell r="J128">
            <v>47530</v>
          </cell>
        </row>
        <row r="129">
          <cell r="I129" t="str">
            <v>黄骅市超合商贸有限公司</v>
          </cell>
          <cell r="J129">
            <v>1356</v>
          </cell>
        </row>
        <row r="130">
          <cell r="I130" t="str">
            <v>黄骅市成卓汽车部件厂</v>
          </cell>
          <cell r="J130">
            <v>411418.24</v>
          </cell>
        </row>
        <row r="131">
          <cell r="I131" t="str">
            <v>黄骅市创合五金制品有限公司</v>
          </cell>
          <cell r="J131">
            <v>48500</v>
          </cell>
        </row>
        <row r="132">
          <cell r="I132" t="str">
            <v>黄骅市大麻沽航凌电子机箱厂</v>
          </cell>
          <cell r="J132">
            <v>30000</v>
          </cell>
        </row>
        <row r="133">
          <cell r="I133" t="str">
            <v>黄骅市供水公司</v>
          </cell>
          <cell r="J133">
            <v>17127.5</v>
          </cell>
        </row>
        <row r="134">
          <cell r="I134" t="str">
            <v>黄骅市广亿汽车部件有限公司</v>
          </cell>
          <cell r="J134">
            <v>116400</v>
          </cell>
        </row>
        <row r="135">
          <cell r="I135" t="str">
            <v>黄骅市氦普气体销售有限公司</v>
          </cell>
          <cell r="J135">
            <v>100000</v>
          </cell>
        </row>
        <row r="136">
          <cell r="I136" t="str">
            <v>黄骅市恒伟五金制品有限公司</v>
          </cell>
          <cell r="J136">
            <v>208550</v>
          </cell>
        </row>
        <row r="137">
          <cell r="I137" t="str">
            <v>黄骅市宏宸汽车配件有限公司</v>
          </cell>
          <cell r="J137">
            <v>7000</v>
          </cell>
        </row>
        <row r="138">
          <cell r="I138" t="str">
            <v>黄骅市辉煌建筑队</v>
          </cell>
          <cell r="J138">
            <v>1200</v>
          </cell>
        </row>
        <row r="139">
          <cell r="I139" t="str">
            <v>黄骅市汇铭汽车部件有限公司</v>
          </cell>
          <cell r="J139">
            <v>146470</v>
          </cell>
        </row>
        <row r="140">
          <cell r="I140" t="str">
            <v>黄骅市佳祥五金制品有限公司</v>
          </cell>
          <cell r="J140">
            <v>13580</v>
          </cell>
        </row>
        <row r="141">
          <cell r="I141" t="str">
            <v>黄骅市嘉哲电脑经营部</v>
          </cell>
          <cell r="J141">
            <v>3600</v>
          </cell>
        </row>
        <row r="142">
          <cell r="I142" t="str">
            <v>黄骅市建昌塑料制品有限公司</v>
          </cell>
          <cell r="J142">
            <v>116400</v>
          </cell>
        </row>
        <row r="143">
          <cell r="I143" t="str">
            <v>黄骅市金盾保安服务有限公司</v>
          </cell>
          <cell r="J143">
            <v>15100</v>
          </cell>
        </row>
        <row r="144">
          <cell r="I144" t="str">
            <v>黄骅市金珲设备安装工程有限公司</v>
          </cell>
          <cell r="J144">
            <v>30000</v>
          </cell>
        </row>
        <row r="145">
          <cell r="I145" t="str">
            <v>黄骅市京港机电设备有限公司</v>
          </cell>
          <cell r="J145">
            <v>25220</v>
          </cell>
        </row>
        <row r="146">
          <cell r="I146" t="str">
            <v>黄骅市俊隆五金包装有限公司</v>
          </cell>
          <cell r="J146">
            <v>11640</v>
          </cell>
        </row>
        <row r="147">
          <cell r="I147" t="str">
            <v>黄骅市隆润汽车配件有限公司</v>
          </cell>
          <cell r="J147">
            <v>21503.69</v>
          </cell>
        </row>
        <row r="148">
          <cell r="I148" t="str">
            <v>黄骅市平安消防器材销售中心</v>
          </cell>
          <cell r="J148">
            <v>3435</v>
          </cell>
        </row>
        <row r="149">
          <cell r="I149" t="str">
            <v>黄骅市齐西纺织五金配件厂</v>
          </cell>
          <cell r="J149">
            <v>2411.77</v>
          </cell>
        </row>
        <row r="150">
          <cell r="I150" t="str">
            <v>黄骅市旗锐塑料制品有限公司</v>
          </cell>
          <cell r="J150">
            <v>208496.31</v>
          </cell>
        </row>
        <row r="151">
          <cell r="I151" t="str">
            <v>黄骅市瑞丰五金制品有限公司</v>
          </cell>
          <cell r="J151">
            <v>19400</v>
          </cell>
        </row>
        <row r="152">
          <cell r="I152" t="str">
            <v>黄骅市润晨五金制品有限公司</v>
          </cell>
          <cell r="J152">
            <v>19400</v>
          </cell>
        </row>
        <row r="153">
          <cell r="I153" t="str">
            <v>黄骅市三姐五金经销部</v>
          </cell>
          <cell r="J153">
            <v>1560</v>
          </cell>
        </row>
        <row r="154">
          <cell r="I154" t="str">
            <v>黄骅市盛腾广告有限公司</v>
          </cell>
          <cell r="J154">
            <v>200</v>
          </cell>
        </row>
        <row r="155">
          <cell r="I155" t="str">
            <v>黄骅市石港路联营建材门市部</v>
          </cell>
          <cell r="J155">
            <v>1620</v>
          </cell>
        </row>
        <row r="156">
          <cell r="I156" t="str">
            <v>黄骅市双得金属制品销售有限公司</v>
          </cell>
          <cell r="J156">
            <v>20000</v>
          </cell>
        </row>
        <row r="157">
          <cell r="I157" t="str">
            <v>黄骅市顺亿汽车部件有限公司</v>
          </cell>
          <cell r="J157">
            <v>41710</v>
          </cell>
        </row>
        <row r="158">
          <cell r="I158" t="str">
            <v>黄骅市泰行汽车配件有限公司</v>
          </cell>
          <cell r="J158">
            <v>293910</v>
          </cell>
        </row>
        <row r="159">
          <cell r="I159" t="str">
            <v>黄骅市腾双五金门市部</v>
          </cell>
          <cell r="J159">
            <v>27199.74</v>
          </cell>
        </row>
        <row r="160">
          <cell r="I160" t="str">
            <v>黄骅市天硕汽车部件有限公司</v>
          </cell>
          <cell r="J160">
            <v>30000</v>
          </cell>
        </row>
        <row r="161">
          <cell r="I161" t="str">
            <v>黄骅市万昌五金制品有限公司</v>
          </cell>
          <cell r="J161">
            <v>557279.88</v>
          </cell>
        </row>
        <row r="162">
          <cell r="I162" t="str">
            <v>黄骅市欣然模具厂</v>
          </cell>
          <cell r="J162">
            <v>11000</v>
          </cell>
        </row>
        <row r="163">
          <cell r="I163" t="str">
            <v>黄骅市鑫昌五金制品厂</v>
          </cell>
          <cell r="J163">
            <v>448340</v>
          </cell>
        </row>
        <row r="164">
          <cell r="I164" t="str">
            <v>黄骅市鑫祺汽车配件有限公司</v>
          </cell>
          <cell r="J164">
            <v>87300</v>
          </cell>
        </row>
        <row r="165">
          <cell r="I165" t="str">
            <v>黄骅市信达家电维修中心</v>
          </cell>
          <cell r="J165">
            <v>1550</v>
          </cell>
        </row>
        <row r="166">
          <cell r="I166" t="str">
            <v>黄骅市兴晨建筑工程有限公司</v>
          </cell>
          <cell r="J166">
            <v>7500</v>
          </cell>
        </row>
        <row r="167">
          <cell r="I167" t="str">
            <v>黄骅市兴华石油有限责任公司</v>
          </cell>
          <cell r="J167">
            <v>15000</v>
          </cell>
        </row>
        <row r="168">
          <cell r="I168" t="str">
            <v>黄骅市兴岳金属制品有限公司</v>
          </cell>
          <cell r="J168">
            <v>33950</v>
          </cell>
        </row>
        <row r="169">
          <cell r="I169" t="str">
            <v>黄骅市医疗保险管理中心</v>
          </cell>
        </row>
        <row r="170">
          <cell r="I170" t="str">
            <v>黄骅市壹本文化传媒有限公司</v>
          </cell>
          <cell r="J170">
            <v>13500</v>
          </cell>
        </row>
        <row r="171">
          <cell r="I171" t="str">
            <v>黄骅市益海五金制造有限公司</v>
          </cell>
          <cell r="J171">
            <v>77600</v>
          </cell>
        </row>
        <row r="172">
          <cell r="I172" t="str">
            <v>黄骅市盈辉汽车配件有限公司</v>
          </cell>
          <cell r="J172">
            <v>82450</v>
          </cell>
        </row>
        <row r="173">
          <cell r="I173" t="str">
            <v>黄骅市雍丰塑料制品有限公司</v>
          </cell>
          <cell r="J173">
            <v>86330</v>
          </cell>
        </row>
        <row r="174">
          <cell r="I174" t="str">
            <v>黄骅市元周五金制品有限公司</v>
          </cell>
          <cell r="J174">
            <v>77600</v>
          </cell>
        </row>
        <row r="175">
          <cell r="I175" t="str">
            <v>黄骅市再兴汽车配件有限公司</v>
          </cell>
          <cell r="J175">
            <v>93120</v>
          </cell>
        </row>
        <row r="176">
          <cell r="I176" t="str">
            <v>黄骅市长生汽车灯镜有限公司</v>
          </cell>
          <cell r="J176">
            <v>481120</v>
          </cell>
        </row>
        <row r="177">
          <cell r="I177" t="str">
            <v>黄骅市赵福增运输队</v>
          </cell>
          <cell r="J177">
            <v>133280</v>
          </cell>
        </row>
        <row r="178">
          <cell r="I178" t="str">
            <v>黄骅市祯祥金属制品有限责任公司</v>
          </cell>
          <cell r="J178">
            <v>250000</v>
          </cell>
        </row>
        <row r="179">
          <cell r="I179" t="str">
            <v>黄骅市震寰家电维修部</v>
          </cell>
          <cell r="J179">
            <v>1750</v>
          </cell>
        </row>
        <row r="180">
          <cell r="I180" t="str">
            <v>黄骅市正祥车辆部件有限公司</v>
          </cell>
          <cell r="J180">
            <v>77600</v>
          </cell>
        </row>
        <row r="181">
          <cell r="I181" t="str">
            <v>黄骅市致远摩托车配件有限公司</v>
          </cell>
          <cell r="J181">
            <v>48500</v>
          </cell>
        </row>
        <row r="182">
          <cell r="I182" t="str">
            <v>姬胜阳</v>
          </cell>
          <cell r="J182">
            <v>300</v>
          </cell>
        </row>
        <row r="183">
          <cell r="I183" t="str">
            <v>吉林省德邦汽车电子有限公司</v>
          </cell>
          <cell r="J183">
            <v>316850</v>
          </cell>
        </row>
        <row r="184">
          <cell r="I184" t="str">
            <v>佳化化学（滨州）有限公司</v>
          </cell>
          <cell r="J184">
            <v>7000</v>
          </cell>
        </row>
        <row r="185">
          <cell r="I185" t="str">
            <v>建研盈科（北京）科技有限公司</v>
          </cell>
          <cell r="J185">
            <v>5000</v>
          </cell>
        </row>
        <row r="186">
          <cell r="I186" t="str">
            <v>江苏艾文德悦达汽车内饰有限责任公司</v>
          </cell>
          <cell r="J186">
            <v>76000</v>
          </cell>
        </row>
        <row r="187">
          <cell r="I187" t="str">
            <v>江苏力乐汽车部件股份有限公司</v>
          </cell>
          <cell r="J187">
            <v>776000</v>
          </cell>
        </row>
        <row r="188">
          <cell r="I188" t="str">
            <v>江苏全盛座舱技术股份有限公司</v>
          </cell>
          <cell r="J188">
            <v>250000</v>
          </cell>
        </row>
        <row r="189">
          <cell r="I189" t="str">
            <v>江苏万金汽车零部件制造有限公司</v>
          </cell>
          <cell r="J189">
            <v>61110</v>
          </cell>
        </row>
        <row r="190">
          <cell r="I190" t="str">
            <v>江西志骋汽车有限责任公司</v>
          </cell>
        </row>
        <row r="191">
          <cell r="I191" t="str">
            <v>江阴市宏丰塑业有限公司</v>
          </cell>
          <cell r="J191">
            <v>30000</v>
          </cell>
        </row>
        <row r="192">
          <cell r="I192" t="str">
            <v>锦泰财产保险股份有限公司河北分公司</v>
          </cell>
          <cell r="J192">
            <v>35607.13</v>
          </cell>
        </row>
        <row r="193">
          <cell r="I193" t="str">
            <v>恺博（常熟）座椅机械部件有限公司</v>
          </cell>
          <cell r="J193">
            <v>100000</v>
          </cell>
        </row>
        <row r="194">
          <cell r="I194" t="str">
            <v>旷达汽车饰件系统有限公司</v>
          </cell>
          <cell r="J194">
            <v>202920</v>
          </cell>
        </row>
        <row r="195">
          <cell r="I195" t="str">
            <v>昆山维尔利环保科技有限公司</v>
          </cell>
          <cell r="J195">
            <v>14550</v>
          </cell>
        </row>
        <row r="196">
          <cell r="I196" t="str">
            <v>兰陵县华信汽车销售服务有限公司</v>
          </cell>
          <cell r="J196">
            <v>200</v>
          </cell>
        </row>
        <row r="197">
          <cell r="I197" t="str">
            <v>廊坊东尚金属制品有限公司</v>
          </cell>
          <cell r="J197">
            <v>11000</v>
          </cell>
        </row>
        <row r="198">
          <cell r="I198" t="str">
            <v>廊坊开发区欧特克精密电子线束制造有限公司</v>
          </cell>
          <cell r="J198">
            <v>60000</v>
          </cell>
        </row>
        <row r="199">
          <cell r="I199" t="str">
            <v>廊坊市东平汽车零配件有限公司</v>
          </cell>
          <cell r="J199">
            <v>94000</v>
          </cell>
        </row>
        <row r="200">
          <cell r="I200" t="str">
            <v>乐亭县剑锋汽车维修服务有限公司</v>
          </cell>
          <cell r="J200">
            <v>2000</v>
          </cell>
        </row>
        <row r="201">
          <cell r="I201" t="str">
            <v>李崇志</v>
          </cell>
          <cell r="J201">
            <v>809</v>
          </cell>
        </row>
        <row r="202">
          <cell r="I202" t="str">
            <v>李鹏</v>
          </cell>
          <cell r="J202">
            <v>29487.2</v>
          </cell>
        </row>
        <row r="203">
          <cell r="I203" t="str">
            <v>李清治</v>
          </cell>
          <cell r="J203">
            <v>5000</v>
          </cell>
        </row>
        <row r="204">
          <cell r="I204" t="str">
            <v>李永超</v>
          </cell>
          <cell r="J204">
            <v>4988</v>
          </cell>
        </row>
        <row r="205">
          <cell r="I205" t="str">
            <v>李忠胜</v>
          </cell>
          <cell r="J205">
            <v>13000</v>
          </cell>
        </row>
        <row r="206">
          <cell r="I206" t="str">
            <v>辽宁顺亿达汽车销售服务有限公司</v>
          </cell>
          <cell r="J206">
            <v>273</v>
          </cell>
        </row>
        <row r="207">
          <cell r="I207" t="str">
            <v>临城县富强汽车维修服务有限公司</v>
          </cell>
          <cell r="J207">
            <v>1400</v>
          </cell>
        </row>
        <row r="208">
          <cell r="I208" t="str">
            <v>临沂方中新材料科技有限公司</v>
          </cell>
          <cell r="J208">
            <v>50100</v>
          </cell>
        </row>
        <row r="209">
          <cell r="I209" t="str">
            <v>蔺元元</v>
          </cell>
          <cell r="J209">
            <v>160.5</v>
          </cell>
        </row>
        <row r="210">
          <cell r="I210" t="str">
            <v>刘国鹏</v>
          </cell>
        </row>
        <row r="211">
          <cell r="I211" t="str">
            <v>刘怀键</v>
          </cell>
        </row>
        <row r="212">
          <cell r="I212" t="str">
            <v>刘梦鹤</v>
          </cell>
          <cell r="J212">
            <v>80</v>
          </cell>
        </row>
        <row r="213">
          <cell r="I213" t="str">
            <v>刘清馨</v>
          </cell>
          <cell r="J213">
            <v>192.2</v>
          </cell>
        </row>
        <row r="214">
          <cell r="I214" t="str">
            <v>孟村回族自治县旭日汽车配件厂</v>
          </cell>
          <cell r="J214">
            <v>1240</v>
          </cell>
        </row>
        <row r="215">
          <cell r="I215" t="str">
            <v>米思米（中国）精密机械贸易有限公司</v>
          </cell>
          <cell r="J215">
            <v>446.35</v>
          </cell>
        </row>
        <row r="216">
          <cell r="I216" t="str">
            <v>纳新塑化（上海）有限公司</v>
          </cell>
          <cell r="J216">
            <v>50000</v>
          </cell>
        </row>
        <row r="217">
          <cell r="I217" t="str">
            <v>南城县恒通汽车服务有限公司</v>
          </cell>
          <cell r="J217">
            <v>200</v>
          </cell>
        </row>
        <row r="218">
          <cell r="I218" t="str">
            <v>南京奥托立夫汽车安全系统有限公司</v>
          </cell>
          <cell r="J218">
            <v>72000</v>
          </cell>
        </row>
        <row r="219">
          <cell r="I219" t="str">
            <v>南皮县恩杰五金制造有限公司</v>
          </cell>
          <cell r="J219">
            <v>395161</v>
          </cell>
        </row>
        <row r="220">
          <cell r="I220" t="str">
            <v>南皮县利辉五金接插件厂</v>
          </cell>
          <cell r="J220">
            <v>315.19</v>
          </cell>
        </row>
        <row r="221">
          <cell r="I221" t="str">
            <v>宁波精成车业有限公司</v>
          </cell>
          <cell r="J221">
            <v>180000</v>
          </cell>
        </row>
        <row r="222">
          <cell r="I222" t="str">
            <v>宁波银行北京昌平支行</v>
          </cell>
          <cell r="J222">
            <v>1850000</v>
          </cell>
        </row>
        <row r="223">
          <cell r="I223" t="str">
            <v>泮长海</v>
          </cell>
          <cell r="J223">
            <v>614</v>
          </cell>
        </row>
        <row r="224">
          <cell r="I224" t="str">
            <v>批量账务集中处理</v>
          </cell>
          <cell r="J224">
            <v>132265.08</v>
          </cell>
        </row>
        <row r="225">
          <cell r="I225" t="str">
            <v>泊头市捷润五金制品有限公司</v>
          </cell>
          <cell r="J225">
            <v>84390</v>
          </cell>
        </row>
        <row r="226">
          <cell r="I226" t="str">
            <v>企业网银服务费</v>
          </cell>
          <cell r="J226">
            <v>60</v>
          </cell>
        </row>
        <row r="227">
          <cell r="I227" t="str">
            <v>沁阳市金达新华夏汽车贸易有限公司济源分公</v>
          </cell>
          <cell r="J227">
            <v>600</v>
          </cell>
        </row>
        <row r="228">
          <cell r="I228" t="str">
            <v>青岛柏利美新材料有限公司</v>
          </cell>
          <cell r="J228">
            <v>30000</v>
          </cell>
        </row>
        <row r="229">
          <cell r="I229" t="str">
            <v>青岛福基纺织有限公司</v>
          </cell>
          <cell r="J229">
            <v>600000</v>
          </cell>
        </row>
        <row r="230">
          <cell r="I230" t="str">
            <v>青岛铭阁汽车维修服务有限公司</v>
          </cell>
          <cell r="J230">
            <v>3705.28</v>
          </cell>
        </row>
        <row r="231">
          <cell r="I231" t="str">
            <v>青岛盛有电子科技有限公司</v>
          </cell>
          <cell r="J231">
            <v>100000</v>
          </cell>
        </row>
        <row r="232">
          <cell r="I232" t="str">
            <v>青岛中新华美塑料有限公司</v>
          </cell>
          <cell r="J232">
            <v>70000</v>
          </cell>
        </row>
        <row r="233">
          <cell r="I233" t="str">
            <v>曲阜陆航座椅辅料有限公司</v>
          </cell>
          <cell r="J233">
            <v>8730</v>
          </cell>
        </row>
        <row r="234">
          <cell r="I234" t="str">
            <v>日照浩利橡塑有限公司</v>
          </cell>
          <cell r="J234">
            <v>131920</v>
          </cell>
        </row>
        <row r="235">
          <cell r="I235" t="str">
            <v>日照联成工程机械有限公司</v>
          </cell>
          <cell r="J235">
            <v>66000</v>
          </cell>
        </row>
        <row r="236">
          <cell r="I236" t="str">
            <v>日终扣款5311122023041200</v>
          </cell>
          <cell r="J236">
            <v>171950</v>
          </cell>
        </row>
        <row r="237">
          <cell r="I237" t="str">
            <v>日终扣款5311122023041400</v>
          </cell>
          <cell r="J237">
            <v>35625</v>
          </cell>
        </row>
        <row r="238">
          <cell r="I238" t="str">
            <v>瑞安市精艺标准件有限公司</v>
          </cell>
          <cell r="J238">
            <v>2000</v>
          </cell>
        </row>
        <row r="239">
          <cell r="I239" t="str">
            <v>厦门凯平化工有限公司</v>
          </cell>
          <cell r="J239">
            <v>300000</v>
          </cell>
        </row>
        <row r="240">
          <cell r="I240" t="str">
            <v>厦门市鑫荣飞工贸有限公司</v>
          </cell>
          <cell r="J240">
            <v>750000</v>
          </cell>
        </row>
        <row r="241">
          <cell r="I241" t="str">
            <v>山东昊松新材料科技有限公司</v>
          </cell>
          <cell r="J241">
            <v>10000</v>
          </cell>
        </row>
        <row r="242">
          <cell r="I242" t="str">
            <v>山东金达汽车部件制造股份有限公司</v>
          </cell>
          <cell r="J242">
            <v>1000</v>
          </cell>
        </row>
        <row r="243">
          <cell r="I243" t="str">
            <v>山东万澳汽车附件科技有限公司</v>
          </cell>
          <cell r="J243">
            <v>13580</v>
          </cell>
        </row>
        <row r="244">
          <cell r="I244" t="str">
            <v>山东五征集团有限公司</v>
          </cell>
        </row>
        <row r="245">
          <cell r="I245" t="str">
            <v>上海桓毅实业发展有限公司</v>
          </cell>
          <cell r="J245">
            <v>11640</v>
          </cell>
        </row>
        <row r="246">
          <cell r="I246" t="str">
            <v>上海锦翔汽车修理有限公司</v>
          </cell>
          <cell r="J246">
            <v>1000</v>
          </cell>
        </row>
        <row r="247">
          <cell r="I247" t="str">
            <v>上海明芳汽车零件有限公司</v>
          </cell>
          <cell r="J247">
            <v>200000</v>
          </cell>
        </row>
        <row r="248">
          <cell r="I248" t="str">
            <v>上海努辰金属制品有限公司</v>
          </cell>
          <cell r="J248">
            <v>44000</v>
          </cell>
        </row>
        <row r="249">
          <cell r="I249" t="str">
            <v>上海永协机械配件有限公司</v>
          </cell>
          <cell r="J249">
            <v>28000</v>
          </cell>
        </row>
        <row r="250">
          <cell r="I250" t="str">
            <v>上海越航启塑化有限公司</v>
          </cell>
          <cell r="J250">
            <v>150375</v>
          </cell>
        </row>
        <row r="251">
          <cell r="I251" t="str">
            <v>深圳市毅荣川电子科技有限公司</v>
          </cell>
          <cell r="J251">
            <v>104000</v>
          </cell>
        </row>
        <row r="252">
          <cell r="I252" t="str">
            <v>深州市晶立泰机械配件有限公司</v>
          </cell>
          <cell r="J252">
            <v>9700</v>
          </cell>
        </row>
        <row r="253">
          <cell r="I253" t="str">
            <v>深州市卓伦橡塑磨具有限公司</v>
          </cell>
          <cell r="J253">
            <v>122220</v>
          </cell>
        </row>
        <row r="254">
          <cell r="I254" t="str">
            <v>沈阳金杯锦恒汽车安全系统有限公司</v>
          </cell>
          <cell r="J254">
            <v>68000</v>
          </cell>
        </row>
        <row r="255">
          <cell r="I255" t="str">
            <v>石家庄跨越物流有限公司</v>
          </cell>
          <cell r="J255">
            <v>102000</v>
          </cell>
        </row>
        <row r="256">
          <cell r="I256" t="str">
            <v>石家庄市正洋汽车贸易有限公司</v>
          </cell>
          <cell r="J256">
            <v>400</v>
          </cell>
        </row>
        <row r="257">
          <cell r="I257" t="str">
            <v>手续费</v>
          </cell>
          <cell r="J257">
            <v>315.06</v>
          </cell>
        </row>
        <row r="258">
          <cell r="I258" t="str">
            <v>双鸭山众龙腾汽车贸易有限公司</v>
          </cell>
          <cell r="J258">
            <v>780</v>
          </cell>
        </row>
        <row r="259">
          <cell r="I259" t="str">
            <v>司艳策</v>
          </cell>
          <cell r="J259">
            <v>290</v>
          </cell>
        </row>
        <row r="260">
          <cell r="I260" t="str">
            <v>苏勃检测（天津）有限公司</v>
          </cell>
          <cell r="J260">
            <v>1800</v>
          </cell>
        </row>
        <row r="261">
          <cell r="I261" t="str">
            <v>苏世博(南京)减振系统有限公司</v>
          </cell>
          <cell r="J261">
            <v>300000</v>
          </cell>
        </row>
        <row r="262">
          <cell r="I262" t="str">
            <v>滕奉伟</v>
          </cell>
          <cell r="J262">
            <v>31150</v>
          </cell>
        </row>
        <row r="263">
          <cell r="I263" t="str">
            <v>滕敬涛</v>
          </cell>
          <cell r="J263">
            <v>25836.88</v>
          </cell>
        </row>
        <row r="264">
          <cell r="I264" t="str">
            <v>天津德润达金属材料销售有限公司</v>
          </cell>
          <cell r="J264">
            <v>79138.6</v>
          </cell>
        </row>
        <row r="265">
          <cell r="I265" t="str">
            <v>天津东和汽车零部件有限公司</v>
          </cell>
          <cell r="J265">
            <v>4200</v>
          </cell>
        </row>
        <row r="266">
          <cell r="I266" t="str">
            <v>天津宏达翔科技有限公司</v>
          </cell>
          <cell r="J266">
            <v>378889.64</v>
          </cell>
        </row>
        <row r="267">
          <cell r="I267" t="str">
            <v>天津锦程新材料科技有限公司</v>
          </cell>
          <cell r="J267">
            <v>75936</v>
          </cell>
        </row>
        <row r="268">
          <cell r="I268" t="str">
            <v>天津力登维汽车部件有限公司</v>
          </cell>
          <cell r="J268">
            <v>11000</v>
          </cell>
        </row>
        <row r="269">
          <cell r="I269" t="str">
            <v>天津林宇机械制造有限公司</v>
          </cell>
          <cell r="J269">
            <v>8750</v>
          </cell>
        </row>
        <row r="270">
          <cell r="I270" t="str">
            <v>天津沛衡五金弹簧有限公司</v>
          </cell>
          <cell r="J270">
            <v>1000</v>
          </cell>
        </row>
        <row r="271">
          <cell r="I271" t="str">
            <v>天津琪安科技有限公司</v>
          </cell>
          <cell r="J271">
            <v>70000</v>
          </cell>
        </row>
        <row r="272">
          <cell r="I272" t="str">
            <v>天津生隆纤维材料股份有限公司</v>
          </cell>
          <cell r="J272">
            <v>106560</v>
          </cell>
        </row>
        <row r="273">
          <cell r="I273" t="str">
            <v>天津市宝坻区维华五金厂</v>
          </cell>
          <cell r="J273">
            <v>6860</v>
          </cell>
        </row>
        <row r="274">
          <cell r="I274" t="str">
            <v>天津市勃辉模具有限公司</v>
          </cell>
          <cell r="J274">
            <v>37290</v>
          </cell>
        </row>
        <row r="275">
          <cell r="I275" t="str">
            <v>天津市鹏升汽车部件有限公司</v>
          </cell>
          <cell r="J275">
            <v>220190</v>
          </cell>
        </row>
        <row r="276">
          <cell r="I276" t="str">
            <v>天津市天龙得冷成型部件有限公司</v>
          </cell>
          <cell r="J276">
            <v>53343.53</v>
          </cell>
        </row>
        <row r="277">
          <cell r="I277" t="str">
            <v>天津市元辉昌钢铁贸易有限公司</v>
          </cell>
          <cell r="J277">
            <v>150000</v>
          </cell>
        </row>
        <row r="278">
          <cell r="I278" t="str">
            <v>天津市远丰化工产品贸易有限公司</v>
          </cell>
          <cell r="J278">
            <v>1004000</v>
          </cell>
        </row>
        <row r="279">
          <cell r="I279" t="str">
            <v>天津新起点模具有限公司</v>
          </cell>
          <cell r="J279">
            <v>184740</v>
          </cell>
        </row>
        <row r="280">
          <cell r="I280" t="str">
            <v>天津优普达特科技有限公司</v>
          </cell>
          <cell r="J280">
            <v>40000</v>
          </cell>
        </row>
        <row r="281">
          <cell r="I281" t="str">
            <v>田健</v>
          </cell>
          <cell r="J281">
            <v>755.8</v>
          </cell>
        </row>
        <row r="282">
          <cell r="I282" t="str">
            <v>王化涛</v>
          </cell>
          <cell r="J282">
            <v>1402.8</v>
          </cell>
        </row>
        <row r="283">
          <cell r="I283" t="str">
            <v>王俊霞</v>
          </cell>
          <cell r="J283">
            <v>13025.23</v>
          </cell>
        </row>
        <row r="284">
          <cell r="I284" t="str">
            <v>王磊</v>
          </cell>
          <cell r="J284">
            <v>3705.4</v>
          </cell>
        </row>
        <row r="285">
          <cell r="I285" t="str">
            <v>王伟</v>
          </cell>
          <cell r="J285">
            <v>672</v>
          </cell>
        </row>
        <row r="286">
          <cell r="I286" t="str">
            <v>王献文</v>
          </cell>
          <cell r="J286">
            <v>8124</v>
          </cell>
        </row>
        <row r="287">
          <cell r="I287" t="str">
            <v>王艳</v>
          </cell>
          <cell r="J287">
            <v>30150.44</v>
          </cell>
        </row>
        <row r="288">
          <cell r="I288" t="str">
            <v>潍坊振晟汽车零部件有限公司</v>
          </cell>
          <cell r="J288">
            <v>29100</v>
          </cell>
        </row>
        <row r="289">
          <cell r="I289" t="str">
            <v>温州华创汽车电器有限公司</v>
          </cell>
          <cell r="J289">
            <v>6560</v>
          </cell>
        </row>
        <row r="290">
          <cell r="I290" t="str">
            <v>温州鑫锐电器有限公司</v>
          </cell>
          <cell r="J290">
            <v>6000</v>
          </cell>
        </row>
        <row r="291">
          <cell r="I291" t="str">
            <v>文安县德实汽车配件有限公司</v>
          </cell>
          <cell r="J291">
            <v>121250</v>
          </cell>
        </row>
        <row r="292">
          <cell r="I292" t="str">
            <v>文安县恒德汽车座椅制造有限公司</v>
          </cell>
          <cell r="J292">
            <v>48500</v>
          </cell>
        </row>
        <row r="293">
          <cell r="I293" t="str">
            <v>文登太成电子有限公司</v>
          </cell>
          <cell r="J293">
            <v>28000</v>
          </cell>
        </row>
        <row r="294">
          <cell r="I294" t="str">
            <v>汶上县盛达汽修有限公司</v>
          </cell>
          <cell r="J294">
            <v>200</v>
          </cell>
        </row>
        <row r="295">
          <cell r="I295" t="str">
            <v>沃尔瓦格涂料（廊坊）有限公司</v>
          </cell>
          <cell r="J295">
            <v>25000</v>
          </cell>
        </row>
        <row r="296">
          <cell r="I296" t="str">
            <v>无锡市汇源机械科技有限公司</v>
          </cell>
          <cell r="J296">
            <v>16000</v>
          </cell>
        </row>
        <row r="297">
          <cell r="I297" t="str">
            <v>吴英各</v>
          </cell>
          <cell r="J297">
            <v>11000</v>
          </cell>
        </row>
        <row r="298">
          <cell r="I298" t="str">
            <v>武陟县宏泰重型汽车维修厂</v>
          </cell>
          <cell r="J298">
            <v>1709.85</v>
          </cell>
        </row>
        <row r="299">
          <cell r="I299" t="str">
            <v>西安光华荣昌汽车部件有限公司</v>
          </cell>
        </row>
        <row r="300">
          <cell r="I300" t="str">
            <v>夏津县邦达汽修厂</v>
          </cell>
          <cell r="J300">
            <v>200</v>
          </cell>
        </row>
        <row r="301">
          <cell r="I301" t="str">
            <v>夏永飞</v>
          </cell>
          <cell r="J301">
            <v>2480</v>
          </cell>
        </row>
        <row r="302">
          <cell r="I302" t="str">
            <v>湘乡简美新材料科技有限公司</v>
          </cell>
          <cell r="J302">
            <v>144060</v>
          </cell>
        </row>
        <row r="303">
          <cell r="I303" t="str">
            <v>向利新</v>
          </cell>
          <cell r="J303">
            <v>1700</v>
          </cell>
        </row>
        <row r="304">
          <cell r="I304" t="str">
            <v>欣瑞联电子（肇庆）有限公司</v>
          </cell>
          <cell r="J304">
            <v>5000</v>
          </cell>
        </row>
        <row r="305">
          <cell r="I305" t="str">
            <v>新梦顶（上海）贸易有限公司</v>
          </cell>
          <cell r="J305">
            <v>11000</v>
          </cell>
        </row>
        <row r="306">
          <cell r="I306" t="str">
            <v>信誉楼百货集团有限公司黄骅信誉楼旗舰店</v>
          </cell>
          <cell r="J306">
            <v>100000</v>
          </cell>
        </row>
        <row r="307">
          <cell r="I307" t="str">
            <v>兴和县博运汽贸有限责任公司</v>
          </cell>
          <cell r="J307">
            <v>200</v>
          </cell>
        </row>
        <row r="308">
          <cell r="I308" t="str">
            <v>兴联（天津）人力资源服务有限公司</v>
          </cell>
          <cell r="J308">
            <v>2832</v>
          </cell>
        </row>
        <row r="309">
          <cell r="I309" t="str">
            <v>雄县华增汽车饰件有限公司</v>
          </cell>
          <cell r="J309">
            <v>11640</v>
          </cell>
        </row>
        <row r="310">
          <cell r="I310" t="str">
            <v>徐州华夏电子有限公司</v>
          </cell>
          <cell r="J310">
            <v>24000</v>
          </cell>
        </row>
        <row r="311">
          <cell r="I311" t="str">
            <v>雅柏利（上海）粘扣带有限公司</v>
          </cell>
          <cell r="J311">
            <v>13000</v>
          </cell>
        </row>
        <row r="312">
          <cell r="I312" t="str">
            <v>烟台美龙汽车部件有限公司</v>
          </cell>
          <cell r="J312">
            <v>1000</v>
          </cell>
        </row>
        <row r="313">
          <cell r="I313" t="str">
            <v>烟台青沪纸业有限公司</v>
          </cell>
          <cell r="J313">
            <v>2000</v>
          </cell>
        </row>
        <row r="314">
          <cell r="I314" t="str">
            <v>盐山县军程机动车维修服务厂</v>
          </cell>
          <cell r="J314">
            <v>2600</v>
          </cell>
        </row>
        <row r="315">
          <cell r="I315" t="str">
            <v>扬州三鸣环保科技有限公司</v>
          </cell>
          <cell r="J315">
            <v>44383.38</v>
          </cell>
        </row>
        <row r="316">
          <cell r="I316" t="str">
            <v>扬州市佑名汽车服务有限公司</v>
          </cell>
          <cell r="J316">
            <v>200</v>
          </cell>
        </row>
        <row r="317">
          <cell r="I317" t="str">
            <v>杨勇</v>
          </cell>
          <cell r="J317">
            <v>2831</v>
          </cell>
        </row>
        <row r="318">
          <cell r="I318" t="str">
            <v>沂南县明轩汽车销售服务有限责任公司</v>
          </cell>
          <cell r="J318">
            <v>200</v>
          </cell>
        </row>
        <row r="319">
          <cell r="I319" t="str">
            <v>义乌市禾蓝电器有限公司</v>
          </cell>
          <cell r="J319">
            <v>4240</v>
          </cell>
        </row>
        <row r="320">
          <cell r="I320" t="str">
            <v>义县通达汽车维修有限公司</v>
          </cell>
          <cell r="J320">
            <v>900</v>
          </cell>
        </row>
        <row r="321">
          <cell r="I321" t="str">
            <v>易格斯（上海）拖链系统有限公司</v>
          </cell>
          <cell r="J321">
            <v>100000</v>
          </cell>
        </row>
        <row r="322">
          <cell r="I322" t="str">
            <v>永赢金融租赁有限公司</v>
          </cell>
          <cell r="J322">
            <v>125295.8</v>
          </cell>
        </row>
        <row r="323">
          <cell r="I323" t="str">
            <v>于磊磊</v>
          </cell>
          <cell r="J323">
            <v>2115</v>
          </cell>
        </row>
        <row r="324">
          <cell r="I324" t="str">
            <v>榆林东鑫汽车服务有限公司</v>
          </cell>
          <cell r="J324">
            <v>200</v>
          </cell>
        </row>
        <row r="325">
          <cell r="I325" t="str">
            <v>远东国际融资租赁有限公司</v>
          </cell>
          <cell r="J325">
            <v>1105275</v>
          </cell>
        </row>
        <row r="326">
          <cell r="I326" t="str">
            <v>远东嘉烨沧州科技有限公司</v>
          </cell>
          <cell r="J326">
            <v>10000</v>
          </cell>
        </row>
        <row r="327">
          <cell r="I327" t="str">
            <v>赞皇县众合汽车配件销售有限责任公司</v>
          </cell>
          <cell r="J327">
            <v>400</v>
          </cell>
        </row>
        <row r="328">
          <cell r="I328" t="str">
            <v>张家口圣屹汽车销售服务有限公司</v>
          </cell>
          <cell r="J328">
            <v>2100</v>
          </cell>
        </row>
        <row r="329">
          <cell r="I329" t="str">
            <v>张建江</v>
          </cell>
          <cell r="J329">
            <v>852</v>
          </cell>
        </row>
        <row r="330">
          <cell r="I330" t="str">
            <v>张杰</v>
          </cell>
        </row>
        <row r="331">
          <cell r="I331" t="str">
            <v>张琳</v>
          </cell>
          <cell r="J331">
            <v>3348.1</v>
          </cell>
        </row>
        <row r="332">
          <cell r="I332" t="str">
            <v>张强</v>
          </cell>
          <cell r="J332">
            <v>17865.29</v>
          </cell>
        </row>
        <row r="333">
          <cell r="I333" t="str">
            <v>张庆超</v>
          </cell>
          <cell r="J333">
            <v>217</v>
          </cell>
        </row>
        <row r="334">
          <cell r="I334" t="str">
            <v>张如燕</v>
          </cell>
          <cell r="J334">
            <v>3442</v>
          </cell>
        </row>
        <row r="335">
          <cell r="I335" t="str">
            <v>张帅</v>
          </cell>
        </row>
        <row r="336">
          <cell r="I336" t="str">
            <v>张文昌</v>
          </cell>
          <cell r="J336">
            <v>903.71</v>
          </cell>
        </row>
        <row r="337">
          <cell r="I337" t="str">
            <v>张文芹</v>
          </cell>
          <cell r="J337">
            <v>7173</v>
          </cell>
        </row>
        <row r="338">
          <cell r="I338" t="str">
            <v>张英键</v>
          </cell>
          <cell r="J338">
            <v>1055</v>
          </cell>
        </row>
        <row r="339">
          <cell r="I339" t="str">
            <v>张馀林</v>
          </cell>
          <cell r="J339">
            <v>873</v>
          </cell>
        </row>
        <row r="340">
          <cell r="I340" t="str">
            <v>章丘思锐佳顺物流有限公司</v>
          </cell>
          <cell r="J340">
            <v>11700</v>
          </cell>
        </row>
        <row r="341">
          <cell r="I341" t="str">
            <v>长春光华荣昌汽车部件有限公司</v>
          </cell>
        </row>
        <row r="342">
          <cell r="I342" t="str">
            <v>长春市天利得科技有限公司</v>
          </cell>
          <cell r="J342">
            <v>256080</v>
          </cell>
        </row>
        <row r="343">
          <cell r="I343" t="str">
            <v>赵广超</v>
          </cell>
          <cell r="J343">
            <v>721.6</v>
          </cell>
        </row>
        <row r="344">
          <cell r="I344" t="str">
            <v>赵金旺</v>
          </cell>
          <cell r="J344">
            <v>1774</v>
          </cell>
        </row>
        <row r="345">
          <cell r="I345" t="str">
            <v>赵连风</v>
          </cell>
          <cell r="J345">
            <v>1080</v>
          </cell>
        </row>
        <row r="346">
          <cell r="I346" t="str">
            <v>赵文俊</v>
          </cell>
          <cell r="J346">
            <v>3604</v>
          </cell>
        </row>
        <row r="347">
          <cell r="I347" t="str">
            <v>赵志强</v>
          </cell>
          <cell r="J347">
            <v>2113.47</v>
          </cell>
        </row>
        <row r="348">
          <cell r="I348" t="str">
            <v>浙江飞碟汽车制造有限公司五征分公司</v>
          </cell>
        </row>
        <row r="349">
          <cell r="I349" t="str">
            <v>浙江佳龙电子有限公司</v>
          </cell>
          <cell r="J349">
            <v>7280</v>
          </cell>
        </row>
        <row r="350">
          <cell r="I350" t="str">
            <v>浙江路得坦摩汽车部件股份有限公司</v>
          </cell>
          <cell r="J350">
            <v>409000</v>
          </cell>
        </row>
        <row r="351">
          <cell r="I351" t="str">
            <v>浙江松原汽车安全系统股份有限公司</v>
          </cell>
          <cell r="J351">
            <v>203775</v>
          </cell>
        </row>
        <row r="352">
          <cell r="I352" t="str">
            <v>浙江万福机电科技有限公司</v>
          </cell>
          <cell r="J352">
            <v>2000</v>
          </cell>
        </row>
        <row r="353">
          <cell r="I353" t="str">
            <v>浙江万里安全器材制造有限公司</v>
          </cell>
          <cell r="J353">
            <v>16490</v>
          </cell>
        </row>
        <row r="354">
          <cell r="I354" t="str">
            <v>中贵天建（北京）建设集团有限公司黄骅分公</v>
          </cell>
          <cell r="J354">
            <v>25539</v>
          </cell>
        </row>
        <row r="355">
          <cell r="I355" t="str">
            <v>中国联合网络通信有限公司沧州市分公司</v>
          </cell>
          <cell r="J355">
            <v>300</v>
          </cell>
        </row>
        <row r="356">
          <cell r="I356" t="str">
            <v>中国人民健康保险股份有限公司沧州中心支公</v>
          </cell>
          <cell r="J356">
            <v>4270</v>
          </cell>
        </row>
        <row r="357">
          <cell r="I357" t="str">
            <v>中国移动通信集团河北有限公司沧州分公司</v>
          </cell>
          <cell r="J357">
            <v>2424</v>
          </cell>
        </row>
        <row r="358">
          <cell r="I358" t="str">
            <v>中国重汽集团成都王牌商用车有限公司</v>
          </cell>
          <cell r="J358">
            <v>0</v>
          </cell>
        </row>
        <row r="359">
          <cell r="I359" t="str">
            <v>中机科（北京）车辆检测工程研究院有限公司</v>
          </cell>
          <cell r="J359">
            <v>47000</v>
          </cell>
        </row>
        <row r="360">
          <cell r="I360" t="str">
            <v>中汽认证中心有限公司</v>
          </cell>
          <cell r="J360">
            <v>97410</v>
          </cell>
        </row>
        <row r="361">
          <cell r="I361" t="str">
            <v>中山市华胜汽车部件有限公司</v>
          </cell>
          <cell r="J361">
            <v>6000</v>
          </cell>
        </row>
        <row r="362">
          <cell r="I362" t="str">
            <v>诸城恒信新材料科技有限公司</v>
          </cell>
          <cell r="J362">
            <v>134689.79</v>
          </cell>
        </row>
        <row r="363">
          <cell r="I363" t="str">
            <v>诸城市黄海剑杆织布厂</v>
          </cell>
          <cell r="J363">
            <v>22390.01</v>
          </cell>
        </row>
        <row r="364">
          <cell r="I364" t="str">
            <v>淄博福来德汽车销售服务有限公司</v>
          </cell>
          <cell r="J364">
            <v>1200</v>
          </cell>
        </row>
        <row r="365">
          <cell r="I365" t="str">
            <v>左宗睿</v>
          </cell>
          <cell r="J365">
            <v>272</v>
          </cell>
        </row>
        <row r="366">
          <cell r="I366" t="str">
            <v>总计</v>
          </cell>
          <cell r="J366">
            <v>101693493.61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0月研发支付提报"/>
      <sheetName val="河北应付账款"/>
      <sheetName val="长春应付账款 "/>
      <sheetName val="西安应付账款 "/>
      <sheetName val="成都应付账款"/>
      <sheetName val="潍坊应付账款"/>
      <sheetName val="安路普应付账款 "/>
      <sheetName val="特殊汇总"/>
      <sheetName val="河北原材料"/>
      <sheetName val="河北涉诉&amp;还款计划"/>
      <sheetName val="河北预付&amp;发票到付"/>
      <sheetName val="成都特殊付款"/>
      <sheetName val="西安特殊付款"/>
      <sheetName val="潍坊特殊付款"/>
      <sheetName val="长春特殊付款"/>
      <sheetName val="Sheet17"/>
      <sheetName val="Sheet1"/>
    </sheetNames>
    <sheetDataSet>
      <sheetData sheetId="0"/>
      <sheetData sheetId="1">
        <row r="3">
          <cell r="C3" t="str">
            <v>外部供应商名称</v>
          </cell>
          <cell r="D3" t="str">
            <v>合计金额</v>
          </cell>
          <cell r="E3" t="str">
            <v>180天挂账金额</v>
          </cell>
          <cell r="F3" t="str">
            <v>月均供货金额</v>
          </cell>
          <cell r="G3" t="str">
            <v>10月计划支付</v>
          </cell>
        </row>
        <row r="5">
          <cell r="D5">
            <v>161397692.95</v>
          </cell>
          <cell r="E5">
            <v>95566801.3</v>
          </cell>
          <cell r="F5">
            <v>20817557.4338333</v>
          </cell>
          <cell r="G5">
            <v>16654045.9470667</v>
          </cell>
        </row>
        <row r="6">
          <cell r="C6" t="str">
            <v>黄骅市长生汽车灯镜有限公司</v>
          </cell>
          <cell r="D6">
            <v>12047496.1</v>
          </cell>
          <cell r="E6">
            <v>3406530.06</v>
          </cell>
          <cell r="F6">
            <v>567755.01</v>
          </cell>
          <cell r="G6">
            <v>454204.008</v>
          </cell>
        </row>
        <row r="7">
          <cell r="C7" t="str">
            <v>黄骅市鑫昌五金制品厂</v>
          </cell>
          <cell r="D7">
            <v>8908700.38</v>
          </cell>
          <cell r="E7">
            <v>3908969.65</v>
          </cell>
          <cell r="F7">
            <v>651494.941666667</v>
          </cell>
          <cell r="G7">
            <v>521195.953333334</v>
          </cell>
        </row>
        <row r="8">
          <cell r="C8" t="str">
            <v>黄骅市成卓汽车部件厂</v>
          </cell>
          <cell r="D8">
            <v>7185024.17000001</v>
          </cell>
          <cell r="E8">
            <v>3217554.01</v>
          </cell>
          <cell r="F8">
            <v>536259.001666667</v>
          </cell>
          <cell r="G8">
            <v>429007.201333334</v>
          </cell>
        </row>
        <row r="9">
          <cell r="C9" t="str">
            <v>天津市鹏升汽车部件有限公司</v>
          </cell>
          <cell r="D9">
            <v>6973159.93</v>
          </cell>
          <cell r="E9">
            <v>1541652.26</v>
          </cell>
          <cell r="F9">
            <v>256942.043333333</v>
          </cell>
          <cell r="G9">
            <v>205553.634666666</v>
          </cell>
        </row>
        <row r="10">
          <cell r="C10" t="str">
            <v>海兴中盛弹簧有限公司</v>
          </cell>
          <cell r="D10">
            <v>7149811.14</v>
          </cell>
          <cell r="E10">
            <v>3205807.14</v>
          </cell>
          <cell r="F10">
            <v>534301.19</v>
          </cell>
          <cell r="G10">
            <v>427440.952</v>
          </cell>
        </row>
        <row r="11">
          <cell r="C11" t="str">
            <v>深州市卓伦橡塑磨具有限公司</v>
          </cell>
          <cell r="D11">
            <v>4934611.38</v>
          </cell>
          <cell r="E11">
            <v>1121529.34</v>
          </cell>
          <cell r="F11">
            <v>186921.556666667</v>
          </cell>
          <cell r="G11">
            <v>149537.245333334</v>
          </cell>
        </row>
        <row r="12">
          <cell r="C12" t="str">
            <v>黄骅市泰行汽车配件有限公司</v>
          </cell>
          <cell r="D12">
            <v>4099304.42</v>
          </cell>
          <cell r="E12">
            <v>1848531.84</v>
          </cell>
          <cell r="F12">
            <v>308088.64</v>
          </cell>
          <cell r="G12">
            <v>246470.912</v>
          </cell>
        </row>
        <row r="13">
          <cell r="C13" t="str">
            <v>黄骅市汇铭汽车部件有限公司</v>
          </cell>
          <cell r="D13">
            <v>3931330.41</v>
          </cell>
          <cell r="E13">
            <v>2420996.27</v>
          </cell>
          <cell r="F13">
            <v>605249.0675</v>
          </cell>
          <cell r="G13">
            <v>484199.254</v>
          </cell>
        </row>
        <row r="14">
          <cell r="C14" t="str">
            <v>黄骅市赵福增运输队</v>
          </cell>
          <cell r="D14">
            <v>3693251.47</v>
          </cell>
          <cell r="E14">
            <v>1738264.4</v>
          </cell>
          <cell r="F14">
            <v>289710.733333333</v>
          </cell>
          <cell r="G14">
            <v>231768.586666666</v>
          </cell>
        </row>
        <row r="15">
          <cell r="C15" t="str">
            <v>黄骅市建昌塑料制品有限公司</v>
          </cell>
          <cell r="D15">
            <v>2996212.56</v>
          </cell>
          <cell r="E15">
            <v>788651.98</v>
          </cell>
          <cell r="F15">
            <v>157730.396</v>
          </cell>
          <cell r="G15">
            <v>126184.3168</v>
          </cell>
        </row>
        <row r="16">
          <cell r="C16" t="str">
            <v>黄骅市雍丰塑料制品有限公司</v>
          </cell>
          <cell r="D16">
            <v>2774666.16</v>
          </cell>
          <cell r="E16">
            <v>876149.06</v>
          </cell>
          <cell r="F16">
            <v>146024.843333333</v>
          </cell>
          <cell r="G16">
            <v>116819.874666666</v>
          </cell>
        </row>
        <row r="17">
          <cell r="C17" t="str">
            <v>北京浦东三浦标准件有限公司</v>
          </cell>
          <cell r="D17">
            <v>2752523.07</v>
          </cell>
          <cell r="E17">
            <v>714839.79</v>
          </cell>
          <cell r="F17">
            <v>178709.9475</v>
          </cell>
          <cell r="G17">
            <v>142967.958</v>
          </cell>
        </row>
        <row r="18">
          <cell r="C18" t="str">
            <v>黄骅市恒伟五金制品有限公司</v>
          </cell>
          <cell r="D18">
            <v>2661246.71</v>
          </cell>
          <cell r="E18">
            <v>1519758.03</v>
          </cell>
          <cell r="F18">
            <v>253293.005</v>
          </cell>
          <cell r="G18">
            <v>202634.404</v>
          </cell>
        </row>
        <row r="19">
          <cell r="C19" t="str">
            <v>（邓景亮）</v>
          </cell>
          <cell r="D19">
            <v>2679000.36</v>
          </cell>
          <cell r="E19">
            <v>1362626.52</v>
          </cell>
          <cell r="F19">
            <v>272525.304</v>
          </cell>
          <cell r="G19">
            <v>218020.2432</v>
          </cell>
        </row>
        <row r="20">
          <cell r="C20" t="str">
            <v>黄骅市鑫祺汽车配件有限公司</v>
          </cell>
          <cell r="D20">
            <v>2374541.61</v>
          </cell>
          <cell r="E20">
            <v>689918.6</v>
          </cell>
          <cell r="F20">
            <v>137983.72</v>
          </cell>
          <cell r="G20">
            <v>110386.976</v>
          </cell>
        </row>
        <row r="21">
          <cell r="C21" t="str">
            <v>黄骅市广亿汽车部件有限公司</v>
          </cell>
          <cell r="D21">
            <v>2299704.02</v>
          </cell>
          <cell r="E21">
            <v>871371.91</v>
          </cell>
          <cell r="F21">
            <v>217842.9775</v>
          </cell>
          <cell r="G21">
            <v>174274.382</v>
          </cell>
        </row>
        <row r="22">
          <cell r="C22" t="str">
            <v>长春市天利得科技有限公司</v>
          </cell>
          <cell r="D22">
            <v>2193737.14</v>
          </cell>
          <cell r="E22">
            <v>1698194.61</v>
          </cell>
          <cell r="F22">
            <v>283032.435</v>
          </cell>
          <cell r="G22">
            <v>226425.948</v>
          </cell>
        </row>
        <row r="23">
          <cell r="C23" t="str">
            <v>湘乡简美汽车部件有限公司</v>
          </cell>
          <cell r="D23">
            <v>2227448.81</v>
          </cell>
          <cell r="E23">
            <v>1526954.62</v>
          </cell>
          <cell r="F23">
            <v>254492.436666667</v>
          </cell>
          <cell r="G23">
            <v>203593.949333334</v>
          </cell>
        </row>
        <row r="24">
          <cell r="C24" t="str">
            <v>黄骅市正大纺织机械配件厂</v>
          </cell>
          <cell r="D24">
            <v>2545885.28</v>
          </cell>
          <cell r="E24">
            <v>1273927.59</v>
          </cell>
          <cell r="F24">
            <v>424642.53</v>
          </cell>
          <cell r="G24">
            <v>339714.024</v>
          </cell>
        </row>
        <row r="25">
          <cell r="C25" t="str">
            <v>黄骅市再兴汽车配件有限公司</v>
          </cell>
          <cell r="D25">
            <v>1985926.83</v>
          </cell>
          <cell r="E25">
            <v>792847.35</v>
          </cell>
          <cell r="F25">
            <v>132141.225</v>
          </cell>
          <cell r="G25">
            <v>105712.98</v>
          </cell>
        </row>
        <row r="26">
          <cell r="C26" t="str">
            <v>黄骅市常郭镇街西纸箱厂</v>
          </cell>
          <cell r="D26">
            <v>1616024.55</v>
          </cell>
          <cell r="E26">
            <v>298086.83</v>
          </cell>
          <cell r="F26">
            <v>49681.1383333333</v>
          </cell>
          <cell r="G26">
            <v>39744.9106666666</v>
          </cell>
        </row>
        <row r="27">
          <cell r="C27" t="str">
            <v>江苏万金汽车零部件制造有限公司</v>
          </cell>
          <cell r="D27">
            <v>1613206.55</v>
          </cell>
          <cell r="E27">
            <v>482860.82</v>
          </cell>
          <cell r="F27">
            <v>80476.8033333333</v>
          </cell>
          <cell r="G27">
            <v>64381.4426666666</v>
          </cell>
        </row>
        <row r="28">
          <cell r="C28" t="str">
            <v>黄骅市创合五金制品有限公司</v>
          </cell>
          <cell r="D28">
            <v>1441621.38</v>
          </cell>
          <cell r="E28">
            <v>1510201.68</v>
          </cell>
          <cell r="F28">
            <v>503400.56</v>
          </cell>
          <cell r="G28">
            <v>402720.448</v>
          </cell>
        </row>
        <row r="29">
          <cell r="C29" t="str">
            <v>河北新强力机械制造有限公司</v>
          </cell>
          <cell r="D29">
            <v>1356753.15</v>
          </cell>
          <cell r="E29">
            <v>396074.55</v>
          </cell>
          <cell r="F29">
            <v>79214.91</v>
          </cell>
          <cell r="G29">
            <v>63371.928</v>
          </cell>
        </row>
        <row r="30">
          <cell r="C30" t="str">
            <v>日照浩利橡塑有限公司</v>
          </cell>
          <cell r="D30">
            <v>1364152.12</v>
          </cell>
          <cell r="E30">
            <v>619716.86</v>
          </cell>
          <cell r="F30">
            <v>103286.143333333</v>
          </cell>
          <cell r="G30">
            <v>82628.9146666664</v>
          </cell>
        </row>
        <row r="31">
          <cell r="C31" t="str">
            <v>沧州宇诺五金制造有限公司</v>
          </cell>
          <cell r="D31">
            <v>1356290.29</v>
          </cell>
          <cell r="E31">
            <v>1242716.23</v>
          </cell>
          <cell r="F31">
            <v>207119.371666667</v>
          </cell>
          <cell r="G31">
            <v>165695.497333334</v>
          </cell>
        </row>
        <row r="32">
          <cell r="C32" t="str">
            <v>霸州市政锦五金制品有限公司</v>
          </cell>
          <cell r="D32">
            <v>1347637.84</v>
          </cell>
          <cell r="E32">
            <v>775019.84</v>
          </cell>
          <cell r="F32">
            <v>129169.973333333</v>
          </cell>
          <cell r="G32">
            <v>103335.978666666</v>
          </cell>
        </row>
        <row r="33">
          <cell r="C33" t="str">
            <v>北京多宾城建筑机械有限公司</v>
          </cell>
          <cell r="D33">
            <v>1012583.65</v>
          </cell>
          <cell r="E33">
            <v>536479.76</v>
          </cell>
          <cell r="F33">
            <v>89413.2933333333</v>
          </cell>
          <cell r="G33">
            <v>71530.6346666667</v>
          </cell>
        </row>
        <row r="34">
          <cell r="C34" t="str">
            <v>北京瑞隆祥模具有限公司</v>
          </cell>
          <cell r="D34">
            <v>962344.48</v>
          </cell>
          <cell r="E34">
            <v>591440.65</v>
          </cell>
          <cell r="F34">
            <v>98573.4416666667</v>
          </cell>
          <cell r="G34">
            <v>78858.7533333334</v>
          </cell>
        </row>
        <row r="35">
          <cell r="C35" t="str">
            <v>宁波精成车业有限公司</v>
          </cell>
          <cell r="D35">
            <v>914666.79</v>
          </cell>
          <cell r="E35">
            <v>1224180.11</v>
          </cell>
          <cell r="F35">
            <v>204030.018333333</v>
          </cell>
          <cell r="G35">
            <v>163224.014666666</v>
          </cell>
        </row>
        <row r="36">
          <cell r="C36" t="str">
            <v>高唐强盛机械有限公司</v>
          </cell>
          <cell r="D36">
            <v>931630.84</v>
          </cell>
          <cell r="E36">
            <v>33800</v>
          </cell>
          <cell r="F36">
            <v>33800</v>
          </cell>
          <cell r="G36">
            <v>27040</v>
          </cell>
        </row>
        <row r="37">
          <cell r="C37" t="str">
            <v>航天宏达（泊头）机械科技有限公司</v>
          </cell>
          <cell r="D37">
            <v>736093.87</v>
          </cell>
          <cell r="E37">
            <v>1268460.59</v>
          </cell>
          <cell r="F37">
            <v>211410.098333333</v>
          </cell>
          <cell r="G37">
            <v>169128.078666666</v>
          </cell>
        </row>
        <row r="38">
          <cell r="C38" t="str">
            <v>泊头市捷润五金制品有限公司</v>
          </cell>
          <cell r="D38">
            <v>876285.56</v>
          </cell>
          <cell r="E38">
            <v>924882.97</v>
          </cell>
          <cell r="F38">
            <v>154147.161666667</v>
          </cell>
          <cell r="G38">
            <v>123317.729333334</v>
          </cell>
        </row>
        <row r="39">
          <cell r="C39" t="str">
            <v>黄骅市瑞丰五金制品有限公司</v>
          </cell>
          <cell r="D39">
            <v>729311.85</v>
          </cell>
          <cell r="E39">
            <v>178600</v>
          </cell>
          <cell r="F39">
            <v>89300</v>
          </cell>
          <cell r="G39">
            <v>71440</v>
          </cell>
        </row>
        <row r="40">
          <cell r="C40" t="str">
            <v>黄骅市顺亿汽车部件有限公司</v>
          </cell>
          <cell r="D40">
            <v>741453.71</v>
          </cell>
          <cell r="E40">
            <v>271096.18</v>
          </cell>
          <cell r="F40">
            <v>45182.6966666667</v>
          </cell>
          <cell r="G40">
            <v>36146.1573333334</v>
          </cell>
        </row>
        <row r="41">
          <cell r="C41" t="str">
            <v>黄骅市津华汽车部件有限公司</v>
          </cell>
          <cell r="D41">
            <v>667338.56</v>
          </cell>
          <cell r="E41">
            <v>0</v>
          </cell>
          <cell r="F41">
            <v>0</v>
          </cell>
          <cell r="G41">
            <v>0</v>
          </cell>
        </row>
        <row r="42">
          <cell r="C42" t="str">
            <v>山东金达汽车部件制造股份有限公司</v>
          </cell>
          <cell r="D42">
            <v>654818.02</v>
          </cell>
          <cell r="E42">
            <v>64900</v>
          </cell>
          <cell r="F42">
            <v>64900</v>
          </cell>
          <cell r="G42">
            <v>51920</v>
          </cell>
        </row>
        <row r="43">
          <cell r="C43" t="str">
            <v>沧州智凯金属制品有限公司</v>
          </cell>
          <cell r="D43">
            <v>647050.09</v>
          </cell>
          <cell r="E43">
            <v>610600</v>
          </cell>
          <cell r="F43">
            <v>203533.333333333</v>
          </cell>
          <cell r="G43">
            <v>162826.666666666</v>
          </cell>
        </row>
        <row r="44">
          <cell r="C44" t="str">
            <v>石家庄跨越物流有限公司</v>
          </cell>
          <cell r="D44">
            <v>640870.78</v>
          </cell>
          <cell r="E44">
            <v>865900</v>
          </cell>
          <cell r="F44">
            <v>216475</v>
          </cell>
          <cell r="G44">
            <v>173180</v>
          </cell>
        </row>
        <row r="45">
          <cell r="C45" t="str">
            <v>大悍（天津）汽车零部件有限公司</v>
          </cell>
          <cell r="D45">
            <v>704662.83</v>
          </cell>
          <cell r="E45">
            <v>837715.46</v>
          </cell>
          <cell r="F45">
            <v>209428.865</v>
          </cell>
          <cell r="G45">
            <v>167543.092</v>
          </cell>
        </row>
        <row r="46">
          <cell r="C46" t="str">
            <v>黄骅市京港机电设备有限公司</v>
          </cell>
          <cell r="D46">
            <v>614278.2</v>
          </cell>
          <cell r="E46">
            <v>36764.45</v>
          </cell>
          <cell r="F46">
            <v>7352.89</v>
          </cell>
          <cell r="G46">
            <v>5882.312</v>
          </cell>
        </row>
        <row r="47">
          <cell r="C47" t="str">
            <v>日照联成工程机械有限公司</v>
          </cell>
          <cell r="D47">
            <v>1067428.9</v>
          </cell>
          <cell r="E47">
            <v>1025857.06</v>
          </cell>
          <cell r="F47">
            <v>205171.412</v>
          </cell>
          <cell r="G47">
            <v>164137.1296</v>
          </cell>
        </row>
        <row r="48">
          <cell r="C48" t="str">
            <v>文安县万达汽车配件制造有限公司</v>
          </cell>
          <cell r="D48">
            <v>676827.57</v>
          </cell>
          <cell r="E48">
            <v>679482.74</v>
          </cell>
          <cell r="F48">
            <v>113247.123333333</v>
          </cell>
          <cell r="G48">
            <v>90597.6986666664</v>
          </cell>
        </row>
        <row r="49">
          <cell r="C49" t="str">
            <v>黄骅市盈辉汽车配件有限公司</v>
          </cell>
          <cell r="D49">
            <v>543110.41</v>
          </cell>
          <cell r="E49">
            <v>610000</v>
          </cell>
          <cell r="F49">
            <v>152500</v>
          </cell>
          <cell r="G49">
            <v>122000</v>
          </cell>
        </row>
        <row r="50">
          <cell r="C50" t="str">
            <v>河北锐翰汽车零部件有限公司</v>
          </cell>
          <cell r="D50">
            <v>567989.79</v>
          </cell>
          <cell r="E50">
            <v>223927.95</v>
          </cell>
          <cell r="F50">
            <v>37321.325</v>
          </cell>
          <cell r="G50">
            <v>29857.06</v>
          </cell>
        </row>
        <row r="51">
          <cell r="C51" t="str">
            <v>黄骅市益海五金制造有限公司</v>
          </cell>
          <cell r="D51">
            <v>478728.24</v>
          </cell>
          <cell r="E51">
            <v>340220.72</v>
          </cell>
          <cell r="F51">
            <v>113406.906666667</v>
          </cell>
          <cell r="G51">
            <v>90725.5253333336</v>
          </cell>
        </row>
        <row r="52">
          <cell r="C52" t="str">
            <v>上海绽奇汽车部件有限公司</v>
          </cell>
          <cell r="D52">
            <v>589306.88</v>
          </cell>
          <cell r="E52">
            <v>581808.71</v>
          </cell>
          <cell r="F52">
            <v>96968.1183333333</v>
          </cell>
          <cell r="G52">
            <v>77574.4946666667</v>
          </cell>
        </row>
        <row r="53">
          <cell r="C53" t="str">
            <v>黄骅市兴岳金属制品有限公司</v>
          </cell>
          <cell r="D53">
            <v>453492.95</v>
          </cell>
          <cell r="E53">
            <v>333286.55</v>
          </cell>
          <cell r="F53">
            <v>55547.7583333333</v>
          </cell>
          <cell r="G53">
            <v>44438.2066666666</v>
          </cell>
        </row>
        <row r="54">
          <cell r="C54" t="str">
            <v>北京友联物流有限公司</v>
          </cell>
          <cell r="D54">
            <v>410832.05</v>
          </cell>
          <cell r="E54">
            <v>457848.5</v>
          </cell>
          <cell r="F54">
            <v>152616.166666667</v>
          </cell>
          <cell r="G54">
            <v>122092.933333334</v>
          </cell>
        </row>
        <row r="55">
          <cell r="C55" t="str">
            <v>东莞皓永汽车配件有限公司</v>
          </cell>
          <cell r="D55">
            <v>361592</v>
          </cell>
          <cell r="E55">
            <v>0</v>
          </cell>
          <cell r="F55">
            <v>0</v>
          </cell>
          <cell r="G55">
            <v>0</v>
          </cell>
        </row>
        <row r="56">
          <cell r="C56" t="str">
            <v>宁波市北仑屹昌机械有限公司</v>
          </cell>
          <cell r="D56">
            <v>358156.28</v>
          </cell>
          <cell r="E56">
            <v>0</v>
          </cell>
          <cell r="F56">
            <v>0</v>
          </cell>
          <cell r="G56">
            <v>0</v>
          </cell>
        </row>
        <row r="57">
          <cell r="C57" t="str">
            <v>青岛华瑞利工贸有限公司</v>
          </cell>
          <cell r="D57">
            <v>348276.34</v>
          </cell>
          <cell r="E57">
            <v>179400</v>
          </cell>
          <cell r="F57">
            <v>179400</v>
          </cell>
          <cell r="G57">
            <v>143520</v>
          </cell>
        </row>
        <row r="58">
          <cell r="C58" t="str">
            <v>沧州庆方汽车部件有限公司</v>
          </cell>
          <cell r="D58">
            <v>291241.01</v>
          </cell>
          <cell r="E58">
            <v>412869.75</v>
          </cell>
          <cell r="F58">
            <v>68811.625</v>
          </cell>
          <cell r="G58">
            <v>55049.3</v>
          </cell>
        </row>
        <row r="59">
          <cell r="C59" t="str">
            <v>廊坊开发区欧特克精密电子线束制造有限公司</v>
          </cell>
          <cell r="D59">
            <v>344330.89</v>
          </cell>
          <cell r="E59">
            <v>285200</v>
          </cell>
          <cell r="F59">
            <v>285200</v>
          </cell>
          <cell r="G59">
            <v>228160</v>
          </cell>
        </row>
        <row r="60">
          <cell r="C60" t="str">
            <v>上海桓毅实业发展有限公司</v>
          </cell>
          <cell r="D60">
            <v>327408.24</v>
          </cell>
          <cell r="E60">
            <v>83100</v>
          </cell>
          <cell r="F60">
            <v>83100</v>
          </cell>
          <cell r="G60">
            <v>66480</v>
          </cell>
        </row>
        <row r="61">
          <cell r="C61" t="str">
            <v>雄县华增汽车饰件有限公司</v>
          </cell>
          <cell r="D61">
            <v>326482.08</v>
          </cell>
          <cell r="E61">
            <v>97193.78</v>
          </cell>
          <cell r="F61">
            <v>16198.9633333333</v>
          </cell>
          <cell r="G61">
            <v>12959.1706666666</v>
          </cell>
        </row>
        <row r="62">
          <cell r="C62" t="str">
            <v>黄骅市正祥车辆部件有限公司</v>
          </cell>
          <cell r="D62">
            <v>259545.84</v>
          </cell>
          <cell r="E62">
            <v>204200</v>
          </cell>
          <cell r="F62">
            <v>204200</v>
          </cell>
          <cell r="G62">
            <v>163360</v>
          </cell>
        </row>
        <row r="63">
          <cell r="C63" t="str">
            <v>黄骅市润晨五金制品有限公司</v>
          </cell>
          <cell r="D63">
            <v>279103.89</v>
          </cell>
          <cell r="E63">
            <v>170800</v>
          </cell>
          <cell r="F63">
            <v>85400</v>
          </cell>
          <cell r="G63">
            <v>68320</v>
          </cell>
        </row>
        <row r="64">
          <cell r="C64" t="str">
            <v>天津优普达特科技有限公司</v>
          </cell>
          <cell r="D64">
            <v>233149.1</v>
          </cell>
          <cell r="E64">
            <v>68900</v>
          </cell>
          <cell r="F64">
            <v>68900</v>
          </cell>
          <cell r="G64">
            <v>55120</v>
          </cell>
        </row>
        <row r="65">
          <cell r="C65" t="str">
            <v>黄骅市旗锐塑料制品有限公司</v>
          </cell>
          <cell r="D65">
            <v>190204.91</v>
          </cell>
          <cell r="E65">
            <v>429800</v>
          </cell>
          <cell r="F65">
            <v>85960</v>
          </cell>
          <cell r="G65">
            <v>68768</v>
          </cell>
        </row>
        <row r="66">
          <cell r="C66" t="str">
            <v>沧州旭兴五金制品有限公司</v>
          </cell>
          <cell r="D66">
            <v>270094.69</v>
          </cell>
          <cell r="E66">
            <v>315812.22</v>
          </cell>
          <cell r="F66">
            <v>63162.444</v>
          </cell>
          <cell r="G66">
            <v>50529.9552</v>
          </cell>
        </row>
        <row r="67">
          <cell r="C67" t="str">
            <v>黄骅市洁霸汽车零部件制造有限公司</v>
          </cell>
          <cell r="D67">
            <v>246020.38</v>
          </cell>
          <cell r="E67">
            <v>0</v>
          </cell>
          <cell r="F67">
            <v>0</v>
          </cell>
          <cell r="G67">
            <v>0</v>
          </cell>
        </row>
        <row r="68">
          <cell r="C68" t="str">
            <v>黄骅市俊隆五金包装有限公司</v>
          </cell>
          <cell r="D68">
            <v>220439.53</v>
          </cell>
          <cell r="E68">
            <v>64600</v>
          </cell>
          <cell r="F68">
            <v>16150</v>
          </cell>
          <cell r="G68">
            <v>12920</v>
          </cell>
        </row>
        <row r="69">
          <cell r="C69" t="str">
            <v>沧州鑫亿源纸制品有限公司</v>
          </cell>
          <cell r="D69">
            <v>219209.84</v>
          </cell>
          <cell r="E69">
            <v>73529.77</v>
          </cell>
          <cell r="F69">
            <v>18382.4425</v>
          </cell>
          <cell r="G69">
            <v>14705.954</v>
          </cell>
        </row>
        <row r="70">
          <cell r="C70" t="str">
            <v>黄骅市大麻沽航凌电子机箱厂</v>
          </cell>
          <cell r="D70">
            <v>203048.36</v>
          </cell>
          <cell r="E70">
            <v>111957.71</v>
          </cell>
          <cell r="F70">
            <v>22391.542</v>
          </cell>
          <cell r="G70">
            <v>17913.2336</v>
          </cell>
        </row>
        <row r="71">
          <cell r="C71" t="str">
            <v>东光县福晨镜业有限公司</v>
          </cell>
          <cell r="D71">
            <v>219880.78</v>
          </cell>
          <cell r="E71">
            <v>138015.44</v>
          </cell>
          <cell r="F71">
            <v>46005.1466666667</v>
          </cell>
          <cell r="G71">
            <v>36804.1173333334</v>
          </cell>
        </row>
        <row r="72">
          <cell r="C72" t="str">
            <v>上海永协机械配件有限公司</v>
          </cell>
          <cell r="D72">
            <v>187946.3</v>
          </cell>
          <cell r="E72">
            <v>0</v>
          </cell>
          <cell r="F72">
            <v>0</v>
          </cell>
          <cell r="G72">
            <v>0</v>
          </cell>
        </row>
        <row r="73">
          <cell r="C73" t="str">
            <v>文登太成电子有限公司</v>
          </cell>
          <cell r="D73">
            <v>199822.34</v>
          </cell>
          <cell r="E73">
            <v>111243.28</v>
          </cell>
          <cell r="F73">
            <v>27810.82</v>
          </cell>
          <cell r="G73">
            <v>22248.656</v>
          </cell>
        </row>
        <row r="74">
          <cell r="C74" t="str">
            <v>黄骅市保俊成复合彩印厂</v>
          </cell>
          <cell r="D74">
            <v>188806.61</v>
          </cell>
          <cell r="E74">
            <v>91276.12</v>
          </cell>
          <cell r="F74">
            <v>18255.224</v>
          </cell>
          <cell r="G74">
            <v>14604.1792</v>
          </cell>
        </row>
        <row r="75">
          <cell r="C75" t="str">
            <v>常州市正力制镜有限公司</v>
          </cell>
          <cell r="D75">
            <v>168659.4</v>
          </cell>
          <cell r="E75">
            <v>16500</v>
          </cell>
          <cell r="F75">
            <v>16500</v>
          </cell>
          <cell r="G75">
            <v>13200</v>
          </cell>
        </row>
        <row r="76">
          <cell r="C76" t="str">
            <v>河北航凌电路板有限公司</v>
          </cell>
          <cell r="D76">
            <v>149203.16</v>
          </cell>
          <cell r="E76">
            <v>177420</v>
          </cell>
          <cell r="F76">
            <v>29570</v>
          </cell>
          <cell r="G76">
            <v>23656</v>
          </cell>
        </row>
        <row r="77">
          <cell r="C77" t="str">
            <v>山东万澳汽车附件科技有限公司</v>
          </cell>
          <cell r="D77">
            <v>148011.26</v>
          </cell>
          <cell r="E77">
            <v>92477.12</v>
          </cell>
          <cell r="F77">
            <v>15412.8533333333</v>
          </cell>
          <cell r="G77">
            <v>12330.2826666666</v>
          </cell>
        </row>
        <row r="78">
          <cell r="C78" t="str">
            <v>黄骅市佳祥五金制品有限公司</v>
          </cell>
          <cell r="D78">
            <v>164890.37</v>
          </cell>
          <cell r="E78">
            <v>112649.86</v>
          </cell>
          <cell r="F78">
            <v>18774.9766666667</v>
          </cell>
          <cell r="G78">
            <v>15019.9813333334</v>
          </cell>
        </row>
        <row r="79">
          <cell r="C79" t="str">
            <v>天津市宝坻区维华五金厂</v>
          </cell>
          <cell r="D79">
            <v>158825.79</v>
          </cell>
          <cell r="E79">
            <v>64800.54</v>
          </cell>
          <cell r="F79">
            <v>12960.108</v>
          </cell>
          <cell r="G79">
            <v>10368.0864</v>
          </cell>
        </row>
        <row r="80">
          <cell r="C80" t="str">
            <v>无锡市汇源机械科技有限公司</v>
          </cell>
          <cell r="D80">
            <v>138248.46</v>
          </cell>
          <cell r="E80">
            <v>50800</v>
          </cell>
          <cell r="F80">
            <v>25400</v>
          </cell>
          <cell r="G80">
            <v>20320</v>
          </cell>
        </row>
        <row r="81">
          <cell r="C81" t="str">
            <v>常州市武进创新模具注塑有限公司</v>
          </cell>
          <cell r="D81">
            <v>116683.93</v>
          </cell>
          <cell r="E81">
            <v>0</v>
          </cell>
          <cell r="F81">
            <v>0</v>
          </cell>
          <cell r="G81">
            <v>0</v>
          </cell>
        </row>
        <row r="82">
          <cell r="C82" t="str">
            <v>沧州斯克艾商贸有限公司</v>
          </cell>
          <cell r="D82">
            <v>110687.68</v>
          </cell>
          <cell r="E82">
            <v>0</v>
          </cell>
          <cell r="F82">
            <v>0</v>
          </cell>
          <cell r="G82">
            <v>0</v>
          </cell>
        </row>
        <row r="83">
          <cell r="C83" t="str">
            <v>潍坊振晟汽车零部件有限公司</v>
          </cell>
          <cell r="D83">
            <v>104405.91</v>
          </cell>
          <cell r="E83">
            <v>108800</v>
          </cell>
          <cell r="F83">
            <v>36266.6666666667</v>
          </cell>
          <cell r="G83">
            <v>29013.3333333334</v>
          </cell>
        </row>
        <row r="84">
          <cell r="C84" t="str">
            <v>深州市晶立泰(安广顺)机械配件有限公司</v>
          </cell>
          <cell r="D84">
            <v>104669.53</v>
          </cell>
          <cell r="E84">
            <v>45566.72</v>
          </cell>
          <cell r="F84">
            <v>7594.45333333333</v>
          </cell>
          <cell r="G84">
            <v>6075.56266666666</v>
          </cell>
        </row>
        <row r="85">
          <cell r="C85" t="str">
            <v>沧州临港明康汽车配件有限公司</v>
          </cell>
          <cell r="D85">
            <v>89626.23</v>
          </cell>
          <cell r="E85">
            <v>81300</v>
          </cell>
          <cell r="F85">
            <v>16260</v>
          </cell>
          <cell r="G85">
            <v>13008</v>
          </cell>
        </row>
        <row r="86">
          <cell r="C86" t="str">
            <v>北京捷安思丽技术开发有限公司</v>
          </cell>
          <cell r="D86">
            <v>89530.15</v>
          </cell>
          <cell r="E86">
            <v>62418.89</v>
          </cell>
          <cell r="F86">
            <v>10403.1483333333</v>
          </cell>
          <cell r="G86">
            <v>8322.51866666664</v>
          </cell>
        </row>
        <row r="87">
          <cell r="C87" t="str">
            <v>黄骅市天硕汽车部件有限公司</v>
          </cell>
          <cell r="D87">
            <v>81611.3</v>
          </cell>
          <cell r="E87">
            <v>84221.62</v>
          </cell>
          <cell r="F87">
            <v>28073.8733333333</v>
          </cell>
          <cell r="G87">
            <v>22459.0986666666</v>
          </cell>
        </row>
        <row r="88">
          <cell r="C88" t="str">
            <v>曲阜陆航座椅辅料有限公司</v>
          </cell>
          <cell r="D88">
            <v>94467.02</v>
          </cell>
          <cell r="E88">
            <v>56100</v>
          </cell>
          <cell r="F88">
            <v>18700</v>
          </cell>
          <cell r="G88">
            <v>14960</v>
          </cell>
        </row>
        <row r="89">
          <cell r="C89" t="str">
            <v>廊坊东尚金属制品有限公司</v>
          </cell>
          <cell r="D89">
            <v>69876.5</v>
          </cell>
          <cell r="E89">
            <v>0</v>
          </cell>
          <cell r="F89">
            <v>0</v>
          </cell>
          <cell r="G89">
            <v>0</v>
          </cell>
        </row>
        <row r="90">
          <cell r="C90" t="str">
            <v>河北德邦物流有限公司</v>
          </cell>
          <cell r="D90">
            <v>55409</v>
          </cell>
          <cell r="E90">
            <v>128709</v>
          </cell>
          <cell r="F90">
            <v>42903</v>
          </cell>
          <cell r="G90">
            <v>34322.4</v>
          </cell>
        </row>
        <row r="91">
          <cell r="C91" t="str">
            <v>德州志鹏海绵制品有限公司</v>
          </cell>
          <cell r="D91">
            <v>62319</v>
          </cell>
          <cell r="E91">
            <v>0</v>
          </cell>
          <cell r="F91">
            <v>0</v>
          </cell>
          <cell r="G91">
            <v>0</v>
          </cell>
        </row>
        <row r="92">
          <cell r="C92" t="str">
            <v>北京德实汽车饰件有限公司</v>
          </cell>
          <cell r="D92">
            <v>58519.74</v>
          </cell>
          <cell r="E92">
            <v>0</v>
          </cell>
          <cell r="F92">
            <v>0</v>
          </cell>
          <cell r="G92">
            <v>0</v>
          </cell>
        </row>
        <row r="93">
          <cell r="C93" t="str">
            <v>远东嘉烨沧州科技有限公司</v>
          </cell>
          <cell r="D93">
            <v>56608</v>
          </cell>
          <cell r="E93">
            <v>75600</v>
          </cell>
          <cell r="F93">
            <v>75600</v>
          </cell>
          <cell r="G93">
            <v>60480</v>
          </cell>
        </row>
        <row r="94">
          <cell r="C94" t="str">
            <v>黄骅市渤海庆丰车辆灯镜厂</v>
          </cell>
          <cell r="D94">
            <v>53172.6</v>
          </cell>
          <cell r="E94">
            <v>0</v>
          </cell>
          <cell r="F94">
            <v>0</v>
          </cell>
          <cell r="G94">
            <v>0</v>
          </cell>
        </row>
        <row r="95">
          <cell r="C95" t="str">
            <v>上海尖美贸易发展有限公司</v>
          </cell>
          <cell r="D95">
            <v>52619.27</v>
          </cell>
          <cell r="E95">
            <v>82600</v>
          </cell>
          <cell r="F95">
            <v>82600</v>
          </cell>
          <cell r="G95">
            <v>66080</v>
          </cell>
        </row>
        <row r="96">
          <cell r="C96" t="str">
            <v>沧州裕金达汽车部件有限公司</v>
          </cell>
          <cell r="D96">
            <v>51725.38</v>
          </cell>
          <cell r="E96">
            <v>0</v>
          </cell>
          <cell r="F96">
            <v>0</v>
          </cell>
          <cell r="G96">
            <v>0</v>
          </cell>
        </row>
        <row r="97">
          <cell r="C97" t="str">
            <v>黄骅市元周五金制品有限公司</v>
          </cell>
          <cell r="D97">
            <v>50465.94</v>
          </cell>
          <cell r="E97">
            <v>45300</v>
          </cell>
          <cell r="F97">
            <v>45300</v>
          </cell>
          <cell r="G97">
            <v>36240</v>
          </cell>
        </row>
        <row r="98">
          <cell r="C98" t="str">
            <v>昌乐天齐色织布有限公司</v>
          </cell>
          <cell r="D98">
            <v>44920.45</v>
          </cell>
          <cell r="E98">
            <v>17400</v>
          </cell>
          <cell r="F98">
            <v>17400</v>
          </cell>
          <cell r="G98">
            <v>13920</v>
          </cell>
        </row>
        <row r="99">
          <cell r="C99" t="str">
            <v>河北宏广橡塑金属制品有限公司</v>
          </cell>
          <cell r="D99">
            <v>48066.19</v>
          </cell>
          <cell r="E99">
            <v>0</v>
          </cell>
          <cell r="F99">
            <v>0</v>
          </cell>
          <cell r="G99">
            <v>0</v>
          </cell>
        </row>
        <row r="100">
          <cell r="C100" t="str">
            <v>北京华北轻合金有限公司</v>
          </cell>
          <cell r="D100">
            <v>46895.05</v>
          </cell>
          <cell r="E100">
            <v>0</v>
          </cell>
          <cell r="F100">
            <v>0</v>
          </cell>
          <cell r="G100">
            <v>0</v>
          </cell>
        </row>
        <row r="101">
          <cell r="C101" t="str">
            <v>高碑店京华橡胶制品有限责任公司</v>
          </cell>
          <cell r="D101">
            <v>37782.67</v>
          </cell>
          <cell r="E101">
            <v>38100.3</v>
          </cell>
          <cell r="F101">
            <v>6350.05</v>
          </cell>
          <cell r="G101">
            <v>5080.04</v>
          </cell>
        </row>
        <row r="102">
          <cell r="C102" t="str">
            <v>上海奔德汽车零部件有限公司</v>
          </cell>
          <cell r="D102">
            <v>40099.73</v>
          </cell>
          <cell r="E102">
            <v>0</v>
          </cell>
          <cell r="F102">
            <v>0</v>
          </cell>
          <cell r="G102">
            <v>0</v>
          </cell>
        </row>
        <row r="103">
          <cell r="C103" t="str">
            <v>黄骅市沃孚源包装制品有限公司</v>
          </cell>
          <cell r="D103">
            <v>67280</v>
          </cell>
          <cell r="E103">
            <v>67300</v>
          </cell>
          <cell r="F103">
            <v>33650</v>
          </cell>
          <cell r="G103">
            <v>26920</v>
          </cell>
        </row>
        <row r="104">
          <cell r="C104" t="str">
            <v>天津沛衡五金弹簧有限公司</v>
          </cell>
          <cell r="D104">
            <v>68963.26</v>
          </cell>
          <cell r="E104">
            <v>74085.22</v>
          </cell>
          <cell r="F104">
            <v>14817.044</v>
          </cell>
          <cell r="G104">
            <v>11853.6352</v>
          </cell>
        </row>
        <row r="105">
          <cell r="C105" t="str">
            <v>泊头市鑫洪金属制品有限公司</v>
          </cell>
          <cell r="D105">
            <v>36972.89</v>
          </cell>
          <cell r="E105">
            <v>18700</v>
          </cell>
          <cell r="F105">
            <v>18700</v>
          </cell>
          <cell r="G105">
            <v>14960</v>
          </cell>
        </row>
        <row r="106">
          <cell r="C106" t="str">
            <v>保定市京苑汽车装饰配件厂</v>
          </cell>
          <cell r="D106">
            <v>35451.04</v>
          </cell>
          <cell r="E106">
            <v>0</v>
          </cell>
          <cell r="F106">
            <v>0</v>
          </cell>
          <cell r="G106">
            <v>0</v>
          </cell>
        </row>
        <row r="107">
          <cell r="C107" t="str">
            <v>烟台美龙汽车部件有限公司</v>
          </cell>
          <cell r="D107">
            <v>35340.19</v>
          </cell>
          <cell r="E107">
            <v>10800</v>
          </cell>
          <cell r="F107">
            <v>10800</v>
          </cell>
          <cell r="G107">
            <v>8640</v>
          </cell>
        </row>
        <row r="108">
          <cell r="C108" t="str">
            <v>北京三浦易购科技有限公司</v>
          </cell>
          <cell r="D108">
            <v>37983.6</v>
          </cell>
          <cell r="E108">
            <v>40330.53</v>
          </cell>
          <cell r="F108">
            <v>10082.6325</v>
          </cell>
          <cell r="G108">
            <v>8066.106</v>
          </cell>
        </row>
        <row r="109">
          <cell r="C109" t="str">
            <v>北京嘉度科贸有限公司</v>
          </cell>
          <cell r="D109">
            <v>29950</v>
          </cell>
          <cell r="E109">
            <v>0</v>
          </cell>
          <cell r="F109">
            <v>0</v>
          </cell>
          <cell r="G109">
            <v>0</v>
          </cell>
        </row>
        <row r="110">
          <cell r="C110" t="str">
            <v>象山天星汽配有限责任公司</v>
          </cell>
          <cell r="D110">
            <v>29924.39</v>
          </cell>
          <cell r="E110">
            <v>0</v>
          </cell>
          <cell r="F110">
            <v>0</v>
          </cell>
          <cell r="G110">
            <v>0</v>
          </cell>
        </row>
        <row r="111">
          <cell r="C111" t="str">
            <v>天津市宝驰汽车部件有限公司</v>
          </cell>
          <cell r="D111">
            <v>28888.81</v>
          </cell>
          <cell r="E111">
            <v>0</v>
          </cell>
          <cell r="F111">
            <v>0</v>
          </cell>
          <cell r="G111">
            <v>0</v>
          </cell>
        </row>
        <row r="112">
          <cell r="C112" t="str">
            <v>安徽汉升工业部件股份有限公司</v>
          </cell>
          <cell r="D112">
            <v>25386</v>
          </cell>
          <cell r="E112">
            <v>40500</v>
          </cell>
          <cell r="F112">
            <v>8100</v>
          </cell>
          <cell r="G112">
            <v>6480</v>
          </cell>
        </row>
        <row r="113">
          <cell r="C113" t="str">
            <v>河北聚福家用电器有限公司</v>
          </cell>
          <cell r="D113">
            <v>23937.6</v>
          </cell>
          <cell r="E113">
            <v>0</v>
          </cell>
          <cell r="F113">
            <v>0</v>
          </cell>
          <cell r="G113">
            <v>0</v>
          </cell>
        </row>
        <row r="114">
          <cell r="C114" t="str">
            <v>北京华兴恒通科技有限公司</v>
          </cell>
          <cell r="D114">
            <v>22760</v>
          </cell>
          <cell r="E114">
            <v>1320</v>
          </cell>
          <cell r="F114">
            <v>1320</v>
          </cell>
          <cell r="G114">
            <v>1056</v>
          </cell>
        </row>
        <row r="115">
          <cell r="C115" t="str">
            <v>北京兴盛华丰包装制品有限公司</v>
          </cell>
          <cell r="D115">
            <v>20100</v>
          </cell>
          <cell r="E115">
            <v>20100</v>
          </cell>
          <cell r="F115">
            <v>20100</v>
          </cell>
          <cell r="G115">
            <v>16080</v>
          </cell>
        </row>
        <row r="116">
          <cell r="C116" t="str">
            <v>清河县沁园汽车零部件有限公司</v>
          </cell>
          <cell r="D116">
            <v>120437.81</v>
          </cell>
          <cell r="E116">
            <v>120464.05</v>
          </cell>
          <cell r="F116">
            <v>60232.025</v>
          </cell>
          <cell r="G116">
            <v>48185.62</v>
          </cell>
        </row>
        <row r="117">
          <cell r="C117" t="str">
            <v>东光县汽车减震器厂</v>
          </cell>
          <cell r="D117">
            <v>18714.75</v>
          </cell>
          <cell r="E117">
            <v>0</v>
          </cell>
          <cell r="F117">
            <v>0</v>
          </cell>
          <cell r="G117">
            <v>0</v>
          </cell>
        </row>
        <row r="118">
          <cell r="C118" t="str">
            <v>山东新联大物流股份有限公司</v>
          </cell>
          <cell r="D118">
            <v>18488.18</v>
          </cell>
          <cell r="E118">
            <v>0</v>
          </cell>
          <cell r="F118">
            <v>0</v>
          </cell>
          <cell r="G118">
            <v>0</v>
          </cell>
        </row>
        <row r="119">
          <cell r="C119" t="str">
            <v>浙江全盛无纺制品有限公司</v>
          </cell>
          <cell r="D119">
            <v>17243.92</v>
          </cell>
          <cell r="E119">
            <v>0</v>
          </cell>
          <cell r="F119">
            <v>0</v>
          </cell>
          <cell r="G119">
            <v>0</v>
          </cell>
        </row>
        <row r="120">
          <cell r="C120" t="str">
            <v>上海鸿扬工贸有限公司</v>
          </cell>
          <cell r="D120">
            <v>16080</v>
          </cell>
          <cell r="E120">
            <v>2100</v>
          </cell>
          <cell r="F120">
            <v>2100</v>
          </cell>
          <cell r="G120">
            <v>1680</v>
          </cell>
        </row>
        <row r="121">
          <cell r="C121" t="str">
            <v>北京旺博林包装材料有限公司</v>
          </cell>
          <cell r="D121">
            <v>12628.11</v>
          </cell>
          <cell r="E121">
            <v>0</v>
          </cell>
          <cell r="F121">
            <v>0</v>
          </cell>
          <cell r="G121">
            <v>0</v>
          </cell>
        </row>
        <row r="122">
          <cell r="C122" t="str">
            <v>黄骅市盛荣汽车零部件有限公司</v>
          </cell>
          <cell r="D122">
            <v>12263.73</v>
          </cell>
          <cell r="E122">
            <v>0</v>
          </cell>
          <cell r="F122">
            <v>0</v>
          </cell>
          <cell r="G122">
            <v>0</v>
          </cell>
        </row>
        <row r="123">
          <cell r="C123" t="str">
            <v>浙江万福机电科技有限公司</v>
          </cell>
          <cell r="D123">
            <v>11345</v>
          </cell>
          <cell r="E123">
            <v>15400</v>
          </cell>
          <cell r="F123">
            <v>7700</v>
          </cell>
          <cell r="G123">
            <v>6160</v>
          </cell>
        </row>
        <row r="124">
          <cell r="C124" t="str">
            <v>威县永盛汽车配件制造有限公司</v>
          </cell>
          <cell r="D124">
            <v>11220.07</v>
          </cell>
          <cell r="E124">
            <v>0</v>
          </cell>
          <cell r="F124">
            <v>0</v>
          </cell>
          <cell r="G124">
            <v>0</v>
          </cell>
        </row>
        <row r="125">
          <cell r="C125" t="str">
            <v>上海中鹏岳博实业发展有限公司</v>
          </cell>
          <cell r="D125">
            <v>9304.96</v>
          </cell>
          <cell r="E125">
            <v>9600</v>
          </cell>
          <cell r="F125">
            <v>9600</v>
          </cell>
          <cell r="G125">
            <v>7680</v>
          </cell>
        </row>
        <row r="126">
          <cell r="C126" t="str">
            <v>黄骅市兴田弹簧有限公司</v>
          </cell>
          <cell r="D126">
            <v>8536.41</v>
          </cell>
          <cell r="E126">
            <v>0</v>
          </cell>
          <cell r="F126">
            <v>0</v>
          </cell>
          <cell r="G126">
            <v>0</v>
          </cell>
        </row>
        <row r="127">
          <cell r="C127" t="str">
            <v>上海坤达五金制品有限公司</v>
          </cell>
          <cell r="D127">
            <v>7894</v>
          </cell>
          <cell r="E127">
            <v>1000</v>
          </cell>
          <cell r="F127">
            <v>1000</v>
          </cell>
          <cell r="G127">
            <v>800</v>
          </cell>
        </row>
        <row r="128">
          <cell r="C128" t="str">
            <v>霸州市宏海塑料制品有限公司</v>
          </cell>
          <cell r="D128">
            <v>5579.03</v>
          </cell>
          <cell r="E128">
            <v>0</v>
          </cell>
          <cell r="F128">
            <v>0</v>
          </cell>
          <cell r="G128">
            <v>0</v>
          </cell>
        </row>
        <row r="129">
          <cell r="C129" t="str">
            <v>诸城市仁德物流有限公司</v>
          </cell>
          <cell r="D129">
            <v>5134</v>
          </cell>
          <cell r="E129">
            <v>0</v>
          </cell>
          <cell r="F129">
            <v>0</v>
          </cell>
          <cell r="G129">
            <v>0</v>
          </cell>
        </row>
        <row r="130">
          <cell r="C130" t="str">
            <v>上海纳特汽车标准件有限公司</v>
          </cell>
          <cell r="D130">
            <v>6695.26</v>
          </cell>
          <cell r="E130">
            <v>7707.56</v>
          </cell>
          <cell r="F130">
            <v>2569.18666666667</v>
          </cell>
          <cell r="G130">
            <v>2055.34933333334</v>
          </cell>
        </row>
        <row r="131">
          <cell r="C131" t="str">
            <v>南皮县利辉五金接插件厂</v>
          </cell>
          <cell r="D131">
            <v>3592.73</v>
          </cell>
          <cell r="E131">
            <v>9400</v>
          </cell>
          <cell r="F131">
            <v>3133.33333333333</v>
          </cell>
          <cell r="G131">
            <v>2506.66666666666</v>
          </cell>
        </row>
        <row r="132">
          <cell r="C132" t="str">
            <v>安徽盛达前亮铝业有限公司</v>
          </cell>
          <cell r="D132">
            <v>4352</v>
          </cell>
          <cell r="E132">
            <v>0</v>
          </cell>
          <cell r="F132">
            <v>0</v>
          </cell>
          <cell r="G132">
            <v>0</v>
          </cell>
        </row>
        <row r="133">
          <cell r="C133" t="str">
            <v>沧州志鹏聚氨酯制品有限公司</v>
          </cell>
          <cell r="D133">
            <v>4067.26000000001</v>
          </cell>
          <cell r="E133">
            <v>0</v>
          </cell>
          <cell r="F133">
            <v>0</v>
          </cell>
          <cell r="G133">
            <v>0</v>
          </cell>
        </row>
        <row r="134">
          <cell r="C134" t="str">
            <v>河北联庆五金制品有限公司</v>
          </cell>
          <cell r="D134">
            <v>4053.14</v>
          </cell>
          <cell r="E134">
            <v>0</v>
          </cell>
          <cell r="F134">
            <v>0</v>
          </cell>
          <cell r="G134">
            <v>0</v>
          </cell>
        </row>
        <row r="135">
          <cell r="C135" t="str">
            <v>浙江佳龙电子有限公司</v>
          </cell>
          <cell r="D135">
            <v>3680</v>
          </cell>
          <cell r="E135">
            <v>5500</v>
          </cell>
          <cell r="F135">
            <v>2750</v>
          </cell>
          <cell r="G135">
            <v>2200</v>
          </cell>
        </row>
        <row r="136">
          <cell r="C136" t="str">
            <v>安徽博朗凯德织物有限公司</v>
          </cell>
          <cell r="D136">
            <v>3646.55</v>
          </cell>
          <cell r="E136">
            <v>0</v>
          </cell>
          <cell r="F136">
            <v>0</v>
          </cell>
          <cell r="G136">
            <v>0</v>
          </cell>
        </row>
        <row r="137">
          <cell r="C137" t="str">
            <v>高碑店市晨奥汽车部件有限公司</v>
          </cell>
          <cell r="D137">
            <v>3606.64</v>
          </cell>
          <cell r="E137">
            <v>0</v>
          </cell>
          <cell r="F137">
            <v>0</v>
          </cell>
          <cell r="G137">
            <v>0</v>
          </cell>
        </row>
        <row r="138">
          <cell r="C138" t="str">
            <v>沧州凌迈五金(茂源电器部件)有限公司)</v>
          </cell>
          <cell r="D138">
            <v>3522.39</v>
          </cell>
          <cell r="E138">
            <v>0</v>
          </cell>
          <cell r="F138">
            <v>0</v>
          </cell>
          <cell r="G138">
            <v>0</v>
          </cell>
        </row>
        <row r="139">
          <cell r="C139" t="str">
            <v>霸州市鑫锐亿科金属制品有限公司</v>
          </cell>
          <cell r="D139">
            <v>3464.06</v>
          </cell>
          <cell r="E139">
            <v>4500</v>
          </cell>
          <cell r="F139">
            <v>4500</v>
          </cell>
          <cell r="G139">
            <v>3600</v>
          </cell>
        </row>
        <row r="140">
          <cell r="C140" t="str">
            <v>杜倍汽车技术(上海)有限公司</v>
          </cell>
          <cell r="D140">
            <v>3374.75</v>
          </cell>
          <cell r="E140">
            <v>0</v>
          </cell>
          <cell r="F140">
            <v>0</v>
          </cell>
          <cell r="G140">
            <v>0</v>
          </cell>
        </row>
        <row r="141">
          <cell r="C141" t="str">
            <v>株洲市凡美斯汽车配件有限公司</v>
          </cell>
          <cell r="D141">
            <v>2727.36</v>
          </cell>
          <cell r="E141">
            <v>0</v>
          </cell>
          <cell r="F141">
            <v>0</v>
          </cell>
          <cell r="G141">
            <v>0</v>
          </cell>
        </row>
        <row r="142">
          <cell r="C142" t="str">
            <v>北京市橡塑减震器材厂</v>
          </cell>
          <cell r="D142">
            <v>2369.86</v>
          </cell>
          <cell r="E142">
            <v>0</v>
          </cell>
          <cell r="F142">
            <v>0</v>
          </cell>
          <cell r="G142">
            <v>0</v>
          </cell>
        </row>
        <row r="143">
          <cell r="C143" t="str">
            <v>吴江市拓研电子材料有限公司</v>
          </cell>
          <cell r="D143">
            <v>2080</v>
          </cell>
          <cell r="E143">
            <v>6500</v>
          </cell>
          <cell r="F143">
            <v>2166.66666666667</v>
          </cell>
          <cell r="G143">
            <v>1733.33333333334</v>
          </cell>
        </row>
        <row r="144">
          <cell r="C144" t="str">
            <v>东莞市双和机车拉索有限公司</v>
          </cell>
          <cell r="D144">
            <v>1615.32</v>
          </cell>
          <cell r="E144">
            <v>0</v>
          </cell>
          <cell r="F144">
            <v>0</v>
          </cell>
          <cell r="G144">
            <v>0</v>
          </cell>
        </row>
        <row r="145">
          <cell r="C145" t="str">
            <v>河北定国紧固件制造有限公司</v>
          </cell>
          <cell r="D145">
            <v>1584</v>
          </cell>
          <cell r="E145">
            <v>24500</v>
          </cell>
          <cell r="F145">
            <v>12250</v>
          </cell>
          <cell r="G145">
            <v>9800</v>
          </cell>
        </row>
        <row r="146">
          <cell r="C146" t="str">
            <v>黄骅市振兴五金制品厂</v>
          </cell>
          <cell r="D146">
            <v>1386.48</v>
          </cell>
          <cell r="E146">
            <v>0</v>
          </cell>
          <cell r="F146">
            <v>0</v>
          </cell>
          <cell r="G146">
            <v>0</v>
          </cell>
        </row>
        <row r="147">
          <cell r="C147" t="str">
            <v>温州市瓯海茶山通悦海绵制品厂</v>
          </cell>
          <cell r="D147">
            <v>1000</v>
          </cell>
          <cell r="E147">
            <v>0</v>
          </cell>
          <cell r="F147">
            <v>0</v>
          </cell>
          <cell r="G147">
            <v>0</v>
          </cell>
        </row>
        <row r="148">
          <cell r="C148" t="str">
            <v>安吉县创鸿家具有限公司</v>
          </cell>
          <cell r="D148">
            <v>900</v>
          </cell>
          <cell r="E148">
            <v>0</v>
          </cell>
          <cell r="F148">
            <v>0</v>
          </cell>
          <cell r="G148">
            <v>0</v>
          </cell>
        </row>
        <row r="149">
          <cell r="C149" t="str">
            <v>广州欧尼克焊接科技有限公司</v>
          </cell>
          <cell r="D149">
            <v>400</v>
          </cell>
          <cell r="E149">
            <v>0</v>
          </cell>
          <cell r="F149">
            <v>0</v>
          </cell>
          <cell r="G149">
            <v>0</v>
          </cell>
        </row>
        <row r="150">
          <cell r="C150" t="str">
            <v>上海边锋实业有限公司</v>
          </cell>
          <cell r="D150">
            <v>360</v>
          </cell>
          <cell r="E150">
            <v>0</v>
          </cell>
          <cell r="F150">
            <v>0</v>
          </cell>
          <cell r="G150">
            <v>0</v>
          </cell>
        </row>
        <row r="151">
          <cell r="C151" t="str">
            <v>文登市凤凰婷装饰布有限公司</v>
          </cell>
          <cell r="D151">
            <v>314.6</v>
          </cell>
          <cell r="E151">
            <v>0</v>
          </cell>
          <cell r="F151">
            <v>0</v>
          </cell>
          <cell r="G151">
            <v>0</v>
          </cell>
        </row>
        <row r="152">
          <cell r="C152" t="str">
            <v>苏州贝斯迪亚工具有限公司</v>
          </cell>
          <cell r="D152">
            <v>312</v>
          </cell>
          <cell r="E152">
            <v>0</v>
          </cell>
          <cell r="F152">
            <v>0</v>
          </cell>
          <cell r="G152">
            <v>0</v>
          </cell>
        </row>
        <row r="153">
          <cell r="C153" t="str">
            <v>嘉兴市南湖区东栅街道嘉环中电子产品经营部</v>
          </cell>
          <cell r="D153">
            <v>214</v>
          </cell>
          <cell r="E153">
            <v>0</v>
          </cell>
          <cell r="F153">
            <v>0</v>
          </cell>
          <cell r="G153">
            <v>0</v>
          </cell>
        </row>
        <row r="154">
          <cell r="C154" t="str">
            <v>沧州荣昊汽车配件有限公司</v>
          </cell>
          <cell r="D154">
            <v>202.36</v>
          </cell>
          <cell r="E154">
            <v>0</v>
          </cell>
          <cell r="F154">
            <v>0</v>
          </cell>
          <cell r="G154">
            <v>0</v>
          </cell>
        </row>
        <row r="155">
          <cell r="C155" t="str">
            <v>衡阳县标准件厂株洲销售处</v>
          </cell>
          <cell r="D155">
            <v>118.400000000001</v>
          </cell>
          <cell r="E155">
            <v>0</v>
          </cell>
          <cell r="F155">
            <v>0</v>
          </cell>
          <cell r="G155">
            <v>0</v>
          </cell>
        </row>
        <row r="156">
          <cell r="C156" t="str">
            <v>霸州市自强汽车零部件厂</v>
          </cell>
          <cell r="D156">
            <v>65.09</v>
          </cell>
          <cell r="E156">
            <v>0</v>
          </cell>
          <cell r="F156">
            <v>0</v>
          </cell>
          <cell r="G156">
            <v>0</v>
          </cell>
        </row>
        <row r="157">
          <cell r="C157" t="str">
            <v>黄骅市鑫翔五金产品经销处</v>
          </cell>
          <cell r="D157">
            <v>16</v>
          </cell>
          <cell r="E157">
            <v>0</v>
          </cell>
          <cell r="F157">
            <v>0</v>
          </cell>
          <cell r="G157">
            <v>0</v>
          </cell>
        </row>
        <row r="158">
          <cell r="C158" t="str">
            <v>富港科技(天津)有限公司</v>
          </cell>
          <cell r="D158">
            <v>1</v>
          </cell>
          <cell r="E158">
            <v>0</v>
          </cell>
          <cell r="F158">
            <v>0</v>
          </cell>
          <cell r="G158">
            <v>0</v>
          </cell>
        </row>
        <row r="159">
          <cell r="C159" t="str">
            <v>美视伊汽车镜控(苏州)有限公司</v>
          </cell>
          <cell r="D159">
            <v>132686.76</v>
          </cell>
          <cell r="E159">
            <v>518686.76</v>
          </cell>
          <cell r="F159">
            <v>103737.352</v>
          </cell>
          <cell r="G159">
            <v>82989.8816</v>
          </cell>
        </row>
        <row r="160">
          <cell r="C160" t="str">
            <v>山东省禹城市阳光化工有限公司</v>
          </cell>
          <cell r="D160">
            <v>720</v>
          </cell>
          <cell r="E160">
            <v>0</v>
          </cell>
          <cell r="F160">
            <v>0</v>
          </cell>
          <cell r="G160">
            <v>0</v>
          </cell>
        </row>
        <row r="161">
          <cell r="C161" t="str">
            <v>天津佳其汽车内饰部件有限公司</v>
          </cell>
          <cell r="D161">
            <v>2200</v>
          </cell>
          <cell r="E161">
            <v>0</v>
          </cell>
          <cell r="F161">
            <v>0</v>
          </cell>
          <cell r="G161">
            <v>0</v>
          </cell>
        </row>
        <row r="162">
          <cell r="C162" t="str">
            <v>上海发之源电气有限公司</v>
          </cell>
          <cell r="D162">
            <v>16430.2</v>
          </cell>
          <cell r="E162">
            <v>0</v>
          </cell>
          <cell r="F162">
            <v>0</v>
          </cell>
          <cell r="G162">
            <v>0</v>
          </cell>
        </row>
        <row r="163">
          <cell r="C163" t="str">
            <v>日照兴伟橡塑有限公司</v>
          </cell>
          <cell r="D163">
            <v>5600</v>
          </cell>
          <cell r="E163">
            <v>0</v>
          </cell>
          <cell r="F163">
            <v>0</v>
          </cell>
          <cell r="G163">
            <v>0</v>
          </cell>
        </row>
        <row r="164">
          <cell r="C164" t="str">
            <v>恺博(常熟)座椅机械部件有限公司</v>
          </cell>
          <cell r="D164">
            <v>1849196.24</v>
          </cell>
          <cell r="E164">
            <v>1060500</v>
          </cell>
          <cell r="F164">
            <v>353500</v>
          </cell>
          <cell r="G164">
            <v>282800</v>
          </cell>
        </row>
        <row r="165">
          <cell r="C165" t="str">
            <v>天津生隆纤维材料股份有限公司</v>
          </cell>
          <cell r="D165">
            <v>1700773.65</v>
          </cell>
          <cell r="E165">
            <v>924253.75</v>
          </cell>
          <cell r="F165">
            <v>231063.4375</v>
          </cell>
          <cell r="G165">
            <v>184850.75</v>
          </cell>
        </row>
        <row r="166">
          <cell r="C166" t="str">
            <v>北京宇喆科技有限公司</v>
          </cell>
          <cell r="D166">
            <v>1056022.41</v>
          </cell>
          <cell r="E166">
            <v>1570400</v>
          </cell>
          <cell r="F166">
            <v>392600</v>
          </cell>
          <cell r="G166">
            <v>314080</v>
          </cell>
        </row>
        <row r="167">
          <cell r="C167" t="str">
            <v>天津琪安科技有限公司</v>
          </cell>
          <cell r="D167">
            <v>975110.53</v>
          </cell>
          <cell r="E167">
            <v>403000</v>
          </cell>
          <cell r="F167">
            <v>80600</v>
          </cell>
          <cell r="G167">
            <v>64480</v>
          </cell>
        </row>
        <row r="168">
          <cell r="C168" t="str">
            <v>廊坊市东平汽车零配件有限公司</v>
          </cell>
          <cell r="D168">
            <v>818339.52</v>
          </cell>
          <cell r="E168">
            <v>791305.9</v>
          </cell>
          <cell r="F168">
            <v>158261.18</v>
          </cell>
          <cell r="G168">
            <v>126608.944</v>
          </cell>
        </row>
        <row r="169">
          <cell r="C169" t="str">
            <v>北京吉信气弹簧制品有限公司</v>
          </cell>
          <cell r="D169">
            <v>773465.54</v>
          </cell>
          <cell r="E169">
            <v>448469.33</v>
          </cell>
          <cell r="F169">
            <v>112117.3325</v>
          </cell>
          <cell r="G169">
            <v>89693.866</v>
          </cell>
        </row>
        <row r="170">
          <cell r="C170" t="str">
            <v>河北方基恒达汽车部件有限公司</v>
          </cell>
          <cell r="D170">
            <v>752411.82</v>
          </cell>
          <cell r="E170">
            <v>1026347.22</v>
          </cell>
          <cell r="F170">
            <v>256586.805</v>
          </cell>
          <cell r="G170">
            <v>205269.444</v>
          </cell>
        </row>
        <row r="171">
          <cell r="C171" t="str">
            <v>北京恒世通物流有限公司</v>
          </cell>
          <cell r="D171">
            <v>674797.2</v>
          </cell>
          <cell r="E171">
            <v>753941.6</v>
          </cell>
          <cell r="F171">
            <v>188485.4</v>
          </cell>
          <cell r="G171">
            <v>150788.32</v>
          </cell>
        </row>
        <row r="172">
          <cell r="C172" t="str">
            <v>文安县恒德汽车座椅制造有限公司</v>
          </cell>
          <cell r="D172">
            <v>424847.45</v>
          </cell>
          <cell r="E172">
            <v>334795.87</v>
          </cell>
          <cell r="F172">
            <v>55799.3116666667</v>
          </cell>
          <cell r="G172">
            <v>44639.4493333334</v>
          </cell>
        </row>
        <row r="173">
          <cell r="C173" t="str">
            <v>芜湖市卓人汽车配件有限责任公司</v>
          </cell>
          <cell r="D173">
            <v>370434.24</v>
          </cell>
          <cell r="E173">
            <v>205415.26</v>
          </cell>
          <cell r="F173">
            <v>34235.8766666667</v>
          </cell>
          <cell r="G173">
            <v>27388.7013333334</v>
          </cell>
        </row>
        <row r="174">
          <cell r="C174" t="str">
            <v>浙江万里安全器材制造有限公司</v>
          </cell>
          <cell r="D174">
            <v>282295.72</v>
          </cell>
          <cell r="E174">
            <v>175425.43</v>
          </cell>
          <cell r="F174">
            <v>58475.1433333333</v>
          </cell>
          <cell r="G174">
            <v>46780.1146666666</v>
          </cell>
        </row>
        <row r="175">
          <cell r="C175" t="str">
            <v>杭州阳晨聚氨酯制品有限公司</v>
          </cell>
          <cell r="D175">
            <v>148021.59</v>
          </cell>
          <cell r="E175">
            <v>232400.06</v>
          </cell>
          <cell r="F175">
            <v>77466.6866666667</v>
          </cell>
          <cell r="G175">
            <v>61973.3493333334</v>
          </cell>
        </row>
        <row r="176">
          <cell r="C176" t="str">
            <v>黄骅市致远摩托车配件有限公司</v>
          </cell>
          <cell r="D176">
            <v>66414.2799999999</v>
          </cell>
          <cell r="E176">
            <v>179300</v>
          </cell>
          <cell r="F176">
            <v>89650</v>
          </cell>
          <cell r="G176">
            <v>71720</v>
          </cell>
        </row>
        <row r="177">
          <cell r="C177" t="str">
            <v>保定兆龙通用电器塑业有限公司</v>
          </cell>
          <cell r="D177">
            <v>132612.17</v>
          </cell>
          <cell r="E177">
            <v>281378.6</v>
          </cell>
          <cell r="F177">
            <v>46896.4333333333</v>
          </cell>
          <cell r="G177">
            <v>37517.1466666666</v>
          </cell>
        </row>
        <row r="178">
          <cell r="C178" t="str">
            <v>新梦顶(上海)贸易有限公司</v>
          </cell>
          <cell r="D178">
            <v>150470.24</v>
          </cell>
          <cell r="E178">
            <v>74000</v>
          </cell>
          <cell r="F178">
            <v>14800</v>
          </cell>
          <cell r="G178">
            <v>11840</v>
          </cell>
        </row>
        <row r="179">
          <cell r="C179" t="str">
            <v>霸州市霸州镇鑫创五金塑料厂</v>
          </cell>
          <cell r="D179">
            <v>38257.3</v>
          </cell>
          <cell r="E179">
            <v>112000</v>
          </cell>
          <cell r="F179">
            <v>28000</v>
          </cell>
          <cell r="G179">
            <v>22400</v>
          </cell>
        </row>
        <row r="180">
          <cell r="C180" t="str">
            <v>江苏力乐汽车部件股份有限公司</v>
          </cell>
          <cell r="D180">
            <v>7367077.48</v>
          </cell>
          <cell r="E180">
            <v>6929532.74</v>
          </cell>
          <cell r="F180">
            <v>1154922.12333333</v>
          </cell>
          <cell r="G180">
            <v>923937.698666664</v>
          </cell>
        </row>
        <row r="181">
          <cell r="C181" t="str">
            <v>吉林省德邦汽车电子有限公司</v>
          </cell>
          <cell r="D181">
            <v>3310842.97</v>
          </cell>
          <cell r="E181">
            <v>1400506.47</v>
          </cell>
          <cell r="F181">
            <v>233417.745</v>
          </cell>
          <cell r="G181">
            <v>186734.196</v>
          </cell>
        </row>
        <row r="182">
          <cell r="C182" t="str">
            <v>佛吉亚(无锡)座椅部件有限公司</v>
          </cell>
          <cell r="D182">
            <v>3227326.56</v>
          </cell>
          <cell r="E182">
            <v>4777800.48</v>
          </cell>
          <cell r="F182">
            <v>955560.096</v>
          </cell>
          <cell r="G182">
            <v>764448.0768</v>
          </cell>
        </row>
        <row r="183">
          <cell r="C183" t="str">
            <v>文安县德实汽车配件有限公司</v>
          </cell>
          <cell r="D183">
            <v>3080461.91</v>
          </cell>
          <cell r="E183">
            <v>1851762.48</v>
          </cell>
          <cell r="F183">
            <v>308627.08</v>
          </cell>
          <cell r="G183">
            <v>246901.664</v>
          </cell>
        </row>
        <row r="184">
          <cell r="C184" t="str">
            <v>浙江路得坦摩汽车部件股份有限公司</v>
          </cell>
          <cell r="D184">
            <v>3158031.08</v>
          </cell>
          <cell r="E184">
            <v>3226452.73</v>
          </cell>
          <cell r="F184">
            <v>806613.1825</v>
          </cell>
          <cell r="G184">
            <v>645290.546</v>
          </cell>
        </row>
        <row r="185">
          <cell r="C185" t="str">
            <v>河北利达金属制品集团有限公司</v>
          </cell>
          <cell r="D185">
            <v>1886209.47</v>
          </cell>
          <cell r="E185">
            <v>1684400</v>
          </cell>
          <cell r="F185">
            <v>336880</v>
          </cell>
          <cell r="G185">
            <v>269504</v>
          </cell>
        </row>
        <row r="186">
          <cell r="C186" t="str">
            <v>浙江松原汽车安全系统股份有限公司</v>
          </cell>
          <cell r="D186">
            <v>1417764.37</v>
          </cell>
          <cell r="E186">
            <v>1483003.25</v>
          </cell>
          <cell r="F186">
            <v>296600.65</v>
          </cell>
          <cell r="G186">
            <v>237280.52</v>
          </cell>
        </row>
        <row r="187">
          <cell r="C187" t="str">
            <v>旷达汽车饰件系统有限公司</v>
          </cell>
          <cell r="D187">
            <v>1104922.01</v>
          </cell>
          <cell r="E187">
            <v>793649.47</v>
          </cell>
          <cell r="F187">
            <v>132274.911666667</v>
          </cell>
          <cell r="G187">
            <v>105819.929333334</v>
          </cell>
        </row>
        <row r="188">
          <cell r="C188" t="str">
            <v>沈阳金杯锦恒汽车安全系统有限公司</v>
          </cell>
          <cell r="D188">
            <v>355665.92</v>
          </cell>
          <cell r="E188">
            <v>871400</v>
          </cell>
          <cell r="F188">
            <v>174280</v>
          </cell>
          <cell r="G188">
            <v>139424</v>
          </cell>
        </row>
        <row r="189">
          <cell r="C189" t="str">
            <v>厦门市鑫荣飞工贸有限公司</v>
          </cell>
          <cell r="D189">
            <v>699178.81</v>
          </cell>
          <cell r="E189">
            <v>549900</v>
          </cell>
          <cell r="F189">
            <v>109980</v>
          </cell>
          <cell r="G189">
            <v>87984</v>
          </cell>
        </row>
        <row r="190">
          <cell r="C190" t="str">
            <v>江苏全盛座舱技术股份有限公司</v>
          </cell>
          <cell r="D190">
            <v>700295.02</v>
          </cell>
          <cell r="E190">
            <v>1031385.07</v>
          </cell>
          <cell r="F190">
            <v>257846.2675</v>
          </cell>
          <cell r="G190">
            <v>206277.014</v>
          </cell>
        </row>
        <row r="191">
          <cell r="C191" t="str">
            <v>慈溪市维克多自控元件有限公司</v>
          </cell>
          <cell r="D191">
            <v>443270.9</v>
          </cell>
          <cell r="E191">
            <v>775438.32</v>
          </cell>
          <cell r="F191">
            <v>155087.664</v>
          </cell>
          <cell r="G191">
            <v>124070.1312</v>
          </cell>
        </row>
        <row r="192">
          <cell r="C192" t="str">
            <v>上海努辰金属制品有限公司</v>
          </cell>
          <cell r="D192">
            <v>636522.02</v>
          </cell>
          <cell r="E192">
            <v>734846.36</v>
          </cell>
          <cell r="F192">
            <v>146969.272</v>
          </cell>
          <cell r="G192">
            <v>117575.4176</v>
          </cell>
        </row>
        <row r="193">
          <cell r="C193" t="str">
            <v>芜湖星火软轴控制索制造有限公司</v>
          </cell>
          <cell r="D193">
            <v>490644.7</v>
          </cell>
          <cell r="E193">
            <v>547474.29</v>
          </cell>
          <cell r="F193">
            <v>91245.715</v>
          </cell>
          <cell r="G193">
            <v>72996.572</v>
          </cell>
        </row>
        <row r="194">
          <cell r="C194" t="str">
            <v>常州立天汽车零部件有限公司</v>
          </cell>
          <cell r="D194">
            <v>413098.84</v>
          </cell>
          <cell r="E194">
            <v>646806.94</v>
          </cell>
          <cell r="F194">
            <v>107801.156666667</v>
          </cell>
          <cell r="G194">
            <v>86240.9253333336</v>
          </cell>
        </row>
        <row r="195">
          <cell r="C195" t="str">
            <v>北京美好生活家居用品有限公司</v>
          </cell>
          <cell r="D195">
            <v>292313.52</v>
          </cell>
          <cell r="E195">
            <v>292509.27</v>
          </cell>
          <cell r="F195">
            <v>97503.09</v>
          </cell>
          <cell r="G195">
            <v>78002.472</v>
          </cell>
        </row>
        <row r="196">
          <cell r="C196" t="str">
            <v>致冠沧州汽车部件有限公司</v>
          </cell>
          <cell r="D196">
            <v>289383.12</v>
          </cell>
          <cell r="E196">
            <v>306451.2</v>
          </cell>
          <cell r="F196">
            <v>102150.4</v>
          </cell>
          <cell r="G196">
            <v>81720.32</v>
          </cell>
        </row>
        <row r="197">
          <cell r="C197" t="str">
            <v>海兴县越达弹簧制造有限公司</v>
          </cell>
          <cell r="D197">
            <v>312354.38</v>
          </cell>
          <cell r="E197">
            <v>436419.76</v>
          </cell>
          <cell r="F197">
            <v>72736.6266666667</v>
          </cell>
          <cell r="G197">
            <v>58189.3013333334</v>
          </cell>
        </row>
        <row r="198">
          <cell r="C198" t="str">
            <v>四川共享物流有限公司</v>
          </cell>
          <cell r="D198">
            <v>154540.57</v>
          </cell>
          <cell r="E198">
            <v>0</v>
          </cell>
          <cell r="F198">
            <v>0</v>
          </cell>
          <cell r="G198">
            <v>0</v>
          </cell>
        </row>
        <row r="199">
          <cell r="C199" t="str">
            <v>河北莫特美橡塑科技有限公司</v>
          </cell>
          <cell r="D199">
            <v>154446</v>
          </cell>
          <cell r="E199">
            <v>104218.4</v>
          </cell>
          <cell r="F199">
            <v>52109.2</v>
          </cell>
          <cell r="G199">
            <v>41687.36</v>
          </cell>
        </row>
        <row r="200">
          <cell r="C200" t="str">
            <v>徐州华夏电子有限公司</v>
          </cell>
          <cell r="D200">
            <v>143803.16</v>
          </cell>
          <cell r="E200">
            <v>186800</v>
          </cell>
          <cell r="F200">
            <v>186800</v>
          </cell>
          <cell r="G200">
            <v>149440</v>
          </cell>
        </row>
        <row r="201">
          <cell r="C201" t="str">
            <v>易格斯(上海)拖链系统有限公司</v>
          </cell>
          <cell r="D201">
            <v>84589.12</v>
          </cell>
          <cell r="E201">
            <v>181034.39</v>
          </cell>
          <cell r="F201">
            <v>60344.7966666667</v>
          </cell>
          <cell r="G201">
            <v>48275.8373333334</v>
          </cell>
        </row>
        <row r="202">
          <cell r="C202" t="str">
            <v>雅柏利（上海）粘扣带有限公司</v>
          </cell>
          <cell r="D202">
            <v>94021.46</v>
          </cell>
          <cell r="E202">
            <v>146500</v>
          </cell>
          <cell r="F202">
            <v>36625</v>
          </cell>
          <cell r="G202">
            <v>29300</v>
          </cell>
        </row>
        <row r="203">
          <cell r="C203" t="str">
            <v>瑞安市精艺标准件有限公司</v>
          </cell>
          <cell r="D203">
            <v>56794.83</v>
          </cell>
          <cell r="E203">
            <v>16600</v>
          </cell>
          <cell r="F203">
            <v>16600</v>
          </cell>
          <cell r="G203">
            <v>13280</v>
          </cell>
        </row>
        <row r="204">
          <cell r="C204" t="str">
            <v>埃意(廊坊)电子工程有限公司</v>
          </cell>
          <cell r="D204">
            <v>43367.75</v>
          </cell>
          <cell r="E204">
            <v>57400</v>
          </cell>
          <cell r="F204">
            <v>57400</v>
          </cell>
          <cell r="G204">
            <v>45920</v>
          </cell>
        </row>
        <row r="205">
          <cell r="C205" t="str">
            <v>大连吉田拉链有限公司北京分公司</v>
          </cell>
          <cell r="D205">
            <v>45480.34</v>
          </cell>
          <cell r="E205">
            <v>47500</v>
          </cell>
          <cell r="F205">
            <v>23750</v>
          </cell>
          <cell r="G205">
            <v>19000</v>
          </cell>
        </row>
        <row r="206">
          <cell r="C206" t="str">
            <v>天津力登维汽车部件有限公司</v>
          </cell>
          <cell r="D206">
            <v>69913.6</v>
          </cell>
          <cell r="E206">
            <v>144756</v>
          </cell>
          <cell r="F206">
            <v>28951.2</v>
          </cell>
          <cell r="G206">
            <v>23160.96</v>
          </cell>
        </row>
        <row r="207">
          <cell r="C207" t="str">
            <v>河北亿泽汽车零部件科技有限公司</v>
          </cell>
          <cell r="D207">
            <v>36477</v>
          </cell>
          <cell r="E207">
            <v>48500</v>
          </cell>
          <cell r="F207">
            <v>48500</v>
          </cell>
          <cell r="G207">
            <v>38800</v>
          </cell>
        </row>
        <row r="208">
          <cell r="C208" t="str">
            <v>上锐(常州)供应链管理有限公司</v>
          </cell>
          <cell r="D208">
            <v>100502.85</v>
          </cell>
          <cell r="E208">
            <v>298770.61</v>
          </cell>
          <cell r="F208">
            <v>49795.1016666667</v>
          </cell>
          <cell r="G208">
            <v>39836.0813333334</v>
          </cell>
        </row>
        <row r="209">
          <cell r="C209" t="str">
            <v>温州鑫锐电器有限公司</v>
          </cell>
          <cell r="D209">
            <v>39717.84</v>
          </cell>
          <cell r="E209">
            <v>51700</v>
          </cell>
          <cell r="F209">
            <v>51700</v>
          </cell>
          <cell r="G209">
            <v>41360</v>
          </cell>
        </row>
        <row r="210">
          <cell r="C210" t="str">
            <v>欣瑞联电子（肇庆）有限公司</v>
          </cell>
          <cell r="D210">
            <v>34424.93</v>
          </cell>
          <cell r="E210">
            <v>44400</v>
          </cell>
          <cell r="F210">
            <v>44400</v>
          </cell>
          <cell r="G210">
            <v>35520</v>
          </cell>
        </row>
        <row r="211">
          <cell r="C211" t="str">
            <v>南京奥托立夫汽车安全系统有限公司</v>
          </cell>
          <cell r="D211">
            <v>74166.73</v>
          </cell>
          <cell r="E211">
            <v>338291.22</v>
          </cell>
          <cell r="F211">
            <v>112763.74</v>
          </cell>
          <cell r="G211">
            <v>90210.992</v>
          </cell>
        </row>
        <row r="212">
          <cell r="C212" t="str">
            <v>烟台青沪纸业有限公司</v>
          </cell>
          <cell r="D212">
            <v>7434.18</v>
          </cell>
          <cell r="E212">
            <v>20434.18</v>
          </cell>
          <cell r="F212">
            <v>6811.39333333333</v>
          </cell>
          <cell r="G212">
            <v>5449.11466666666</v>
          </cell>
        </row>
        <row r="213">
          <cell r="C213" t="str">
            <v>明阳科技(苏州)股份有限公司</v>
          </cell>
          <cell r="D213">
            <v>1.81898940354586e-12</v>
          </cell>
          <cell r="E213">
            <v>10600</v>
          </cell>
          <cell r="F213">
            <v>10600</v>
          </cell>
          <cell r="G213">
            <v>8480</v>
          </cell>
        </row>
        <row r="214">
          <cell r="C214" t="str">
            <v>北京和昌明汽车内饰件有限公司</v>
          </cell>
          <cell r="D214">
            <v>9779.67</v>
          </cell>
          <cell r="E214">
            <v>0</v>
          </cell>
          <cell r="F214">
            <v>0</v>
          </cell>
          <cell r="G214">
            <v>0</v>
          </cell>
        </row>
        <row r="215">
          <cell r="C215" t="str">
            <v>深圳市毅荣川电子科技有限公司</v>
          </cell>
          <cell r="D215">
            <v>14855.65</v>
          </cell>
          <cell r="E215">
            <v>150022.29</v>
          </cell>
          <cell r="F215">
            <v>50007.43</v>
          </cell>
          <cell r="G215">
            <v>40005.944</v>
          </cell>
        </row>
        <row r="216">
          <cell r="C216" t="str">
            <v>北京东方华康自动化设备有限公司</v>
          </cell>
          <cell r="D216">
            <v>6707.66</v>
          </cell>
          <cell r="E216">
            <v>25504.18</v>
          </cell>
          <cell r="F216">
            <v>6376.045</v>
          </cell>
          <cell r="G216">
            <v>5100.836</v>
          </cell>
        </row>
        <row r="217">
          <cell r="C217" t="str">
            <v>穆勒纺织品(天津)有限公司</v>
          </cell>
          <cell r="D217">
            <v>19537.7</v>
          </cell>
          <cell r="E217">
            <v>56937.7</v>
          </cell>
          <cell r="F217">
            <v>28468.85</v>
          </cell>
          <cell r="G217">
            <v>22775.08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原材料类-打印版"/>
      <sheetName val="特殊类-涉诉-打印版"/>
      <sheetName val="特殊类-预付-打印版"/>
      <sheetName val="特殊类-其他-打印版"/>
      <sheetName val="特殊类-不接受规则-打印版 "/>
      <sheetName val="规则内-打印版"/>
      <sheetName val="原料类"/>
      <sheetName val="特殊类"/>
      <sheetName val="老账"/>
      <sheetName val="比例"/>
      <sheetName val="1000受托支付计划"/>
      <sheetName val="规则内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 t="str">
            <v>黄骅市长生汽车灯镜有限公司</v>
          </cell>
          <cell r="E3">
            <v>11414566.04</v>
          </cell>
          <cell r="F3">
            <v>3666093.15</v>
          </cell>
          <cell r="G3">
            <v>6</v>
          </cell>
          <cell r="H3">
            <v>611015.525</v>
          </cell>
          <cell r="I3">
            <v>489000</v>
          </cell>
        </row>
        <row r="4">
          <cell r="D4" t="str">
            <v>黄骅市鑫昌五金制品厂</v>
          </cell>
          <cell r="E4">
            <v>8281502.49</v>
          </cell>
          <cell r="F4">
            <v>3633179.29</v>
          </cell>
          <cell r="G4">
            <v>6</v>
          </cell>
          <cell r="H4">
            <v>605529.881666667</v>
          </cell>
          <cell r="I4">
            <v>484000</v>
          </cell>
        </row>
        <row r="5">
          <cell r="D5" t="str">
            <v>天津市鹏升汽车部件有限公司</v>
          </cell>
          <cell r="E5">
            <v>6846607.67</v>
          </cell>
          <cell r="F5">
            <v>1734626.15</v>
          </cell>
          <cell r="G5">
            <v>6</v>
          </cell>
          <cell r="H5">
            <v>289104.358333333</v>
          </cell>
          <cell r="I5">
            <v>231000</v>
          </cell>
        </row>
        <row r="6">
          <cell r="D6" t="str">
            <v>深州市卓伦橡塑磨具有限公司</v>
          </cell>
          <cell r="E6">
            <v>4917382.04</v>
          </cell>
          <cell r="F6">
            <v>947428.36</v>
          </cell>
          <cell r="G6">
            <v>6</v>
          </cell>
          <cell r="H6">
            <v>157904.726666667</v>
          </cell>
          <cell r="I6">
            <v>126000</v>
          </cell>
        </row>
        <row r="7">
          <cell r="D7" t="str">
            <v>海兴中盛弹簧有限公司</v>
          </cell>
          <cell r="E7">
            <v>6243398.48</v>
          </cell>
          <cell r="F7">
            <v>2153682.52</v>
          </cell>
          <cell r="G7">
            <v>6</v>
          </cell>
          <cell r="H7">
            <v>358947.086666667</v>
          </cell>
          <cell r="I7">
            <v>287000</v>
          </cell>
        </row>
        <row r="8">
          <cell r="D8" t="str">
            <v>黄骅市成卓汽车部件厂</v>
          </cell>
          <cell r="E8">
            <v>6987082.95</v>
          </cell>
          <cell r="F8">
            <v>3318047.28</v>
          </cell>
          <cell r="G8">
            <v>6</v>
          </cell>
          <cell r="H8">
            <v>553007.88</v>
          </cell>
          <cell r="I8">
            <v>442000</v>
          </cell>
        </row>
        <row r="9">
          <cell r="D9" t="str">
            <v>吉林省德邦汽车电子有限公司</v>
          </cell>
          <cell r="E9">
            <v>3477736.5</v>
          </cell>
          <cell r="F9">
            <v>1372733.32</v>
          </cell>
          <cell r="G9">
            <v>6</v>
          </cell>
          <cell r="H9">
            <v>228788.886666667</v>
          </cell>
          <cell r="I9">
            <v>183000</v>
          </cell>
        </row>
        <row r="10">
          <cell r="D10" t="str">
            <v>黄骅市汇铭汽车部件有限公司</v>
          </cell>
          <cell r="E10">
            <v>3646034.14</v>
          </cell>
          <cell r="F10">
            <v>2135743.25</v>
          </cell>
          <cell r="G10">
            <v>6</v>
          </cell>
          <cell r="H10">
            <v>355957.208333333</v>
          </cell>
          <cell r="I10">
            <v>285000</v>
          </cell>
        </row>
        <row r="11">
          <cell r="D11" t="str">
            <v>（邓景亮）</v>
          </cell>
          <cell r="E11">
            <v>2457573.84</v>
          </cell>
          <cell r="F11">
            <v>1253967.91</v>
          </cell>
          <cell r="G11">
            <v>6</v>
          </cell>
          <cell r="H11">
            <v>208994.651666667</v>
          </cell>
          <cell r="I11">
            <v>167000</v>
          </cell>
        </row>
        <row r="12">
          <cell r="D12" t="str">
            <v>北京浦东三浦标准件有限公司</v>
          </cell>
          <cell r="E12">
            <v>2652083.28</v>
          </cell>
          <cell r="F12">
            <v>746578.69</v>
          </cell>
          <cell r="G12">
            <v>6</v>
          </cell>
          <cell r="H12">
            <v>124429.781666667</v>
          </cell>
          <cell r="I12">
            <v>100000</v>
          </cell>
        </row>
        <row r="13">
          <cell r="D13" t="str">
            <v>黄骅市建昌塑料制品有限公司</v>
          </cell>
          <cell r="E13">
            <v>2951960.58</v>
          </cell>
          <cell r="F13">
            <v>804701.55</v>
          </cell>
          <cell r="G13">
            <v>6</v>
          </cell>
          <cell r="H13">
            <v>134116.925</v>
          </cell>
          <cell r="I13">
            <v>107000</v>
          </cell>
        </row>
        <row r="14">
          <cell r="D14" t="str">
            <v>黄骅市雍丰塑料制品有限公司</v>
          </cell>
          <cell r="E14">
            <v>2744917.1</v>
          </cell>
          <cell r="F14">
            <v>796285.51</v>
          </cell>
          <cell r="G14">
            <v>6</v>
          </cell>
          <cell r="H14">
            <v>132714.251666667</v>
          </cell>
          <cell r="I14">
            <v>106000</v>
          </cell>
        </row>
        <row r="15">
          <cell r="D15" t="str">
            <v>黄骅市恒伟五金制品有限公司</v>
          </cell>
          <cell r="E15">
            <v>2650888.68</v>
          </cell>
          <cell r="F15">
            <v>1613260.22</v>
          </cell>
          <cell r="G15">
            <v>6</v>
          </cell>
          <cell r="H15">
            <v>268876.703333333</v>
          </cell>
          <cell r="I15">
            <v>215000</v>
          </cell>
        </row>
        <row r="16">
          <cell r="D16" t="str">
            <v>黄骅市泰行汽车配件有限公司</v>
          </cell>
          <cell r="E16">
            <v>4011172.58</v>
          </cell>
          <cell r="F16">
            <v>2261577.19</v>
          </cell>
          <cell r="G16">
            <v>6</v>
          </cell>
          <cell r="H16">
            <v>376929.531666667</v>
          </cell>
          <cell r="I16">
            <v>302000</v>
          </cell>
        </row>
        <row r="17">
          <cell r="D17" t="str">
            <v>黄骅市鑫祺汽车配件有限公司</v>
          </cell>
          <cell r="E17">
            <v>2338623.01</v>
          </cell>
          <cell r="F17">
            <v>816658.11</v>
          </cell>
          <cell r="G17">
            <v>6</v>
          </cell>
          <cell r="H17">
            <v>136109.685</v>
          </cell>
          <cell r="I17">
            <v>109000</v>
          </cell>
        </row>
        <row r="18">
          <cell r="D18" t="str">
            <v>黄骅市赵福增运输队</v>
          </cell>
          <cell r="E18">
            <v>3444487.07</v>
          </cell>
          <cell r="F18">
            <v>1750638.97</v>
          </cell>
          <cell r="G18">
            <v>6</v>
          </cell>
          <cell r="H18">
            <v>291773.161666667</v>
          </cell>
          <cell r="I18">
            <v>233000</v>
          </cell>
        </row>
        <row r="19">
          <cell r="D19" t="str">
            <v>黄骅市广亿汽车部件有限公司</v>
          </cell>
          <cell r="E19">
            <v>2230332.11</v>
          </cell>
          <cell r="F19">
            <v>1015257.46</v>
          </cell>
          <cell r="G19">
            <v>6</v>
          </cell>
          <cell r="H19">
            <v>169209.576666667</v>
          </cell>
          <cell r="I19">
            <v>135000</v>
          </cell>
        </row>
        <row r="20">
          <cell r="D20" t="str">
            <v>湘乡简美新材料科技有限公司</v>
          </cell>
          <cell r="E20">
            <v>2085494.19</v>
          </cell>
          <cell r="F20">
            <v>1200542.12</v>
          </cell>
          <cell r="G20">
            <v>6</v>
          </cell>
          <cell r="H20">
            <v>200090.353333333</v>
          </cell>
          <cell r="I20">
            <v>160000</v>
          </cell>
        </row>
        <row r="21">
          <cell r="D21" t="str">
            <v>江苏万金汽车零部件制造有限公司</v>
          </cell>
          <cell r="E21">
            <v>1531245.73</v>
          </cell>
          <cell r="F21">
            <v>501486.57</v>
          </cell>
          <cell r="G21">
            <v>6</v>
          </cell>
          <cell r="H21">
            <v>83581.095</v>
          </cell>
          <cell r="I21">
            <v>67000</v>
          </cell>
        </row>
        <row r="22">
          <cell r="D22" t="str">
            <v>黄骅市再兴汽车配件有限公司</v>
          </cell>
          <cell r="E22">
            <v>1896879.48</v>
          </cell>
          <cell r="F22">
            <v>830918.9</v>
          </cell>
          <cell r="G22">
            <v>6</v>
          </cell>
          <cell r="H22">
            <v>138486.483333333</v>
          </cell>
          <cell r="I22">
            <v>111000</v>
          </cell>
        </row>
        <row r="23">
          <cell r="D23" t="str">
            <v>黄骅市正大纺织机械配件厂</v>
          </cell>
          <cell r="E23">
            <v>1529716.32</v>
          </cell>
          <cell r="F23">
            <v>536300.11</v>
          </cell>
          <cell r="G23">
            <v>6</v>
          </cell>
          <cell r="H23">
            <v>89383.3516666667</v>
          </cell>
          <cell r="I23">
            <v>72000</v>
          </cell>
        </row>
        <row r="24">
          <cell r="D24" t="str">
            <v>青岛福基纺织有限公司</v>
          </cell>
          <cell r="E24">
            <v>7127278.34</v>
          </cell>
          <cell r="F24">
            <v>5871241.89</v>
          </cell>
          <cell r="G24">
            <v>6</v>
          </cell>
          <cell r="H24">
            <v>978540.315</v>
          </cell>
          <cell r="I24">
            <v>783000</v>
          </cell>
        </row>
        <row r="25">
          <cell r="D25" t="str">
            <v>黄骅市常郭镇街西纸箱厂</v>
          </cell>
          <cell r="E25">
            <v>1579237.72</v>
          </cell>
          <cell r="F25">
            <v>340919.95</v>
          </cell>
          <cell r="G25">
            <v>6</v>
          </cell>
          <cell r="H25">
            <v>56819.9916666667</v>
          </cell>
          <cell r="I25">
            <v>45000</v>
          </cell>
        </row>
        <row r="26">
          <cell r="D26" t="str">
            <v>文安县德实汽车配件有限公司</v>
          </cell>
          <cell r="E26">
            <v>2950318.67</v>
          </cell>
          <cell r="F26">
            <v>1903218.37</v>
          </cell>
          <cell r="G26">
            <v>6</v>
          </cell>
          <cell r="H26">
            <v>317203.061666667</v>
          </cell>
          <cell r="I26">
            <v>254000</v>
          </cell>
        </row>
        <row r="27">
          <cell r="D27" t="str">
            <v>河北新强力机械制造有限公司</v>
          </cell>
          <cell r="E27">
            <v>1331278.6</v>
          </cell>
          <cell r="F27">
            <v>435285.07</v>
          </cell>
          <cell r="G27">
            <v>6</v>
          </cell>
          <cell r="H27">
            <v>72547.5116666667</v>
          </cell>
          <cell r="I27">
            <v>58000</v>
          </cell>
        </row>
        <row r="28">
          <cell r="D28" t="str">
            <v>宁波精成车业有限公司</v>
          </cell>
          <cell r="E28">
            <v>1010186.68</v>
          </cell>
          <cell r="F28">
            <v>1010186.68</v>
          </cell>
          <cell r="G28">
            <v>5</v>
          </cell>
          <cell r="H28">
            <v>202037.336</v>
          </cell>
          <cell r="I28">
            <v>162000</v>
          </cell>
        </row>
        <row r="29">
          <cell r="D29" t="str">
            <v>恺博（常熟）座椅机械部件有限公司</v>
          </cell>
          <cell r="E29">
            <v>1750709.04</v>
          </cell>
          <cell r="F29">
            <v>807959.04</v>
          </cell>
          <cell r="G29">
            <v>6</v>
          </cell>
          <cell r="H29">
            <v>134659.84</v>
          </cell>
          <cell r="I29">
            <v>108000</v>
          </cell>
        </row>
        <row r="30">
          <cell r="D30" t="str">
            <v>天津生隆纤维材料股份有限公司</v>
          </cell>
          <cell r="E30">
            <v>1602219.9</v>
          </cell>
          <cell r="F30">
            <v>1077746.55</v>
          </cell>
          <cell r="G30">
            <v>6</v>
          </cell>
          <cell r="H30">
            <v>179624.425</v>
          </cell>
          <cell r="I30">
            <v>144000</v>
          </cell>
        </row>
        <row r="31">
          <cell r="D31" t="str">
            <v>浙江松原汽车安全系统股份有限公司</v>
          </cell>
          <cell r="E31">
            <v>1591912.12</v>
          </cell>
          <cell r="F31">
            <v>1641801.4</v>
          </cell>
          <cell r="G31">
            <v>6</v>
          </cell>
          <cell r="H31">
            <v>273633.566666667</v>
          </cell>
          <cell r="I31">
            <v>219000</v>
          </cell>
        </row>
        <row r="32">
          <cell r="D32" t="str">
            <v>高唐强盛机械有限公司</v>
          </cell>
          <cell r="E32">
            <v>931630.84</v>
          </cell>
          <cell r="F32">
            <v>33763.07</v>
          </cell>
          <cell r="G32">
            <v>6</v>
          </cell>
          <cell r="H32">
            <v>5627.17833333333</v>
          </cell>
          <cell r="I32">
            <v>5000</v>
          </cell>
        </row>
        <row r="33">
          <cell r="D33" t="str">
            <v>长春市天利得科技有限公司</v>
          </cell>
          <cell r="E33">
            <v>2298301.88</v>
          </cell>
          <cell r="F33">
            <v>1806142.45</v>
          </cell>
          <cell r="G33">
            <v>6</v>
          </cell>
          <cell r="H33">
            <v>301023.741666667</v>
          </cell>
          <cell r="I33">
            <v>241000</v>
          </cell>
        </row>
        <row r="34">
          <cell r="D34" t="str">
            <v>日照浩利橡塑有限公司</v>
          </cell>
          <cell r="E34">
            <v>1273235.26</v>
          </cell>
          <cell r="F34">
            <v>880665.8</v>
          </cell>
          <cell r="G34">
            <v>6</v>
          </cell>
          <cell r="H34">
            <v>146777.633333333</v>
          </cell>
          <cell r="I34">
            <v>117000</v>
          </cell>
        </row>
        <row r="35">
          <cell r="D35" t="str">
            <v>黄骅市京港机电设备有限公司</v>
          </cell>
          <cell r="E35">
            <v>592913.75</v>
          </cell>
          <cell r="F35">
            <v>76410.26</v>
          </cell>
          <cell r="G35">
            <v>6</v>
          </cell>
          <cell r="H35">
            <v>12735.0433333333</v>
          </cell>
          <cell r="I35">
            <v>10000</v>
          </cell>
        </row>
        <row r="36">
          <cell r="D36" t="str">
            <v>霸州市政锦五金制品有限公司</v>
          </cell>
          <cell r="E36">
            <v>1107224.26</v>
          </cell>
          <cell r="F36">
            <v>767274.35</v>
          </cell>
          <cell r="G36">
            <v>6</v>
          </cell>
          <cell r="H36">
            <v>127879.058333333</v>
          </cell>
          <cell r="I36">
            <v>102000</v>
          </cell>
        </row>
        <row r="37">
          <cell r="D37" t="str">
            <v>北京多宾城建筑机械有限公司</v>
          </cell>
          <cell r="E37">
            <v>1044603.89</v>
          </cell>
          <cell r="F37">
            <v>561105.51</v>
          </cell>
          <cell r="G37">
            <v>6</v>
          </cell>
          <cell r="H37">
            <v>93517.585</v>
          </cell>
          <cell r="I37">
            <v>75000</v>
          </cell>
        </row>
        <row r="38">
          <cell r="D38" t="str">
            <v>河北利达金属制品集团有限公司</v>
          </cell>
          <cell r="E38">
            <v>2003209.47</v>
          </cell>
          <cell r="F38">
            <v>1909315.35</v>
          </cell>
          <cell r="G38">
            <v>6</v>
          </cell>
          <cell r="H38">
            <v>318219.225</v>
          </cell>
          <cell r="I38">
            <v>255000</v>
          </cell>
        </row>
        <row r="39">
          <cell r="D39" t="str">
            <v>山东金达汽车部件制造股份有限公司</v>
          </cell>
          <cell r="E39">
            <v>656818.02</v>
          </cell>
          <cell r="F39">
            <v>77440.85</v>
          </cell>
          <cell r="G39">
            <v>6</v>
          </cell>
          <cell r="H39">
            <v>12906.8083333333</v>
          </cell>
          <cell r="I39">
            <v>10000</v>
          </cell>
        </row>
        <row r="40">
          <cell r="D40" t="str">
            <v>江苏力乐汽车部件股份有限公司</v>
          </cell>
          <cell r="E40">
            <v>7911044.74</v>
          </cell>
          <cell r="F40">
            <v>6938565.59</v>
          </cell>
          <cell r="G40">
            <v>6</v>
          </cell>
          <cell r="H40">
            <v>1156427.59833333</v>
          </cell>
          <cell r="I40">
            <v>925000</v>
          </cell>
        </row>
        <row r="41">
          <cell r="D41" t="str">
            <v>黄骅市瑞丰五金制品有限公司</v>
          </cell>
          <cell r="E41">
            <v>763311.85</v>
          </cell>
          <cell r="F41">
            <v>253264.89</v>
          </cell>
          <cell r="G41">
            <v>6</v>
          </cell>
          <cell r="H41">
            <v>42210.815</v>
          </cell>
          <cell r="I41">
            <v>34000</v>
          </cell>
        </row>
        <row r="42">
          <cell r="D42" t="str">
            <v>黄骅市顺亿汽车部件有限公司</v>
          </cell>
          <cell r="E42">
            <v>749057.53</v>
          </cell>
          <cell r="F42">
            <v>295703.85</v>
          </cell>
          <cell r="G42">
            <v>6</v>
          </cell>
          <cell r="H42">
            <v>49283.975</v>
          </cell>
          <cell r="I42">
            <v>39000</v>
          </cell>
        </row>
        <row r="43">
          <cell r="D43" t="str">
            <v>苏世博(南京)减振系统有限公司</v>
          </cell>
          <cell r="E43">
            <v>191608</v>
          </cell>
          <cell r="F43">
            <v>58760</v>
          </cell>
          <cell r="G43">
            <v>6</v>
          </cell>
          <cell r="H43">
            <v>9793.33333333333</v>
          </cell>
          <cell r="I43">
            <v>8000</v>
          </cell>
        </row>
        <row r="44">
          <cell r="D44" t="str">
            <v>天津琪安科技有限公司</v>
          </cell>
          <cell r="E44">
            <v>975110.53</v>
          </cell>
          <cell r="F44">
            <v>463990.67</v>
          </cell>
          <cell r="G44">
            <v>6</v>
          </cell>
          <cell r="H44">
            <v>77331.7783333333</v>
          </cell>
          <cell r="I44">
            <v>62000</v>
          </cell>
        </row>
        <row r="45">
          <cell r="D45" t="str">
            <v>黄骅市旗锐塑料制品有限公司</v>
          </cell>
          <cell r="E45">
            <v>259204.91</v>
          </cell>
          <cell r="F45">
            <v>515493.82</v>
          </cell>
          <cell r="G45">
            <v>6</v>
          </cell>
          <cell r="H45">
            <v>85915.6366666667</v>
          </cell>
          <cell r="I45">
            <v>69000</v>
          </cell>
        </row>
        <row r="46">
          <cell r="D46" t="str">
            <v>浙江路得坦摩汽车部件股份有限公司</v>
          </cell>
          <cell r="E46">
            <v>2899706.41</v>
          </cell>
          <cell r="F46">
            <v>2899706.41</v>
          </cell>
          <cell r="G46">
            <v>6</v>
          </cell>
          <cell r="H46">
            <v>483284.401666667</v>
          </cell>
          <cell r="I46">
            <v>387000</v>
          </cell>
        </row>
        <row r="47">
          <cell r="D47" t="str">
            <v>芜湖星火软轴控制索制造有限公司</v>
          </cell>
          <cell r="E47">
            <v>461770.41</v>
          </cell>
          <cell r="F47">
            <v>522770.41</v>
          </cell>
          <cell r="G47">
            <v>6</v>
          </cell>
          <cell r="H47">
            <v>87128.4016666667</v>
          </cell>
          <cell r="I47">
            <v>70000</v>
          </cell>
        </row>
        <row r="48">
          <cell r="D48" t="str">
            <v>黄骅市益海五金制造有限公司</v>
          </cell>
          <cell r="E48">
            <v>491207.52</v>
          </cell>
          <cell r="F48">
            <v>332667.52</v>
          </cell>
          <cell r="G48">
            <v>6</v>
          </cell>
          <cell r="H48">
            <v>55444.5866666667</v>
          </cell>
          <cell r="I48">
            <v>44000</v>
          </cell>
        </row>
        <row r="49">
          <cell r="D49" t="str">
            <v>河北锐翰汽车零部件有限公司</v>
          </cell>
          <cell r="E49">
            <v>537961.84</v>
          </cell>
          <cell r="F49">
            <v>216791.62</v>
          </cell>
          <cell r="G49">
            <v>6</v>
          </cell>
          <cell r="H49">
            <v>36131.9366666667</v>
          </cell>
          <cell r="I49">
            <v>29000</v>
          </cell>
        </row>
        <row r="50">
          <cell r="D50" t="str">
            <v>厦门市鑫荣飞工贸有限公司</v>
          </cell>
          <cell r="E50">
            <v>699178.81</v>
          </cell>
          <cell r="F50">
            <v>750638.66</v>
          </cell>
          <cell r="G50">
            <v>6</v>
          </cell>
          <cell r="H50">
            <v>125106.443333333</v>
          </cell>
          <cell r="I50">
            <v>100000</v>
          </cell>
        </row>
        <row r="51">
          <cell r="D51" t="str">
            <v>东莞皓永汽车配件有限公司</v>
          </cell>
          <cell r="E51">
            <v>361592</v>
          </cell>
          <cell r="F51">
            <v>289296</v>
          </cell>
          <cell r="G51">
            <v>6</v>
          </cell>
          <cell r="H51">
            <v>48216</v>
          </cell>
          <cell r="I51">
            <v>39000</v>
          </cell>
        </row>
        <row r="52">
          <cell r="D52" t="str">
            <v>芜湖市卓人汽车配件有限责任公司</v>
          </cell>
          <cell r="E52">
            <v>370434.24</v>
          </cell>
          <cell r="F52">
            <v>219523.24</v>
          </cell>
          <cell r="G52">
            <v>6</v>
          </cell>
          <cell r="H52">
            <v>36587.2066666667</v>
          </cell>
          <cell r="I52">
            <v>29000</v>
          </cell>
        </row>
        <row r="53">
          <cell r="D53" t="str">
            <v>合肥光码科技有限公司</v>
          </cell>
          <cell r="E53">
            <v>327558.57</v>
          </cell>
          <cell r="F53">
            <v>69973.29</v>
          </cell>
          <cell r="G53">
            <v>6</v>
          </cell>
          <cell r="H53">
            <v>11662.215</v>
          </cell>
          <cell r="I53">
            <v>40000</v>
          </cell>
        </row>
        <row r="54">
          <cell r="D54" t="str">
            <v>沧州庆方汽车部件有限公司</v>
          </cell>
          <cell r="E54">
            <v>346271.26</v>
          </cell>
          <cell r="F54">
            <v>391271.26</v>
          </cell>
          <cell r="G54">
            <v>5</v>
          </cell>
          <cell r="H54">
            <v>78254.252</v>
          </cell>
          <cell r="I54">
            <v>63000</v>
          </cell>
        </row>
        <row r="55">
          <cell r="D55" t="str">
            <v>上海桓毅实业发展有限公司</v>
          </cell>
          <cell r="E55">
            <v>327408.24</v>
          </cell>
          <cell r="F55">
            <v>83088.9</v>
          </cell>
          <cell r="G55">
            <v>6</v>
          </cell>
          <cell r="H55">
            <v>13848.15</v>
          </cell>
          <cell r="I55">
            <v>11000</v>
          </cell>
        </row>
        <row r="56">
          <cell r="D56" t="str">
            <v>雄县华增汽车饰件有限公司</v>
          </cell>
          <cell r="E56">
            <v>309688.3</v>
          </cell>
          <cell r="F56">
            <v>101756.31</v>
          </cell>
          <cell r="G56">
            <v>6</v>
          </cell>
          <cell r="H56">
            <v>16959.385</v>
          </cell>
          <cell r="I56">
            <v>14000</v>
          </cell>
        </row>
        <row r="57">
          <cell r="D57" t="str">
            <v>黄骅市正祥车辆部件有限公司</v>
          </cell>
          <cell r="E57">
            <v>289545.84</v>
          </cell>
          <cell r="F57">
            <v>204220.19</v>
          </cell>
          <cell r="G57">
            <v>6</v>
          </cell>
          <cell r="H57">
            <v>34036.6983333333</v>
          </cell>
          <cell r="I57">
            <v>27000</v>
          </cell>
        </row>
        <row r="58">
          <cell r="D58" t="str">
            <v>青岛华瑞利工贸有限公司</v>
          </cell>
          <cell r="E58">
            <v>348276.34</v>
          </cell>
          <cell r="F58">
            <v>179448.35</v>
          </cell>
          <cell r="G58">
            <v>6</v>
          </cell>
          <cell r="H58">
            <v>29908.0583333333</v>
          </cell>
          <cell r="I58">
            <v>24000</v>
          </cell>
        </row>
        <row r="59">
          <cell r="D59" t="str">
            <v>沧州鑫亿源纸制品有限公司</v>
          </cell>
          <cell r="E59">
            <v>213280.07</v>
          </cell>
          <cell r="F59">
            <v>67637.84</v>
          </cell>
          <cell r="G59">
            <v>6</v>
          </cell>
          <cell r="H59">
            <v>11272.9733333333</v>
          </cell>
          <cell r="I59">
            <v>9000</v>
          </cell>
        </row>
        <row r="60">
          <cell r="D60" t="str">
            <v>北京吉信气弹簧制品有限公司</v>
          </cell>
          <cell r="E60">
            <v>665396.21</v>
          </cell>
          <cell r="F60">
            <v>491055.59</v>
          </cell>
          <cell r="G60">
            <v>6</v>
          </cell>
          <cell r="H60">
            <v>81842.5983333333</v>
          </cell>
          <cell r="I60">
            <v>65000</v>
          </cell>
        </row>
        <row r="61">
          <cell r="D61" t="str">
            <v>常州市正力制镜有限公司</v>
          </cell>
          <cell r="E61">
            <v>168659.4</v>
          </cell>
          <cell r="F61">
            <v>51495.4</v>
          </cell>
          <cell r="G61">
            <v>6</v>
          </cell>
          <cell r="H61">
            <v>8582.56666666667</v>
          </cell>
          <cell r="I61">
            <v>7000</v>
          </cell>
        </row>
        <row r="62">
          <cell r="D62" t="str">
            <v>日照联成工程机械有限公司</v>
          </cell>
          <cell r="E62">
            <v>572871.84</v>
          </cell>
          <cell r="F62">
            <v>630871.84</v>
          </cell>
          <cell r="G62">
            <v>6</v>
          </cell>
          <cell r="H62">
            <v>105145.306666667</v>
          </cell>
          <cell r="I62">
            <v>84000</v>
          </cell>
        </row>
        <row r="63">
          <cell r="D63" t="str">
            <v>浙江万里安全器材制造有限公司</v>
          </cell>
          <cell r="E63">
            <v>277570.29</v>
          </cell>
          <cell r="F63">
            <v>130630.17</v>
          </cell>
          <cell r="G63">
            <v>6</v>
          </cell>
          <cell r="H63">
            <v>21771.695</v>
          </cell>
          <cell r="I63">
            <v>17000</v>
          </cell>
        </row>
        <row r="64">
          <cell r="D64" t="str">
            <v>保定兆龙通用电器塑业有限公司</v>
          </cell>
          <cell r="E64">
            <v>169033.57</v>
          </cell>
          <cell r="F64">
            <v>191033.57</v>
          </cell>
          <cell r="G64">
            <v>4</v>
          </cell>
          <cell r="H64">
            <v>47758.3925</v>
          </cell>
          <cell r="I64">
            <v>38000</v>
          </cell>
        </row>
        <row r="65">
          <cell r="D65" t="str">
            <v>黄骅市兴岳金属制品有限公司</v>
          </cell>
          <cell r="E65">
            <v>396960.36</v>
          </cell>
          <cell r="F65">
            <v>290544.51</v>
          </cell>
          <cell r="G65">
            <v>6</v>
          </cell>
          <cell r="H65">
            <v>48424.085</v>
          </cell>
          <cell r="I65">
            <v>39000</v>
          </cell>
        </row>
        <row r="66">
          <cell r="D66" t="str">
            <v>黄骅市润晨五金制品有限公司</v>
          </cell>
          <cell r="E66">
            <v>279103.89</v>
          </cell>
          <cell r="F66">
            <v>170822.84</v>
          </cell>
          <cell r="G66">
            <v>6</v>
          </cell>
          <cell r="H66">
            <v>28470.4733333333</v>
          </cell>
          <cell r="I66">
            <v>23000</v>
          </cell>
        </row>
        <row r="67">
          <cell r="D67" t="str">
            <v>文登太成电子有限公司</v>
          </cell>
          <cell r="E67">
            <v>184099.06</v>
          </cell>
          <cell r="F67">
            <v>94339.6</v>
          </cell>
          <cell r="G67">
            <v>6</v>
          </cell>
          <cell r="H67">
            <v>15723.2666666667</v>
          </cell>
          <cell r="I67">
            <v>13000</v>
          </cell>
        </row>
        <row r="68">
          <cell r="D68" t="str">
            <v>黄骅市俊隆五金包装有限公司</v>
          </cell>
          <cell r="E68">
            <v>220439.53</v>
          </cell>
          <cell r="F68">
            <v>97078.15</v>
          </cell>
          <cell r="G68">
            <v>6</v>
          </cell>
          <cell r="H68">
            <v>16179.6916666667</v>
          </cell>
          <cell r="I68">
            <v>13000</v>
          </cell>
        </row>
        <row r="69">
          <cell r="D69" t="str">
            <v>常州立天汽车零部件有限公司</v>
          </cell>
          <cell r="E69">
            <v>382791.9</v>
          </cell>
          <cell r="F69">
            <v>432791.9</v>
          </cell>
          <cell r="G69">
            <v>5</v>
          </cell>
          <cell r="H69">
            <v>86558.38</v>
          </cell>
          <cell r="I69">
            <v>69000</v>
          </cell>
        </row>
        <row r="70">
          <cell r="D70" t="str">
            <v>沧州临港明康汽车配件有限公司</v>
          </cell>
          <cell r="E70">
            <v>89626.23</v>
          </cell>
          <cell r="F70">
            <v>89864.3</v>
          </cell>
          <cell r="G70">
            <v>6</v>
          </cell>
          <cell r="H70">
            <v>14977.3833333333</v>
          </cell>
          <cell r="I70">
            <v>12000</v>
          </cell>
        </row>
        <row r="71">
          <cell r="D71" t="str">
            <v>天津市宝坻区维华五金厂</v>
          </cell>
          <cell r="E71">
            <v>148025.25</v>
          </cell>
          <cell r="F71">
            <v>75603.78</v>
          </cell>
          <cell r="G71">
            <v>6</v>
          </cell>
          <cell r="H71">
            <v>12600.63</v>
          </cell>
          <cell r="I71">
            <v>10000</v>
          </cell>
        </row>
        <row r="72">
          <cell r="D72" t="str">
            <v>东光县福晨镜业有限公司</v>
          </cell>
          <cell r="E72">
            <v>190465.34</v>
          </cell>
          <cell r="F72">
            <v>117732.1</v>
          </cell>
          <cell r="G72">
            <v>6</v>
          </cell>
          <cell r="H72">
            <v>19622.0166666667</v>
          </cell>
          <cell r="I72">
            <v>16000</v>
          </cell>
        </row>
        <row r="73">
          <cell r="D73" t="str">
            <v>黄骅市保俊成复合彩印厂</v>
          </cell>
          <cell r="E73">
            <v>176030.49</v>
          </cell>
          <cell r="F73">
            <v>91644.78</v>
          </cell>
          <cell r="G73">
            <v>6</v>
          </cell>
          <cell r="H73">
            <v>15274.13</v>
          </cell>
          <cell r="I73">
            <v>12000</v>
          </cell>
        </row>
        <row r="74">
          <cell r="D74" t="str">
            <v>瑞安市精艺标准件有限公司</v>
          </cell>
          <cell r="E74">
            <v>106794.83</v>
          </cell>
          <cell r="F74">
            <v>16580.37</v>
          </cell>
          <cell r="G74">
            <v>6</v>
          </cell>
          <cell r="H74">
            <v>2763.395</v>
          </cell>
          <cell r="I74">
            <v>2000</v>
          </cell>
        </row>
        <row r="75">
          <cell r="D75" t="str">
            <v>黄骅市创合五金制品有限公司</v>
          </cell>
          <cell r="E75">
            <v>1485341.73</v>
          </cell>
          <cell r="F75">
            <v>824560.6</v>
          </cell>
          <cell r="G75">
            <v>6</v>
          </cell>
          <cell r="H75">
            <v>137426.766666667</v>
          </cell>
          <cell r="I75">
            <v>110000</v>
          </cell>
        </row>
        <row r="76">
          <cell r="D76" t="str">
            <v>山东万澳汽车附件科技有限公司</v>
          </cell>
          <cell r="E76">
            <v>155434.14</v>
          </cell>
          <cell r="F76">
            <v>99506.88</v>
          </cell>
          <cell r="G76">
            <v>6</v>
          </cell>
          <cell r="H76">
            <v>16584.48</v>
          </cell>
          <cell r="I76">
            <v>13000</v>
          </cell>
        </row>
        <row r="77">
          <cell r="D77" t="str">
            <v>烟台美龙汽车部件有限公司</v>
          </cell>
          <cell r="E77">
            <v>35340.19</v>
          </cell>
          <cell r="F77">
            <v>10757.6</v>
          </cell>
          <cell r="G77">
            <v>6</v>
          </cell>
          <cell r="H77">
            <v>1792.93333333333</v>
          </cell>
          <cell r="I77">
            <v>1000</v>
          </cell>
        </row>
        <row r="78">
          <cell r="D78" t="str">
            <v>黄骅市佳祥五金制品有限公司</v>
          </cell>
          <cell r="E78">
            <v>150340.51</v>
          </cell>
          <cell r="F78">
            <v>116469.23</v>
          </cell>
          <cell r="G78">
            <v>6</v>
          </cell>
          <cell r="H78">
            <v>19411.5383333333</v>
          </cell>
          <cell r="I78">
            <v>16000</v>
          </cell>
        </row>
        <row r="79">
          <cell r="D79" t="str">
            <v>南皮县利辉五金接插件厂</v>
          </cell>
          <cell r="E79">
            <v>4592.73</v>
          </cell>
          <cell r="F79">
            <v>9320.53</v>
          </cell>
          <cell r="G79">
            <v>6</v>
          </cell>
          <cell r="H79">
            <v>1553.42166666667</v>
          </cell>
          <cell r="I79">
            <v>1000</v>
          </cell>
        </row>
        <row r="80">
          <cell r="D80" t="str">
            <v>黄骅市致远摩托车配件有限公司</v>
          </cell>
          <cell r="E80">
            <v>160314.28</v>
          </cell>
          <cell r="F80">
            <v>177314.28</v>
          </cell>
          <cell r="G80">
            <v>6</v>
          </cell>
          <cell r="H80">
            <v>29552.38</v>
          </cell>
          <cell r="I80">
            <v>24000</v>
          </cell>
        </row>
        <row r="81">
          <cell r="D81" t="str">
            <v>沧州宇诺五金制造有限公司</v>
          </cell>
          <cell r="E81">
            <v>1269174.06</v>
          </cell>
          <cell r="F81">
            <v>1437174.06</v>
          </cell>
          <cell r="G81">
            <v>6</v>
          </cell>
          <cell r="H81">
            <v>239529.01</v>
          </cell>
          <cell r="I81">
            <v>192000</v>
          </cell>
        </row>
        <row r="82">
          <cell r="D82" t="str">
            <v>旷达汽车饰件系统有限公司</v>
          </cell>
          <cell r="E82">
            <v>1036072.54</v>
          </cell>
          <cell r="F82">
            <v>1037562.8</v>
          </cell>
          <cell r="G82">
            <v>6</v>
          </cell>
          <cell r="H82">
            <v>172927.133333333</v>
          </cell>
          <cell r="I82">
            <v>138000</v>
          </cell>
        </row>
        <row r="83">
          <cell r="D83" t="str">
            <v>文安县万达汽车配件制造有限公司</v>
          </cell>
          <cell r="E83">
            <v>561344.83</v>
          </cell>
          <cell r="F83">
            <v>627344.83</v>
          </cell>
          <cell r="G83">
            <v>6</v>
          </cell>
          <cell r="H83">
            <v>104557.471666667</v>
          </cell>
          <cell r="I83">
            <v>84000</v>
          </cell>
        </row>
        <row r="84">
          <cell r="D84" t="str">
            <v>慈溪市维克多自控元件有限公司</v>
          </cell>
          <cell r="E84">
            <v>462852.6</v>
          </cell>
          <cell r="F84">
            <v>626852.6</v>
          </cell>
          <cell r="G84">
            <v>6</v>
          </cell>
          <cell r="H84">
            <v>104475.433333333</v>
          </cell>
          <cell r="I84">
            <v>84000</v>
          </cell>
        </row>
        <row r="85">
          <cell r="D85" t="str">
            <v>天津信嘉机械设备租赁有限公司</v>
          </cell>
          <cell r="E85">
            <v>71700</v>
          </cell>
          <cell r="F85">
            <v>19800</v>
          </cell>
          <cell r="G85">
            <v>6</v>
          </cell>
          <cell r="H85">
            <v>3300</v>
          </cell>
          <cell r="I85">
            <v>3000</v>
          </cell>
        </row>
        <row r="86">
          <cell r="D86" t="str">
            <v>新梦顶（上海）贸易有限公司</v>
          </cell>
          <cell r="E86">
            <v>150470.24</v>
          </cell>
          <cell r="F86">
            <v>83815.11</v>
          </cell>
          <cell r="G86">
            <v>6</v>
          </cell>
          <cell r="H86">
            <v>13969.185</v>
          </cell>
          <cell r="I86">
            <v>11000</v>
          </cell>
        </row>
        <row r="87">
          <cell r="D87" t="str">
            <v>无锡市汇源机械科技有限公司</v>
          </cell>
          <cell r="E87">
            <v>138248.46</v>
          </cell>
          <cell r="F87">
            <v>111210.02</v>
          </cell>
          <cell r="G87">
            <v>6</v>
          </cell>
          <cell r="H87">
            <v>18535.0033333333</v>
          </cell>
          <cell r="I87">
            <v>15000</v>
          </cell>
        </row>
        <row r="88">
          <cell r="D88" t="str">
            <v>沧州智凯金属制品有限公司</v>
          </cell>
          <cell r="E88">
            <v>647050.09</v>
          </cell>
          <cell r="F88">
            <v>725050.09</v>
          </cell>
          <cell r="G88">
            <v>6</v>
          </cell>
          <cell r="H88">
            <v>120841.681666667</v>
          </cell>
          <cell r="I88">
            <v>97000</v>
          </cell>
        </row>
        <row r="89">
          <cell r="D89" t="str">
            <v>廊坊开发区欧特克精密电子线束制造有限公司</v>
          </cell>
          <cell r="E89">
            <v>344330.89</v>
          </cell>
          <cell r="F89">
            <v>323112.2</v>
          </cell>
          <cell r="G89">
            <v>6</v>
          </cell>
          <cell r="H89">
            <v>53852.0333333333</v>
          </cell>
          <cell r="I89">
            <v>43000</v>
          </cell>
        </row>
        <row r="90">
          <cell r="D90" t="str">
            <v>高碑店京华橡胶制品有限责任公司</v>
          </cell>
          <cell r="E90">
            <v>41182.37</v>
          </cell>
          <cell r="F90">
            <v>38966.08</v>
          </cell>
          <cell r="G90">
            <v>6</v>
          </cell>
          <cell r="H90">
            <v>6494.34666666667</v>
          </cell>
          <cell r="I90">
            <v>5000</v>
          </cell>
        </row>
        <row r="91">
          <cell r="D91" t="str">
            <v>文安县恒德汽车座椅制造有限公司</v>
          </cell>
          <cell r="E91">
            <v>360308.1</v>
          </cell>
          <cell r="F91">
            <v>389784</v>
          </cell>
          <cell r="G91">
            <v>6</v>
          </cell>
          <cell r="H91">
            <v>64964</v>
          </cell>
          <cell r="I91">
            <v>52000</v>
          </cell>
        </row>
        <row r="92">
          <cell r="D92" t="str">
            <v>曲阜陆航座椅辅料有限公司</v>
          </cell>
          <cell r="E92">
            <v>74067.02</v>
          </cell>
          <cell r="F92">
            <v>56100</v>
          </cell>
          <cell r="G92">
            <v>6</v>
          </cell>
          <cell r="H92">
            <v>9350</v>
          </cell>
          <cell r="I92">
            <v>7000</v>
          </cell>
        </row>
        <row r="93">
          <cell r="D93" t="str">
            <v>北京捷安思丽技术开发有限公司</v>
          </cell>
          <cell r="E93">
            <v>87511.26</v>
          </cell>
          <cell r="F93">
            <v>73410.45</v>
          </cell>
          <cell r="G93">
            <v>6</v>
          </cell>
          <cell r="H93">
            <v>12235.075</v>
          </cell>
          <cell r="I93">
            <v>10000</v>
          </cell>
        </row>
        <row r="94">
          <cell r="D94" t="str">
            <v>上海中鹏岳博实业发展有限公司</v>
          </cell>
          <cell r="E94">
            <v>9304.96</v>
          </cell>
          <cell r="F94">
            <v>9605</v>
          </cell>
          <cell r="G94">
            <v>6</v>
          </cell>
          <cell r="H94">
            <v>1600.83333333333</v>
          </cell>
          <cell r="I94">
            <v>1000</v>
          </cell>
        </row>
        <row r="95">
          <cell r="D95" t="str">
            <v>黄骅市大麻沽航凌电子机箱厂</v>
          </cell>
          <cell r="E95">
            <v>239090.65</v>
          </cell>
          <cell r="F95">
            <v>124550.06</v>
          </cell>
          <cell r="G95">
            <v>6</v>
          </cell>
          <cell r="H95">
            <v>20758.3433333333</v>
          </cell>
          <cell r="I95">
            <v>17000</v>
          </cell>
        </row>
        <row r="96">
          <cell r="D96" t="str">
            <v>昌乐天齐色织布有限公司</v>
          </cell>
          <cell r="E96">
            <v>49920.45</v>
          </cell>
          <cell r="F96">
            <v>17369.2</v>
          </cell>
          <cell r="G96">
            <v>6</v>
          </cell>
          <cell r="H96">
            <v>2894.86666666667</v>
          </cell>
          <cell r="I96">
            <v>2000</v>
          </cell>
        </row>
        <row r="97">
          <cell r="D97" t="str">
            <v>河北航凌电路板有限公司</v>
          </cell>
          <cell r="E97">
            <v>168583.16</v>
          </cell>
          <cell r="F97">
            <v>173784.46</v>
          </cell>
          <cell r="G97">
            <v>6</v>
          </cell>
          <cell r="H97">
            <v>28964.0766666667</v>
          </cell>
          <cell r="I97">
            <v>23000</v>
          </cell>
        </row>
        <row r="98">
          <cell r="D98" t="str">
            <v>上锐（常州）供应链管理有限公司</v>
          </cell>
          <cell r="E98">
            <v>206713.05</v>
          </cell>
          <cell r="F98">
            <v>229713.05</v>
          </cell>
          <cell r="G98">
            <v>5</v>
          </cell>
          <cell r="H98">
            <v>45942.61</v>
          </cell>
          <cell r="I98">
            <v>37000</v>
          </cell>
        </row>
        <row r="99">
          <cell r="D99" t="str">
            <v>上海绽奇汽车部件有限公司</v>
          </cell>
          <cell r="E99">
            <v>485298.17</v>
          </cell>
          <cell r="F99">
            <v>477774.09</v>
          </cell>
          <cell r="G99">
            <v>6</v>
          </cell>
          <cell r="H99">
            <v>79629.015</v>
          </cell>
          <cell r="I99">
            <v>64000</v>
          </cell>
        </row>
        <row r="100">
          <cell r="D100" t="str">
            <v>航天宏达（泊头）机械科技有限公司</v>
          </cell>
          <cell r="E100">
            <v>1197853.63</v>
          </cell>
          <cell r="F100">
            <v>1197853.63</v>
          </cell>
          <cell r="G100">
            <v>6</v>
          </cell>
          <cell r="H100">
            <v>199642.271666667</v>
          </cell>
          <cell r="I100">
            <v>160000</v>
          </cell>
        </row>
        <row r="101">
          <cell r="D101" t="str">
            <v>北京瑞隆祥模具有限公司</v>
          </cell>
          <cell r="E101">
            <v>1018873</v>
          </cell>
          <cell r="F101">
            <v>686219.92</v>
          </cell>
          <cell r="G101">
            <v>6</v>
          </cell>
          <cell r="H101">
            <v>114369.986666667</v>
          </cell>
          <cell r="I101">
            <v>91000</v>
          </cell>
        </row>
        <row r="102">
          <cell r="D102" t="str">
            <v>山东昊松新材料科技有限公司</v>
          </cell>
          <cell r="E102">
            <v>103676</v>
          </cell>
          <cell r="F102">
            <v>115676</v>
          </cell>
          <cell r="G102">
            <v>4</v>
          </cell>
          <cell r="H102">
            <v>28919</v>
          </cell>
          <cell r="I102">
            <v>23000</v>
          </cell>
        </row>
        <row r="103">
          <cell r="D103" t="str">
            <v>沧州斯克艾商贸有限公司</v>
          </cell>
          <cell r="E103">
            <v>110687.68</v>
          </cell>
          <cell r="F103">
            <v>80889.87</v>
          </cell>
          <cell r="G103">
            <v>6</v>
          </cell>
          <cell r="H103">
            <v>13481.645</v>
          </cell>
          <cell r="I103">
            <v>11000</v>
          </cell>
        </row>
        <row r="104">
          <cell r="D104" t="str">
            <v>浙江万福机电科技有限公司</v>
          </cell>
          <cell r="E104">
            <v>11345</v>
          </cell>
          <cell r="F104">
            <v>13345</v>
          </cell>
          <cell r="G104">
            <v>6</v>
          </cell>
          <cell r="H104">
            <v>2224.16666666667</v>
          </cell>
          <cell r="I104">
            <v>2000</v>
          </cell>
        </row>
        <row r="105">
          <cell r="D105" t="str">
            <v>烟台青沪纸业有限公司</v>
          </cell>
          <cell r="E105">
            <v>16635.8</v>
          </cell>
          <cell r="F105">
            <v>18635.8</v>
          </cell>
          <cell r="G105">
            <v>6</v>
          </cell>
          <cell r="H105">
            <v>3105.96666666667</v>
          </cell>
          <cell r="I105">
            <v>2000</v>
          </cell>
        </row>
        <row r="106">
          <cell r="D106" t="str">
            <v>天津优普达特科技有限公司</v>
          </cell>
          <cell r="E106">
            <v>269149.1</v>
          </cell>
          <cell r="F106">
            <v>269149.1</v>
          </cell>
          <cell r="G106">
            <v>6</v>
          </cell>
          <cell r="H106">
            <v>44858.1833333333</v>
          </cell>
          <cell r="I106">
            <v>36000</v>
          </cell>
        </row>
        <row r="107">
          <cell r="D107" t="str">
            <v>黄骅市元周五金制品有限公司</v>
          </cell>
          <cell r="E107">
            <v>50465.94</v>
          </cell>
          <cell r="F107">
            <v>130623.6</v>
          </cell>
          <cell r="G107">
            <v>6</v>
          </cell>
          <cell r="H107">
            <v>21770.6</v>
          </cell>
          <cell r="I107">
            <v>17000</v>
          </cell>
        </row>
        <row r="108">
          <cell r="D108" t="str">
            <v>上海努辰金属制品有限公司</v>
          </cell>
          <cell r="E108">
            <v>488975.66</v>
          </cell>
          <cell r="F108">
            <v>543296.93</v>
          </cell>
          <cell r="G108">
            <v>6</v>
          </cell>
          <cell r="H108">
            <v>90549.4883333333</v>
          </cell>
          <cell r="I108">
            <v>72000</v>
          </cell>
        </row>
        <row r="109">
          <cell r="D109" t="str">
            <v>北京东方华康自动化有限公司</v>
          </cell>
          <cell r="E109">
            <v>7503.48</v>
          </cell>
          <cell r="F109">
            <v>7503.48</v>
          </cell>
          <cell r="G109">
            <v>4</v>
          </cell>
          <cell r="H109">
            <v>1875.87</v>
          </cell>
          <cell r="I109">
            <v>2000</v>
          </cell>
        </row>
        <row r="110">
          <cell r="D110" t="str">
            <v>易格斯（上海）拖链系统有限公司</v>
          </cell>
          <cell r="E110">
            <v>141002.83</v>
          </cell>
          <cell r="F110">
            <v>163002.83</v>
          </cell>
          <cell r="G110">
            <v>6</v>
          </cell>
          <cell r="H110">
            <v>27167.1383333333</v>
          </cell>
          <cell r="I110">
            <v>22000</v>
          </cell>
        </row>
        <row r="111">
          <cell r="D111" t="str">
            <v>安徽汉升工业部件股份有限公司</v>
          </cell>
          <cell r="E111">
            <v>25386</v>
          </cell>
          <cell r="F111">
            <v>28386</v>
          </cell>
          <cell r="G111">
            <v>4</v>
          </cell>
          <cell r="H111">
            <v>7096.5</v>
          </cell>
          <cell r="I111">
            <v>6000</v>
          </cell>
        </row>
        <row r="112">
          <cell r="D112" t="str">
            <v>徐州华夏电子有限公司</v>
          </cell>
          <cell r="E112">
            <v>143803.16</v>
          </cell>
          <cell r="F112">
            <v>165803.16</v>
          </cell>
          <cell r="G112">
            <v>6</v>
          </cell>
          <cell r="H112">
            <v>27633.86</v>
          </cell>
          <cell r="I112">
            <v>22000</v>
          </cell>
        </row>
        <row r="113">
          <cell r="D113" t="str">
            <v>沧州旭兴五金制品有限公司</v>
          </cell>
          <cell r="E113">
            <v>187795.89</v>
          </cell>
          <cell r="F113">
            <v>216795.89</v>
          </cell>
          <cell r="G113">
            <v>6</v>
          </cell>
          <cell r="H113">
            <v>36132.6483333333</v>
          </cell>
          <cell r="I113">
            <v>29000</v>
          </cell>
        </row>
        <row r="114">
          <cell r="D114" t="str">
            <v>浙江佳龙电子有限公司</v>
          </cell>
          <cell r="E114">
            <v>3680</v>
          </cell>
          <cell r="F114">
            <v>4680</v>
          </cell>
          <cell r="G114">
            <v>4</v>
          </cell>
          <cell r="H114">
            <v>1170</v>
          </cell>
          <cell r="I114">
            <v>1000</v>
          </cell>
        </row>
        <row r="115">
          <cell r="D115" t="str">
            <v>北京三浦易购科技有限公司</v>
          </cell>
          <cell r="E115">
            <v>30853.07</v>
          </cell>
          <cell r="F115">
            <v>34853.07</v>
          </cell>
          <cell r="G115">
            <v>6</v>
          </cell>
          <cell r="H115">
            <v>5808.845</v>
          </cell>
          <cell r="I115">
            <v>5000</v>
          </cell>
        </row>
        <row r="116">
          <cell r="D116" t="str">
            <v>沈阳瑞驰表面技术有限公司</v>
          </cell>
          <cell r="E116">
            <v>22500</v>
          </cell>
          <cell r="F116">
            <v>22500</v>
          </cell>
          <cell r="G116">
            <v>3</v>
          </cell>
          <cell r="H116">
            <v>7500</v>
          </cell>
          <cell r="I116">
            <v>6000</v>
          </cell>
        </row>
        <row r="117">
          <cell r="D117" t="str">
            <v>广东盟力纺织科技有限公司</v>
          </cell>
          <cell r="E117">
            <v>20462.51</v>
          </cell>
          <cell r="F117">
            <v>20462.51</v>
          </cell>
          <cell r="G117">
            <v>3</v>
          </cell>
          <cell r="H117">
            <v>6820.83666666667</v>
          </cell>
          <cell r="I117">
            <v>5000</v>
          </cell>
        </row>
        <row r="118">
          <cell r="D118" t="str">
            <v>泊头市捷润五金制品有限公司</v>
          </cell>
          <cell r="E118">
            <v>781909.04</v>
          </cell>
          <cell r="F118">
            <v>881909.04</v>
          </cell>
          <cell r="G118">
            <v>6</v>
          </cell>
          <cell r="H118">
            <v>146984.84</v>
          </cell>
          <cell r="I118">
            <v>118000</v>
          </cell>
        </row>
        <row r="119">
          <cell r="D119" t="str">
            <v>杭州阳晨聚氨酯制品有限公司</v>
          </cell>
          <cell r="E119">
            <v>192921.53</v>
          </cell>
          <cell r="F119">
            <v>192921.53</v>
          </cell>
          <cell r="G119">
            <v>5</v>
          </cell>
          <cell r="H119">
            <v>38584.306</v>
          </cell>
          <cell r="I119">
            <v>31000</v>
          </cell>
        </row>
        <row r="120">
          <cell r="D120" t="str">
            <v>北京美好生活家居用品有限公司</v>
          </cell>
          <cell r="E120">
            <v>49921.19</v>
          </cell>
          <cell r="F120">
            <v>49109.8</v>
          </cell>
          <cell r="G120">
            <v>6</v>
          </cell>
          <cell r="H120">
            <v>8184.96666666667</v>
          </cell>
          <cell r="I120">
            <v>7000</v>
          </cell>
        </row>
        <row r="121">
          <cell r="D121" t="str">
            <v>远东嘉烨沧州科技有限公司</v>
          </cell>
          <cell r="E121">
            <v>56608</v>
          </cell>
          <cell r="F121">
            <v>65608</v>
          </cell>
          <cell r="G121">
            <v>4</v>
          </cell>
          <cell r="H121">
            <v>16402</v>
          </cell>
          <cell r="I121">
            <v>13000</v>
          </cell>
        </row>
        <row r="122">
          <cell r="D122" t="str">
            <v>明阳科技（苏州）股份有限公司</v>
          </cell>
          <cell r="E122">
            <v>10645.17</v>
          </cell>
          <cell r="F122">
            <v>10645.17</v>
          </cell>
          <cell r="G122">
            <v>6</v>
          </cell>
          <cell r="H122">
            <v>1774.195</v>
          </cell>
          <cell r="I122">
            <v>1000</v>
          </cell>
        </row>
        <row r="123">
          <cell r="D123" t="str">
            <v>潍坊振晟汽车零部件有限公司</v>
          </cell>
          <cell r="E123">
            <v>104405.91</v>
          </cell>
          <cell r="F123">
            <v>120405.91</v>
          </cell>
          <cell r="G123">
            <v>6</v>
          </cell>
          <cell r="H123">
            <v>20067.6516666667</v>
          </cell>
          <cell r="I123">
            <v>16000</v>
          </cell>
        </row>
        <row r="124">
          <cell r="D124" t="str">
            <v>佛吉亚（无锡）座椅部件有限公司</v>
          </cell>
          <cell r="E124">
            <v>3032035.68</v>
          </cell>
          <cell r="F124">
            <v>3032035.68</v>
          </cell>
          <cell r="G124">
            <v>3</v>
          </cell>
          <cell r="H124">
            <v>1010678.56</v>
          </cell>
          <cell r="I124">
            <v>809000</v>
          </cell>
        </row>
        <row r="125">
          <cell r="D125" t="str">
            <v>石家庄跨越物流有限公司</v>
          </cell>
          <cell r="E125">
            <v>640870.78</v>
          </cell>
          <cell r="F125">
            <v>739870.78</v>
          </cell>
          <cell r="G125">
            <v>6</v>
          </cell>
          <cell r="H125">
            <v>123311.796666667</v>
          </cell>
          <cell r="I125">
            <v>99000</v>
          </cell>
        </row>
        <row r="126">
          <cell r="D126" t="str">
            <v>河北德邦物流有限公司</v>
          </cell>
          <cell r="E126">
            <v>68145</v>
          </cell>
          <cell r="F126">
            <v>73315</v>
          </cell>
          <cell r="G126">
            <v>5</v>
          </cell>
          <cell r="H126">
            <v>14663</v>
          </cell>
          <cell r="I126">
            <v>12000</v>
          </cell>
        </row>
        <row r="127">
          <cell r="D127" t="str">
            <v>霸州市霸州镇鑫创五金塑料厂</v>
          </cell>
          <cell r="E127">
            <v>100529.46</v>
          </cell>
          <cell r="F127">
            <v>116529.46</v>
          </cell>
          <cell r="G127">
            <v>6</v>
          </cell>
          <cell r="H127">
            <v>19421.5766666667</v>
          </cell>
          <cell r="I127">
            <v>16000</v>
          </cell>
        </row>
        <row r="128">
          <cell r="D128" t="str">
            <v>吴江市拓研电子材料有限公司</v>
          </cell>
          <cell r="E128">
            <v>2080</v>
          </cell>
          <cell r="F128">
            <v>3536</v>
          </cell>
          <cell r="G128">
            <v>4</v>
          </cell>
          <cell r="H128">
            <v>884</v>
          </cell>
          <cell r="I128">
            <v>1000</v>
          </cell>
        </row>
        <row r="129">
          <cell r="D129" t="str">
            <v>廊坊市东平汽车零配件有限公司</v>
          </cell>
          <cell r="E129">
            <v>823333.62</v>
          </cell>
          <cell r="F129">
            <v>716331.26</v>
          </cell>
          <cell r="G129">
            <v>6</v>
          </cell>
          <cell r="H129">
            <v>119388.543333333</v>
          </cell>
          <cell r="I129">
            <v>96000</v>
          </cell>
        </row>
        <row r="130">
          <cell r="D130" t="str">
            <v>南京奥托立夫汽车安全系统有限公司</v>
          </cell>
          <cell r="E130">
            <v>468695.53</v>
          </cell>
          <cell r="F130">
            <v>299154.43</v>
          </cell>
          <cell r="G130">
            <v>6</v>
          </cell>
          <cell r="H130">
            <v>49859.0716666667</v>
          </cell>
          <cell r="I130">
            <v>40000</v>
          </cell>
        </row>
        <row r="131">
          <cell r="D131" t="str">
            <v>黄骅市杭合叉车配件经营部</v>
          </cell>
          <cell r="E131">
            <v>4040</v>
          </cell>
          <cell r="F131">
            <v>4040</v>
          </cell>
          <cell r="G131">
            <v>4</v>
          </cell>
          <cell r="H131">
            <v>1010</v>
          </cell>
          <cell r="I131">
            <v>1000</v>
          </cell>
        </row>
        <row r="132">
          <cell r="D132" t="str">
            <v>埃意(廊坊)电子工程有限公司</v>
          </cell>
          <cell r="E132">
            <v>50367.75</v>
          </cell>
          <cell r="F132">
            <v>50367.75</v>
          </cell>
          <cell r="G132">
            <v>5</v>
          </cell>
          <cell r="H132">
            <v>10073.55</v>
          </cell>
          <cell r="I132">
            <v>8000</v>
          </cell>
        </row>
        <row r="133">
          <cell r="D133" t="str">
            <v>黄骅市盈辉汽车配件有限公司</v>
          </cell>
          <cell r="E133">
            <v>554440.41</v>
          </cell>
          <cell r="F133">
            <v>83758.33</v>
          </cell>
          <cell r="G133">
            <v>6</v>
          </cell>
          <cell r="H133">
            <v>13959.7216666667</v>
          </cell>
          <cell r="I133">
            <v>11000</v>
          </cell>
        </row>
        <row r="134">
          <cell r="D134" t="str">
            <v>沈阳金杯锦恒汽车安全系统有限公司</v>
          </cell>
          <cell r="E134">
            <v>803468.22</v>
          </cell>
          <cell r="F134">
            <v>803468.22</v>
          </cell>
          <cell r="G134">
            <v>6</v>
          </cell>
          <cell r="H134">
            <v>133911.37</v>
          </cell>
          <cell r="I134">
            <v>107000</v>
          </cell>
        </row>
        <row r="135">
          <cell r="D135" t="str">
            <v>黄骅市天硕汽车部件有限公司</v>
          </cell>
          <cell r="E135">
            <v>77189.68</v>
          </cell>
          <cell r="F135">
            <v>84189.68</v>
          </cell>
          <cell r="G135">
            <v>6</v>
          </cell>
          <cell r="H135">
            <v>14031.6133333333</v>
          </cell>
          <cell r="I135">
            <v>11000</v>
          </cell>
        </row>
        <row r="136">
          <cell r="D136" t="str">
            <v>河北莫特美橡塑科技有限公司</v>
          </cell>
          <cell r="E136">
            <v>149427.6</v>
          </cell>
          <cell r="F136">
            <v>178446</v>
          </cell>
          <cell r="G136">
            <v>6</v>
          </cell>
          <cell r="H136">
            <v>29741</v>
          </cell>
          <cell r="I136">
            <v>24000</v>
          </cell>
        </row>
        <row r="137">
          <cell r="D137" t="str">
            <v>北京宇喆科技有限公司</v>
          </cell>
          <cell r="E137">
            <v>944092.49</v>
          </cell>
          <cell r="F137">
            <v>1213361.69</v>
          </cell>
          <cell r="G137">
            <v>5</v>
          </cell>
          <cell r="H137">
            <v>242672.338</v>
          </cell>
          <cell r="I137">
            <v>194000</v>
          </cell>
        </row>
        <row r="138">
          <cell r="D138" t="str">
            <v>天津力登维汽车部件有限公司</v>
          </cell>
          <cell r="E138">
            <v>44657.6</v>
          </cell>
          <cell r="F138">
            <v>98399.37</v>
          </cell>
          <cell r="G138">
            <v>5</v>
          </cell>
          <cell r="H138">
            <v>19679.874</v>
          </cell>
          <cell r="I138">
            <v>16000</v>
          </cell>
        </row>
        <row r="139">
          <cell r="D139" t="str">
            <v>河北方基恒达汽车部件有限公司</v>
          </cell>
          <cell r="E139">
            <v>638164.6</v>
          </cell>
          <cell r="F139">
            <v>738164.6</v>
          </cell>
          <cell r="G139">
            <v>5</v>
          </cell>
          <cell r="H139">
            <v>147632.92</v>
          </cell>
          <cell r="I139">
            <v>118000</v>
          </cell>
        </row>
        <row r="140">
          <cell r="D140" t="str">
            <v>海兴县越达弹簧制造有限公司</v>
          </cell>
          <cell r="E140">
            <v>261722.47</v>
          </cell>
          <cell r="F140">
            <v>261722.47</v>
          </cell>
          <cell r="G140">
            <v>5</v>
          </cell>
          <cell r="H140">
            <v>52344.494</v>
          </cell>
          <cell r="I140">
            <v>42000</v>
          </cell>
        </row>
        <row r="141">
          <cell r="D141" t="str">
            <v>欣瑞联电子（肇庆）有限公司</v>
          </cell>
          <cell r="E141">
            <v>39424.93</v>
          </cell>
          <cell r="F141">
            <v>39424.93</v>
          </cell>
          <cell r="G141">
            <v>5</v>
          </cell>
          <cell r="H141">
            <v>7884.986</v>
          </cell>
          <cell r="I141">
            <v>6000</v>
          </cell>
        </row>
        <row r="142">
          <cell r="D142" t="str">
            <v>天津沛衡五金弹簧有限公司</v>
          </cell>
          <cell r="E142">
            <v>37078.04</v>
          </cell>
          <cell r="F142">
            <v>41078.04</v>
          </cell>
          <cell r="G142">
            <v>4</v>
          </cell>
          <cell r="H142">
            <v>10269.51</v>
          </cell>
          <cell r="I142">
            <v>8000</v>
          </cell>
        </row>
        <row r="143">
          <cell r="D143" t="str">
            <v>雅柏利（上海）粘扣带有限公司</v>
          </cell>
          <cell r="E143">
            <v>108021.46</v>
          </cell>
          <cell r="F143">
            <v>133511.87</v>
          </cell>
          <cell r="G143">
            <v>4</v>
          </cell>
          <cell r="H143">
            <v>33377.9675</v>
          </cell>
          <cell r="I143">
            <v>27000</v>
          </cell>
        </row>
        <row r="144">
          <cell r="D144" t="str">
            <v>江苏全盛座舱技术股份有限公司</v>
          </cell>
          <cell r="E144">
            <v>691209.95</v>
          </cell>
          <cell r="F144">
            <v>772209.95</v>
          </cell>
          <cell r="G144">
            <v>4</v>
          </cell>
          <cell r="H144">
            <v>193052.4875</v>
          </cell>
          <cell r="I144">
            <v>154000</v>
          </cell>
        </row>
        <row r="145">
          <cell r="D145" t="str">
            <v>北京友联物流有限公司</v>
          </cell>
          <cell r="E145">
            <v>162718.05</v>
          </cell>
          <cell r="F145">
            <v>162718.05</v>
          </cell>
          <cell r="G145">
            <v>4</v>
          </cell>
          <cell r="H145">
            <v>40679.5125</v>
          </cell>
          <cell r="I145">
            <v>33000</v>
          </cell>
        </row>
        <row r="146">
          <cell r="D146" t="str">
            <v>大悍（天津）汽车零部件有限公司</v>
          </cell>
          <cell r="E146">
            <v>632847.37</v>
          </cell>
          <cell r="F146">
            <v>709847.37</v>
          </cell>
          <cell r="G146">
            <v>3</v>
          </cell>
          <cell r="H146">
            <v>236615.79</v>
          </cell>
          <cell r="I146">
            <v>189000</v>
          </cell>
        </row>
        <row r="147">
          <cell r="D147" t="str">
            <v>河北亿泽汽车零部件科技有限公司</v>
          </cell>
          <cell r="E147">
            <v>42477</v>
          </cell>
          <cell r="F147">
            <v>42477</v>
          </cell>
          <cell r="G147">
            <v>3</v>
          </cell>
          <cell r="H147">
            <v>14159</v>
          </cell>
          <cell r="I147">
            <v>11000</v>
          </cell>
        </row>
        <row r="148">
          <cell r="D148" t="str">
            <v>温州鑫锐电器有限公司</v>
          </cell>
          <cell r="E148">
            <v>39717.84</v>
          </cell>
          <cell r="F148">
            <v>45717.84</v>
          </cell>
          <cell r="G148">
            <v>3</v>
          </cell>
          <cell r="H148">
            <v>15239.28</v>
          </cell>
          <cell r="I148">
            <v>12000</v>
          </cell>
        </row>
        <row r="149">
          <cell r="D149" t="str">
            <v>北京恒世通物流有限公司</v>
          </cell>
          <cell r="E149">
            <v>476155.6</v>
          </cell>
          <cell r="F149">
            <v>503429.4</v>
          </cell>
          <cell r="G149">
            <v>3</v>
          </cell>
          <cell r="H149">
            <v>167809.8</v>
          </cell>
          <cell r="I149">
            <v>134000</v>
          </cell>
        </row>
        <row r="150">
          <cell r="D150" t="str">
            <v>大连吉田拉链有限公司北京分公司</v>
          </cell>
          <cell r="E150">
            <v>34010.74</v>
          </cell>
          <cell r="F150">
            <v>34010.74</v>
          </cell>
          <cell r="G150">
            <v>2</v>
          </cell>
          <cell r="H150">
            <v>17005.37</v>
          </cell>
          <cell r="I150">
            <v>14000</v>
          </cell>
        </row>
        <row r="151">
          <cell r="D151" t="str">
            <v>致冠沧州汽车部件有限公司</v>
          </cell>
          <cell r="E151">
            <v>231531.92</v>
          </cell>
          <cell r="F151">
            <v>231531.92</v>
          </cell>
          <cell r="G151">
            <v>2</v>
          </cell>
          <cell r="H151">
            <v>115765.96</v>
          </cell>
          <cell r="I151">
            <v>93000</v>
          </cell>
        </row>
        <row r="152">
          <cell r="D152" t="str">
            <v>上海纳特汽车标准件有限公司</v>
          </cell>
          <cell r="E152">
            <v>4687.7</v>
          </cell>
          <cell r="F152">
            <v>5687.7</v>
          </cell>
          <cell r="G152">
            <v>2</v>
          </cell>
          <cell r="H152">
            <v>2843.85</v>
          </cell>
          <cell r="I152">
            <v>2000</v>
          </cell>
        </row>
        <row r="153">
          <cell r="D153" t="str">
            <v>霸州市鑫锐亿科金属制品有限公司</v>
          </cell>
          <cell r="E153">
            <v>3464.06</v>
          </cell>
          <cell r="F153">
            <v>4464.06</v>
          </cell>
          <cell r="G153">
            <v>2</v>
          </cell>
          <cell r="H153">
            <v>2232.03</v>
          </cell>
          <cell r="I153">
            <v>2000</v>
          </cell>
        </row>
        <row r="154">
          <cell r="D154" t="str">
            <v>清河县沁园汽车零部件有限公司</v>
          </cell>
          <cell r="E154">
            <v>19473.76</v>
          </cell>
          <cell r="F154">
            <v>19473.76</v>
          </cell>
          <cell r="G154">
            <v>1</v>
          </cell>
          <cell r="H154">
            <v>19473.76</v>
          </cell>
          <cell r="I154">
            <v>16000</v>
          </cell>
        </row>
        <row r="155">
          <cell r="D155" t="str">
            <v>上海尖美贸易发展有限公司</v>
          </cell>
          <cell r="E155">
            <v>82619.27</v>
          </cell>
          <cell r="F155">
            <v>82619.27</v>
          </cell>
          <cell r="G155">
            <v>1</v>
          </cell>
          <cell r="H155">
            <v>82619.27</v>
          </cell>
          <cell r="I155">
            <v>66000</v>
          </cell>
        </row>
        <row r="156">
          <cell r="D156" t="str">
            <v>宁波华腾首研新材料有限公司</v>
          </cell>
          <cell r="E156">
            <v>4500</v>
          </cell>
          <cell r="F156">
            <v>4500</v>
          </cell>
          <cell r="G156">
            <v>1</v>
          </cell>
          <cell r="H156">
            <v>4500</v>
          </cell>
          <cell r="I156">
            <v>4000</v>
          </cell>
        </row>
        <row r="157">
          <cell r="D157" t="str">
            <v>沧州金桥环保科技发展有限公司</v>
          </cell>
          <cell r="E157">
            <v>99475</v>
          </cell>
          <cell r="F157">
            <v>198950</v>
          </cell>
          <cell r="G157">
            <v>1</v>
          </cell>
          <cell r="H157">
            <v>198950</v>
          </cell>
          <cell r="I157">
            <v>67000</v>
          </cell>
        </row>
        <row r="158">
          <cell r="D158" t="str">
            <v>深州市晶立泰机械配件有限公司</v>
          </cell>
          <cell r="E158">
            <v>77542.65</v>
          </cell>
          <cell r="F158">
            <v>70946.95</v>
          </cell>
          <cell r="G158">
            <v>6</v>
          </cell>
          <cell r="H158">
            <v>11824.4916666667</v>
          </cell>
          <cell r="I158">
            <v>9000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支付登记跟进"/>
      <sheetName val="支付登记跟进V2"/>
      <sheetName val="815前预付、票到付"/>
    </sheetNames>
    <sheetDataSet>
      <sheetData sheetId="0"/>
      <sheetData sheetId="1"/>
      <sheetData sheetId="2"/>
      <sheetData sheetId="3">
        <row r="3">
          <cell r="B3" t="str">
            <v>外部供应商名称</v>
          </cell>
          <cell r="C3" t="str">
            <v>合计金额</v>
          </cell>
          <cell r="D3" t="str">
            <v>180天挂账金额</v>
          </cell>
          <cell r="E3" t="str">
            <v>月均供货金额</v>
          </cell>
          <cell r="F3" t="str">
            <v>8月应付金额
80%取整批复金额</v>
          </cell>
        </row>
        <row r="5">
          <cell r="C5">
            <v>150526727.36</v>
          </cell>
          <cell r="D5">
            <v>13801705.37</v>
          </cell>
          <cell r="E5">
            <v>2300284.22833333</v>
          </cell>
          <cell r="F5">
            <v>1842000</v>
          </cell>
        </row>
        <row r="6">
          <cell r="B6" t="str">
            <v>黄骅市长生汽车灯镜有限公司</v>
          </cell>
          <cell r="C6">
            <v>11369930.59</v>
          </cell>
          <cell r="D6">
            <v>3648103.42</v>
          </cell>
          <cell r="E6">
            <v>608017.236666667</v>
          </cell>
          <cell r="F6">
            <v>486000</v>
          </cell>
        </row>
        <row r="7">
          <cell r="B7" t="str">
            <v>黄骅市鑫昌五金制品厂</v>
          </cell>
          <cell r="C7">
            <v>8810502.49</v>
          </cell>
          <cell r="D7">
            <v>3965079.54</v>
          </cell>
          <cell r="E7">
            <v>660846.59</v>
          </cell>
          <cell r="F7">
            <v>529000</v>
          </cell>
        </row>
        <row r="8">
          <cell r="B8" t="str">
            <v>天津市鹏升汽车部件有限公司</v>
          </cell>
          <cell r="C8">
            <v>6574402.21</v>
          </cell>
          <cell r="D8">
            <v>1710596.15</v>
          </cell>
          <cell r="E8">
            <v>285099.358333333</v>
          </cell>
          <cell r="F8">
            <v>228000</v>
          </cell>
        </row>
        <row r="9">
          <cell r="B9" t="str">
            <v>深州市卓伦橡塑磨具有限公司</v>
          </cell>
          <cell r="C9">
            <v>4875584.04</v>
          </cell>
          <cell r="D9">
            <v>924429.28</v>
          </cell>
          <cell r="E9">
            <v>154071.546666667</v>
          </cell>
          <cell r="F9">
            <v>123000</v>
          </cell>
        </row>
        <row r="10">
          <cell r="B10" t="str">
            <v>海兴中盛弹簧有限公司</v>
          </cell>
          <cell r="C10">
            <v>6190661.59</v>
          </cell>
          <cell r="D10">
            <v>1958511.86</v>
          </cell>
          <cell r="E10">
            <v>326418.643333333</v>
          </cell>
          <cell r="F10">
            <v>261000</v>
          </cell>
        </row>
        <row r="11">
          <cell r="B11" t="str">
            <v>黄骅市成卓汽车部件厂</v>
          </cell>
          <cell r="C11">
            <v>7015639.46</v>
          </cell>
          <cell r="D11">
            <v>3242440.41</v>
          </cell>
          <cell r="E11">
            <v>540406.735</v>
          </cell>
          <cell r="F11">
            <v>432000</v>
          </cell>
        </row>
        <row r="12">
          <cell r="B12" t="str">
            <v>吉林省德邦汽车电子有限公司</v>
          </cell>
          <cell r="C12">
            <v>3303628.8</v>
          </cell>
          <cell r="D12">
            <v>1107273.81</v>
          </cell>
          <cell r="E12">
            <v>184545.635</v>
          </cell>
          <cell r="F12">
            <v>148000</v>
          </cell>
        </row>
        <row r="13">
          <cell r="B13" t="str">
            <v>黄骅市汇铭汽车部件有限公司</v>
          </cell>
          <cell r="C13">
            <v>4631034.14</v>
          </cell>
          <cell r="D13">
            <v>2135743.25</v>
          </cell>
          <cell r="E13">
            <v>355957.208333333</v>
          </cell>
          <cell r="F13">
            <v>285000</v>
          </cell>
        </row>
        <row r="14">
          <cell r="B14" t="str">
            <v>（邓景亮）</v>
          </cell>
          <cell r="C14">
            <v>2415414.81</v>
          </cell>
          <cell r="D14">
            <v>1160244.31</v>
          </cell>
          <cell r="E14">
            <v>193374.051666667</v>
          </cell>
          <cell r="F14">
            <v>155000</v>
          </cell>
        </row>
        <row r="15">
          <cell r="B15" t="str">
            <v>北京浦东三浦标准件有限公司</v>
          </cell>
          <cell r="C15">
            <v>2662187.24</v>
          </cell>
          <cell r="D15">
            <v>823574.08</v>
          </cell>
          <cell r="E15">
            <v>137262.346666667</v>
          </cell>
          <cell r="F15">
            <v>110000</v>
          </cell>
        </row>
        <row r="16">
          <cell r="B16" t="str">
            <v>黄骅市建昌塑料制品有限公司</v>
          </cell>
          <cell r="C16">
            <v>2952712.33</v>
          </cell>
          <cell r="D16">
            <v>815551.14</v>
          </cell>
          <cell r="E16">
            <v>135925.19</v>
          </cell>
          <cell r="F16">
            <v>109000</v>
          </cell>
        </row>
        <row r="17">
          <cell r="B17" t="str">
            <v>黄骅市雍丰塑料制品有限公司</v>
          </cell>
          <cell r="C17">
            <v>2750940.38</v>
          </cell>
          <cell r="D17">
            <v>757511.17</v>
          </cell>
          <cell r="E17">
            <v>126251.861666667</v>
          </cell>
          <cell r="F17">
            <v>101000</v>
          </cell>
        </row>
        <row r="18">
          <cell r="B18" t="str">
            <v>黄骅市恒伟五金制品有限公司</v>
          </cell>
          <cell r="C18">
            <v>2672215.31</v>
          </cell>
          <cell r="D18">
            <v>1645409.31</v>
          </cell>
          <cell r="E18">
            <v>274234.885</v>
          </cell>
          <cell r="F18">
            <v>219000</v>
          </cell>
        </row>
        <row r="19">
          <cell r="B19" t="str">
            <v>黄骅市泰行汽车配件有限公司</v>
          </cell>
          <cell r="C19">
            <v>4049350.1</v>
          </cell>
          <cell r="D19">
            <v>2308688.19</v>
          </cell>
          <cell r="E19">
            <v>384781.365</v>
          </cell>
          <cell r="F19">
            <v>308000</v>
          </cell>
        </row>
        <row r="20">
          <cell r="B20" t="str">
            <v>黄骅市鑫祺汽车配件有限公司</v>
          </cell>
          <cell r="C20">
            <v>2226219.2</v>
          </cell>
          <cell r="D20">
            <v>621254.3</v>
          </cell>
          <cell r="E20">
            <v>103542.383333333</v>
          </cell>
          <cell r="F20">
            <v>83000</v>
          </cell>
        </row>
        <row r="21">
          <cell r="B21" t="str">
            <v>黄骅市赵福增运输队</v>
          </cell>
          <cell r="C21">
            <v>3359946.44</v>
          </cell>
          <cell r="D21">
            <v>1681705.27</v>
          </cell>
          <cell r="E21">
            <v>280284.211666667</v>
          </cell>
          <cell r="F21">
            <v>224000</v>
          </cell>
        </row>
        <row r="22">
          <cell r="B22" t="str">
            <v>黄骅市广亿汽车部件有限公司</v>
          </cell>
          <cell r="C22">
            <v>2224389.2</v>
          </cell>
          <cell r="D22">
            <v>890314.55</v>
          </cell>
          <cell r="E22">
            <v>148385.758333333</v>
          </cell>
          <cell r="F22">
            <v>119000</v>
          </cell>
        </row>
        <row r="23">
          <cell r="B23" t="str">
            <v>湘乡简美新材料科技有限公司</v>
          </cell>
          <cell r="C23">
            <v>2087494.44</v>
          </cell>
          <cell r="D23">
            <v>1182701.94</v>
          </cell>
          <cell r="E23">
            <v>197116.99</v>
          </cell>
          <cell r="F23">
            <v>158000</v>
          </cell>
        </row>
        <row r="24">
          <cell r="B24" t="str">
            <v>江苏万金汽车零部件制造有限公司</v>
          </cell>
          <cell r="C24">
            <v>1536065.64</v>
          </cell>
          <cell r="D24">
            <v>498622.96</v>
          </cell>
          <cell r="E24">
            <v>83103.8266666667</v>
          </cell>
          <cell r="F24">
            <v>66000</v>
          </cell>
        </row>
        <row r="25">
          <cell r="B25" t="str">
            <v>黄骅市再兴汽车配件有限公司</v>
          </cell>
          <cell r="C25">
            <v>1898969.32</v>
          </cell>
          <cell r="D25">
            <v>853078.33</v>
          </cell>
          <cell r="E25">
            <v>142179.721666667</v>
          </cell>
          <cell r="F25">
            <v>114000</v>
          </cell>
        </row>
        <row r="26">
          <cell r="B26" t="str">
            <v>黄骅市正大纺织机械配件厂</v>
          </cell>
          <cell r="C26">
            <v>1621716.32</v>
          </cell>
          <cell r="D26">
            <v>536921.61</v>
          </cell>
          <cell r="E26">
            <v>89486.935</v>
          </cell>
          <cell r="F26">
            <v>72000</v>
          </cell>
        </row>
        <row r="27">
          <cell r="B27" t="str">
            <v>黄骅市常郭镇街西纸箱厂</v>
          </cell>
          <cell r="C27">
            <v>1588375.59</v>
          </cell>
          <cell r="D27">
            <v>348940.17</v>
          </cell>
          <cell r="E27">
            <v>58156.695</v>
          </cell>
          <cell r="F27">
            <v>47000</v>
          </cell>
        </row>
        <row r="28">
          <cell r="B28" t="str">
            <v>文安县德实汽车配件有限公司</v>
          </cell>
          <cell r="C28">
            <v>2830230.64</v>
          </cell>
          <cell r="D28">
            <v>1765198.21</v>
          </cell>
          <cell r="E28">
            <v>294199.701666667</v>
          </cell>
          <cell r="F28">
            <v>235000</v>
          </cell>
        </row>
        <row r="29">
          <cell r="B29" t="str">
            <v>河北新强力机械制造有限公司</v>
          </cell>
          <cell r="C29">
            <v>1366011.45</v>
          </cell>
          <cell r="D29">
            <v>513787.76</v>
          </cell>
          <cell r="E29">
            <v>85631.2933333333</v>
          </cell>
          <cell r="F29">
            <v>69000</v>
          </cell>
        </row>
        <row r="30">
          <cell r="B30" t="str">
            <v>宁波精成车业有限公司</v>
          </cell>
          <cell r="C30">
            <v>911574.78</v>
          </cell>
          <cell r="D30">
            <v>911574.78</v>
          </cell>
          <cell r="E30">
            <v>151929.13</v>
          </cell>
          <cell r="F30">
            <v>122000</v>
          </cell>
        </row>
        <row r="31">
          <cell r="B31" t="str">
            <v>恺博（常熟）座椅机械部件有限公司</v>
          </cell>
          <cell r="C31">
            <v>1447724.4</v>
          </cell>
          <cell r="D31">
            <v>555471.84</v>
          </cell>
          <cell r="E31">
            <v>92578.64</v>
          </cell>
          <cell r="F31">
            <v>74000</v>
          </cell>
        </row>
        <row r="32">
          <cell r="B32" t="str">
            <v>天津生隆纤维材料股份有限公司</v>
          </cell>
          <cell r="C32">
            <v>1608075.9</v>
          </cell>
          <cell r="D32">
            <v>1128119.86</v>
          </cell>
          <cell r="E32">
            <v>188019.976666667</v>
          </cell>
          <cell r="F32">
            <v>150000</v>
          </cell>
        </row>
        <row r="33">
          <cell r="B33" t="str">
            <v>浙江松原汽车安全系统股份有限公司</v>
          </cell>
          <cell r="C33">
            <v>1810912.12</v>
          </cell>
          <cell r="D33">
            <v>1641801.4</v>
          </cell>
          <cell r="E33">
            <v>273633.566666667</v>
          </cell>
          <cell r="F33">
            <v>219000</v>
          </cell>
        </row>
        <row r="34">
          <cell r="B34" t="str">
            <v>长春市天利得科技有限公司</v>
          </cell>
          <cell r="C34">
            <v>2310093.57</v>
          </cell>
          <cell r="D34">
            <v>1603934.14</v>
          </cell>
          <cell r="E34">
            <v>267322.356666667</v>
          </cell>
          <cell r="F34">
            <v>214000</v>
          </cell>
        </row>
        <row r="35">
          <cell r="B35" t="str">
            <v>日照浩利橡塑有限公司</v>
          </cell>
          <cell r="C35">
            <v>1393797.86</v>
          </cell>
          <cell r="D35">
            <v>1043870.74</v>
          </cell>
          <cell r="E35">
            <v>173978.456666667</v>
          </cell>
          <cell r="F35">
            <v>139000</v>
          </cell>
        </row>
        <row r="36">
          <cell r="B36" t="str">
            <v>黄骅市京港机电设备有限公司</v>
          </cell>
          <cell r="C36">
            <v>808434.42</v>
          </cell>
          <cell r="D36">
            <v>171556.88</v>
          </cell>
          <cell r="E36">
            <v>28592.8133333333</v>
          </cell>
          <cell r="F36">
            <v>23000</v>
          </cell>
        </row>
        <row r="37">
          <cell r="B37" t="str">
            <v>霸州市政锦五金制品有限公司</v>
          </cell>
          <cell r="C37">
            <v>1230224.26</v>
          </cell>
          <cell r="D37">
            <v>918837.58</v>
          </cell>
          <cell r="E37">
            <v>153139.596666667</v>
          </cell>
          <cell r="F37">
            <v>123000</v>
          </cell>
        </row>
        <row r="38">
          <cell r="B38" t="str">
            <v>北京多宾城建筑机械有限公司</v>
          </cell>
          <cell r="C38">
            <v>1038014.01</v>
          </cell>
          <cell r="D38">
            <v>591397.18</v>
          </cell>
          <cell r="E38">
            <v>98566.1966666667</v>
          </cell>
          <cell r="F38">
            <v>79000</v>
          </cell>
        </row>
        <row r="39">
          <cell r="B39" t="str">
            <v>江苏艾文德悦达汽车内饰有限责任公司</v>
          </cell>
          <cell r="C39">
            <v>908908.79</v>
          </cell>
          <cell r="D39">
            <v>526421.8</v>
          </cell>
          <cell r="E39">
            <v>87736.9666666667</v>
          </cell>
          <cell r="F39">
            <v>70000</v>
          </cell>
        </row>
        <row r="40">
          <cell r="B40" t="str">
            <v>河北利达金属制品集团有限公司</v>
          </cell>
          <cell r="C40">
            <v>1642329.56</v>
          </cell>
          <cell r="D40">
            <v>1630624.72</v>
          </cell>
          <cell r="E40">
            <v>271770.786666667</v>
          </cell>
          <cell r="F40">
            <v>217000</v>
          </cell>
        </row>
        <row r="41">
          <cell r="B41" t="str">
            <v>山东金达汽车部件制造股份有限公司</v>
          </cell>
          <cell r="C41">
            <v>591897.13</v>
          </cell>
          <cell r="D41">
            <v>12519.96</v>
          </cell>
          <cell r="E41">
            <v>2086.66</v>
          </cell>
          <cell r="F41">
            <v>2000</v>
          </cell>
        </row>
        <row r="42">
          <cell r="B42" t="str">
            <v>江苏力乐汽车部件股份有限公司</v>
          </cell>
          <cell r="C42">
            <v>6505672.47</v>
          </cell>
          <cell r="D42">
            <v>6043943.79</v>
          </cell>
          <cell r="E42">
            <v>1007323.965</v>
          </cell>
          <cell r="F42">
            <v>806000</v>
          </cell>
        </row>
        <row r="43">
          <cell r="B43" t="str">
            <v>黄骅市瑞丰五金制品有限公司</v>
          </cell>
          <cell r="C43">
            <v>758253.12</v>
          </cell>
          <cell r="D43">
            <v>296948.53</v>
          </cell>
          <cell r="E43">
            <v>49491.4216666667</v>
          </cell>
          <cell r="F43">
            <v>40000</v>
          </cell>
        </row>
        <row r="44">
          <cell r="B44" t="str">
            <v>黄骅市顺亿汽车部件有限公司</v>
          </cell>
          <cell r="C44">
            <v>758406.68</v>
          </cell>
          <cell r="D44">
            <v>309162.77</v>
          </cell>
          <cell r="E44">
            <v>51527.1283333333</v>
          </cell>
          <cell r="F44">
            <v>41000</v>
          </cell>
        </row>
        <row r="45">
          <cell r="B45" t="str">
            <v>苏世博(南京)减振系统有限公司</v>
          </cell>
          <cell r="C45">
            <v>221608</v>
          </cell>
          <cell r="D45">
            <v>221608</v>
          </cell>
          <cell r="E45">
            <v>36934.6666666667</v>
          </cell>
          <cell r="F45">
            <v>30000</v>
          </cell>
        </row>
        <row r="46">
          <cell r="B46" t="str">
            <v>天津琪安科技有限公司</v>
          </cell>
          <cell r="C46">
            <v>1008486.46</v>
          </cell>
          <cell r="D46">
            <v>462156.64</v>
          </cell>
          <cell r="E46">
            <v>77026.1066666667</v>
          </cell>
          <cell r="F46">
            <v>62000</v>
          </cell>
        </row>
        <row r="47">
          <cell r="B47" t="str">
            <v>黄骅市旗锐塑料制品有限公司</v>
          </cell>
          <cell r="C47">
            <v>466354.78</v>
          </cell>
          <cell r="D47">
            <v>466354.78</v>
          </cell>
          <cell r="E47">
            <v>77725.7966666667</v>
          </cell>
          <cell r="F47">
            <v>62000</v>
          </cell>
        </row>
        <row r="48">
          <cell r="B48" t="str">
            <v>浙江路得坦摩汽车部件股份有限公司</v>
          </cell>
          <cell r="C48">
            <v>2660575.96</v>
          </cell>
          <cell r="D48">
            <v>2660575.96</v>
          </cell>
          <cell r="E48">
            <v>443429.326666667</v>
          </cell>
          <cell r="F48">
            <v>355000</v>
          </cell>
        </row>
        <row r="49">
          <cell r="B49" t="str">
            <v>芜湖星火软轴控制索制造有限公司</v>
          </cell>
          <cell r="C49">
            <v>458010.63</v>
          </cell>
          <cell r="D49">
            <v>458010.63</v>
          </cell>
          <cell r="E49">
            <v>76335.105</v>
          </cell>
          <cell r="F49">
            <v>61000</v>
          </cell>
        </row>
        <row r="50">
          <cell r="B50" t="str">
            <v>黄骅市益海五金制造有限公司</v>
          </cell>
          <cell r="C50">
            <v>408636.63</v>
          </cell>
          <cell r="D50">
            <v>220096.63</v>
          </cell>
          <cell r="E50">
            <v>36682.7716666667</v>
          </cell>
          <cell r="F50">
            <v>29000</v>
          </cell>
        </row>
        <row r="51">
          <cell r="B51" t="str">
            <v>河北锐翰汽车零部件有限公司</v>
          </cell>
          <cell r="C51">
            <v>524913.91</v>
          </cell>
          <cell r="D51">
            <v>214295.63</v>
          </cell>
          <cell r="E51">
            <v>35715.9383333333</v>
          </cell>
          <cell r="F51">
            <v>29000</v>
          </cell>
        </row>
        <row r="52">
          <cell r="B52" t="str">
            <v>厦门市鑫荣飞工贸有限公司</v>
          </cell>
          <cell r="C52">
            <v>716562.45</v>
          </cell>
          <cell r="D52">
            <v>716562.45</v>
          </cell>
          <cell r="E52">
            <v>119427.075</v>
          </cell>
          <cell r="F52">
            <v>96000</v>
          </cell>
        </row>
        <row r="53">
          <cell r="B53" t="str">
            <v>东莞皓永汽车配件有限公司</v>
          </cell>
          <cell r="C53">
            <v>417592</v>
          </cell>
          <cell r="D53">
            <v>417592</v>
          </cell>
          <cell r="E53">
            <v>69598.6666666667</v>
          </cell>
          <cell r="F53">
            <v>56000</v>
          </cell>
        </row>
        <row r="54">
          <cell r="B54" t="str">
            <v>芜湖市卓人汽车配件有限责任公司</v>
          </cell>
          <cell r="C54">
            <v>387628.25</v>
          </cell>
          <cell r="D54">
            <v>197289.59</v>
          </cell>
          <cell r="E54">
            <v>32881.5983333333</v>
          </cell>
          <cell r="F54">
            <v>26000</v>
          </cell>
        </row>
        <row r="55">
          <cell r="B55" t="str">
            <v>沧州庆方汽车部件有限公司</v>
          </cell>
          <cell r="C55">
            <v>341023.92</v>
          </cell>
          <cell r="D55">
            <v>341023.92</v>
          </cell>
          <cell r="E55">
            <v>56837.32</v>
          </cell>
          <cell r="F55">
            <v>45000</v>
          </cell>
        </row>
        <row r="56">
          <cell r="B56" t="str">
            <v>上海桓毅实业发展有限公司</v>
          </cell>
          <cell r="C56">
            <v>338408.24</v>
          </cell>
          <cell r="D56">
            <v>83088.9</v>
          </cell>
          <cell r="E56">
            <v>13848.15</v>
          </cell>
          <cell r="F56">
            <v>11000</v>
          </cell>
        </row>
        <row r="57">
          <cell r="B57" t="str">
            <v>雄县华增汽车饰件有限公司</v>
          </cell>
          <cell r="C57">
            <v>307683.97</v>
          </cell>
          <cell r="D57">
            <v>100463.44</v>
          </cell>
          <cell r="E57">
            <v>16743.9066666667</v>
          </cell>
          <cell r="F57">
            <v>13000</v>
          </cell>
        </row>
        <row r="58">
          <cell r="B58" t="str">
            <v>黄骅市正祥车辆部件有限公司</v>
          </cell>
          <cell r="C58">
            <v>316545.84</v>
          </cell>
          <cell r="D58">
            <v>204220.19</v>
          </cell>
          <cell r="E58">
            <v>34036.6983333333</v>
          </cell>
          <cell r="F58">
            <v>27000</v>
          </cell>
        </row>
        <row r="59">
          <cell r="B59" t="str">
            <v>沧州鑫亿源纸制品有限公司</v>
          </cell>
          <cell r="C59">
            <v>211972.96</v>
          </cell>
          <cell r="D59">
            <v>74269.86</v>
          </cell>
          <cell r="E59">
            <v>12378.31</v>
          </cell>
          <cell r="F59">
            <v>10000</v>
          </cell>
        </row>
        <row r="60">
          <cell r="B60" t="str">
            <v>北京吉信气弹簧制品有限公司</v>
          </cell>
          <cell r="C60">
            <v>665396.21</v>
          </cell>
          <cell r="D60">
            <v>586119.55</v>
          </cell>
          <cell r="E60">
            <v>97686.5916666667</v>
          </cell>
          <cell r="F60">
            <v>78000</v>
          </cell>
        </row>
        <row r="61">
          <cell r="B61" t="str">
            <v>常州市正力制镜有限公司</v>
          </cell>
          <cell r="C61">
            <v>175659.4</v>
          </cell>
          <cell r="D61">
            <v>51495.4</v>
          </cell>
          <cell r="E61">
            <v>8582.56666666667</v>
          </cell>
          <cell r="F61">
            <v>7000</v>
          </cell>
        </row>
        <row r="62">
          <cell r="B62" t="str">
            <v>日照联成工程机械有限公司</v>
          </cell>
          <cell r="C62">
            <v>436360.49</v>
          </cell>
          <cell r="D62">
            <v>436360.49</v>
          </cell>
          <cell r="E62">
            <v>72726.7483333333</v>
          </cell>
          <cell r="F62">
            <v>58000</v>
          </cell>
        </row>
        <row r="63">
          <cell r="B63" t="str">
            <v>浙江万里安全器材制造有限公司</v>
          </cell>
          <cell r="C63">
            <v>294570.29</v>
          </cell>
          <cell r="D63">
            <v>130630.17</v>
          </cell>
          <cell r="E63">
            <v>21771.695</v>
          </cell>
          <cell r="F63">
            <v>17000</v>
          </cell>
        </row>
        <row r="64">
          <cell r="B64" t="str">
            <v>保定兆龙通用电器塑业有限公司</v>
          </cell>
          <cell r="C64">
            <v>163633.89</v>
          </cell>
          <cell r="D64">
            <v>163633.89</v>
          </cell>
          <cell r="E64">
            <v>27272.315</v>
          </cell>
          <cell r="F64">
            <v>22000</v>
          </cell>
        </row>
        <row r="65">
          <cell r="B65" t="str">
            <v>黄骅市兴岳金属制品有限公司</v>
          </cell>
          <cell r="C65">
            <v>380467.57</v>
          </cell>
          <cell r="D65">
            <v>267568.65</v>
          </cell>
          <cell r="E65">
            <v>44594.775</v>
          </cell>
          <cell r="F65">
            <v>36000</v>
          </cell>
        </row>
        <row r="66">
          <cell r="B66" t="str">
            <v>黄骅市润晨五金制品有限公司</v>
          </cell>
          <cell r="C66">
            <v>309103.89</v>
          </cell>
          <cell r="D66">
            <v>225746.25</v>
          </cell>
          <cell r="E66">
            <v>37624.375</v>
          </cell>
          <cell r="F66">
            <v>30000</v>
          </cell>
        </row>
        <row r="67">
          <cell r="B67" t="str">
            <v>廊坊东尚金属制品有限公司</v>
          </cell>
          <cell r="C67">
            <v>77876.5</v>
          </cell>
          <cell r="D67">
            <v>61390</v>
          </cell>
          <cell r="E67">
            <v>10231.6666666667</v>
          </cell>
          <cell r="F67">
            <v>8000</v>
          </cell>
        </row>
        <row r="68">
          <cell r="B68" t="str">
            <v>文登太成电子有限公司</v>
          </cell>
          <cell r="C68">
            <v>210099.06</v>
          </cell>
          <cell r="D68">
            <v>194299.4</v>
          </cell>
          <cell r="E68">
            <v>32383.2333333333</v>
          </cell>
          <cell r="F68">
            <v>26000</v>
          </cell>
        </row>
        <row r="69">
          <cell r="B69" t="str">
            <v>黄骅市俊隆五金包装有限公司</v>
          </cell>
          <cell r="C69">
            <v>223296.55</v>
          </cell>
          <cell r="D69">
            <v>103186.82</v>
          </cell>
          <cell r="E69">
            <v>17197.8033333333</v>
          </cell>
          <cell r="F69">
            <v>14000</v>
          </cell>
        </row>
        <row r="70">
          <cell r="B70" t="str">
            <v>常州立天汽车零部件有限公司</v>
          </cell>
          <cell r="C70">
            <v>309005.89</v>
          </cell>
          <cell r="D70">
            <v>309005.89</v>
          </cell>
          <cell r="E70">
            <v>51500.9816666667</v>
          </cell>
          <cell r="F70">
            <v>42000</v>
          </cell>
        </row>
        <row r="71">
          <cell r="B71" t="str">
            <v>沧州临港明康汽车配件有限公司</v>
          </cell>
          <cell r="C71">
            <v>84293.93</v>
          </cell>
          <cell r="D71">
            <v>74957.9</v>
          </cell>
          <cell r="E71">
            <v>12492.9833333333</v>
          </cell>
          <cell r="F71">
            <v>10000</v>
          </cell>
        </row>
        <row r="72">
          <cell r="B72" t="str">
            <v>天津市宝坻区维华五金厂</v>
          </cell>
          <cell r="C72">
            <v>146224.71</v>
          </cell>
          <cell r="D72">
            <v>64803.24</v>
          </cell>
          <cell r="E72">
            <v>10800.54</v>
          </cell>
          <cell r="F72">
            <v>9000</v>
          </cell>
        </row>
        <row r="73">
          <cell r="B73" t="str">
            <v>黄骅市万昌五金制品有限公司</v>
          </cell>
          <cell r="C73">
            <v>113000</v>
          </cell>
          <cell r="D73">
            <v>113000</v>
          </cell>
          <cell r="E73">
            <v>18833.3333333333</v>
          </cell>
          <cell r="F73">
            <v>15000</v>
          </cell>
        </row>
        <row r="74">
          <cell r="B74" t="str">
            <v>东光县福晨镜业有限公司</v>
          </cell>
          <cell r="C74">
            <v>206465.34</v>
          </cell>
          <cell r="D74">
            <v>117732.1</v>
          </cell>
          <cell r="E74">
            <v>19622.0166666667</v>
          </cell>
          <cell r="F74">
            <v>16000</v>
          </cell>
        </row>
        <row r="75">
          <cell r="B75" t="str">
            <v>黄骅市保俊成复合彩印厂</v>
          </cell>
          <cell r="C75">
            <v>183196.82</v>
          </cell>
          <cell r="D75">
            <v>143583.6</v>
          </cell>
          <cell r="E75">
            <v>23930.6</v>
          </cell>
          <cell r="F75">
            <v>19000</v>
          </cell>
        </row>
        <row r="76">
          <cell r="B76" t="str">
            <v>瑞安市精艺标准件有限公司</v>
          </cell>
          <cell r="C76">
            <v>108794.83</v>
          </cell>
          <cell r="D76">
            <v>16580.37</v>
          </cell>
          <cell r="E76">
            <v>2763.395</v>
          </cell>
          <cell r="F76">
            <v>2000</v>
          </cell>
        </row>
        <row r="77">
          <cell r="B77" t="str">
            <v>黄骅市创合五金制品有限公司</v>
          </cell>
          <cell r="C77">
            <v>1026975.93</v>
          </cell>
          <cell r="D77">
            <v>323194.8</v>
          </cell>
          <cell r="E77">
            <v>53865.8</v>
          </cell>
          <cell r="F77">
            <v>43000</v>
          </cell>
        </row>
        <row r="78">
          <cell r="B78" t="str">
            <v>山东万澳汽车附件科技有限公司</v>
          </cell>
          <cell r="C78">
            <v>158549.11</v>
          </cell>
          <cell r="D78">
            <v>100782.57</v>
          </cell>
          <cell r="E78">
            <v>16797.095</v>
          </cell>
          <cell r="F78">
            <v>13000</v>
          </cell>
        </row>
        <row r="79">
          <cell r="B79" t="str">
            <v>烟台美龙汽车部件有限公司</v>
          </cell>
          <cell r="C79">
            <v>36340.19</v>
          </cell>
          <cell r="D79">
            <v>10757.6</v>
          </cell>
          <cell r="E79">
            <v>1792.93333333333</v>
          </cell>
          <cell r="F79">
            <v>1000</v>
          </cell>
        </row>
        <row r="80">
          <cell r="B80" t="str">
            <v>黄骅市佳祥五金制品有限公司</v>
          </cell>
          <cell r="C80">
            <v>148440.11</v>
          </cell>
          <cell r="D80">
            <v>123424.16</v>
          </cell>
          <cell r="E80">
            <v>20570.6933333333</v>
          </cell>
          <cell r="F80">
            <v>16000</v>
          </cell>
        </row>
        <row r="81">
          <cell r="B81" t="str">
            <v>南皮县利辉五金接插件厂</v>
          </cell>
          <cell r="C81">
            <v>76279.67</v>
          </cell>
          <cell r="D81">
            <v>4727.8</v>
          </cell>
          <cell r="E81">
            <v>787.966666666667</v>
          </cell>
          <cell r="F81">
            <v>1000</v>
          </cell>
        </row>
        <row r="82">
          <cell r="B82" t="str">
            <v>黄骅市致远摩托车配件有限公司</v>
          </cell>
          <cell r="C82">
            <v>123244.57</v>
          </cell>
          <cell r="D82">
            <v>123244.57</v>
          </cell>
          <cell r="E82">
            <v>20540.7616666667</v>
          </cell>
          <cell r="F82">
            <v>17000</v>
          </cell>
        </row>
        <row r="83">
          <cell r="B83" t="str">
            <v>沧州宇诺五金制造有限公司</v>
          </cell>
          <cell r="C83">
            <v>1263330.69</v>
          </cell>
          <cell r="D83">
            <v>1263330.69</v>
          </cell>
          <cell r="E83">
            <v>210555.115</v>
          </cell>
          <cell r="F83">
            <v>168000</v>
          </cell>
        </row>
        <row r="84">
          <cell r="B84" t="str">
            <v>旷达汽车饰件系统有限公司</v>
          </cell>
          <cell r="C84">
            <v>1024235.25</v>
          </cell>
          <cell r="D84">
            <v>1024235.25</v>
          </cell>
          <cell r="E84">
            <v>170705.875</v>
          </cell>
          <cell r="F84">
            <v>137000</v>
          </cell>
        </row>
        <row r="85">
          <cell r="B85" t="str">
            <v>文安县万达汽车配件制造有限公司</v>
          </cell>
          <cell r="C85">
            <v>494229.62</v>
          </cell>
          <cell r="D85">
            <v>494229.62</v>
          </cell>
          <cell r="E85">
            <v>82371.6033333333</v>
          </cell>
          <cell r="F85">
            <v>66000</v>
          </cell>
        </row>
        <row r="86">
          <cell r="B86" t="str">
            <v>慈溪市维克多自控元件有限公司</v>
          </cell>
          <cell r="C86">
            <v>473968.12</v>
          </cell>
          <cell r="D86">
            <v>473968.12</v>
          </cell>
          <cell r="E86">
            <v>78994.6866666667</v>
          </cell>
          <cell r="F86">
            <v>64000</v>
          </cell>
        </row>
        <row r="87">
          <cell r="B87" t="str">
            <v>新梦顶（上海）贸易有限公司</v>
          </cell>
          <cell r="C87">
            <v>142631.76</v>
          </cell>
          <cell r="D87">
            <v>76440.43</v>
          </cell>
          <cell r="E87">
            <v>12740.0716666667</v>
          </cell>
          <cell r="F87">
            <v>10000</v>
          </cell>
        </row>
        <row r="88">
          <cell r="B88" t="str">
            <v>无锡市汇源机械科技有限公司</v>
          </cell>
          <cell r="C88">
            <v>153248.46</v>
          </cell>
          <cell r="D88">
            <v>111210.02</v>
          </cell>
          <cell r="E88">
            <v>18535.0033333333</v>
          </cell>
          <cell r="F88">
            <v>15000</v>
          </cell>
        </row>
        <row r="89">
          <cell r="B89" t="str">
            <v>沧州智凯金属制品有限公司</v>
          </cell>
          <cell r="C89">
            <v>584559.97</v>
          </cell>
          <cell r="D89">
            <v>584559.97</v>
          </cell>
          <cell r="E89">
            <v>97426.6616666667</v>
          </cell>
          <cell r="F89">
            <v>78000</v>
          </cell>
        </row>
        <row r="90">
          <cell r="B90" t="str">
            <v>廊坊开发区欧特克精密电子线束制造有限公司</v>
          </cell>
          <cell r="C90">
            <v>397330.89</v>
          </cell>
          <cell r="D90">
            <v>397330.89</v>
          </cell>
          <cell r="E90">
            <v>66221.815</v>
          </cell>
          <cell r="F90">
            <v>53000</v>
          </cell>
        </row>
        <row r="91">
          <cell r="B91" t="str">
            <v>高碑店京华橡胶制品有限责任公司</v>
          </cell>
          <cell r="C91">
            <v>37534.95</v>
          </cell>
          <cell r="D91">
            <v>35718.54</v>
          </cell>
          <cell r="E91">
            <v>5953.09</v>
          </cell>
          <cell r="F91">
            <v>5000</v>
          </cell>
        </row>
        <row r="92">
          <cell r="B92" t="str">
            <v>文安县恒德汽车座椅制造有限公司</v>
          </cell>
          <cell r="C92">
            <v>331911.42</v>
          </cell>
          <cell r="D92">
            <v>331911.42</v>
          </cell>
          <cell r="E92">
            <v>55318.57</v>
          </cell>
          <cell r="F92">
            <v>44000</v>
          </cell>
        </row>
        <row r="93">
          <cell r="B93" t="str">
            <v>曲阜陆航座椅辅料有限公司</v>
          </cell>
          <cell r="C93">
            <v>84067.02</v>
          </cell>
          <cell r="D93">
            <v>74620.5</v>
          </cell>
          <cell r="E93">
            <v>12436.75</v>
          </cell>
          <cell r="F93">
            <v>10000</v>
          </cell>
        </row>
        <row r="94">
          <cell r="B94" t="str">
            <v>深州市晶立泰机械配件有限公司</v>
          </cell>
          <cell r="C94">
            <v>80534.06</v>
          </cell>
          <cell r="D94">
            <v>70946.95</v>
          </cell>
          <cell r="E94">
            <v>11824.4916666667</v>
          </cell>
          <cell r="F94">
            <v>9000</v>
          </cell>
        </row>
        <row r="95">
          <cell r="B95" t="str">
            <v>北京捷安思丽技术开发有限公司</v>
          </cell>
          <cell r="C95">
            <v>97452.66</v>
          </cell>
          <cell r="D95">
            <v>80365.63</v>
          </cell>
          <cell r="E95">
            <v>13394.2716666667</v>
          </cell>
          <cell r="F95">
            <v>11000</v>
          </cell>
        </row>
        <row r="96">
          <cell r="B96" t="str">
            <v>上海中鹏岳博实业发展有限公司</v>
          </cell>
          <cell r="C96">
            <v>10304.96</v>
          </cell>
          <cell r="D96">
            <v>9605</v>
          </cell>
          <cell r="E96">
            <v>1600.83333333333</v>
          </cell>
          <cell r="F96">
            <v>1000</v>
          </cell>
        </row>
        <row r="97">
          <cell r="B97" t="str">
            <v>黄骅市大麻沽航凌电子机箱厂</v>
          </cell>
          <cell r="C97">
            <v>224039.78</v>
          </cell>
          <cell r="D97">
            <v>224039.78</v>
          </cell>
          <cell r="E97">
            <v>37339.9633333333</v>
          </cell>
          <cell r="F97">
            <v>30000</v>
          </cell>
        </row>
        <row r="98">
          <cell r="B98" t="str">
            <v>昌乐天齐色织布有限公司</v>
          </cell>
          <cell r="C98">
            <v>49920.45</v>
          </cell>
          <cell r="D98">
            <v>40205.2</v>
          </cell>
          <cell r="E98">
            <v>6700.86666666667</v>
          </cell>
          <cell r="F98">
            <v>5000</v>
          </cell>
        </row>
        <row r="99">
          <cell r="B99" t="str">
            <v>河北航凌电路板有限公司</v>
          </cell>
          <cell r="C99">
            <v>157466.88</v>
          </cell>
          <cell r="D99">
            <v>157466.88</v>
          </cell>
          <cell r="E99">
            <v>26244.48</v>
          </cell>
          <cell r="F99">
            <v>21000</v>
          </cell>
        </row>
        <row r="100">
          <cell r="B100" t="str">
            <v>上锐（常州）供应链管理有限公司</v>
          </cell>
          <cell r="C100">
            <v>174613.35</v>
          </cell>
          <cell r="D100">
            <v>174613.35</v>
          </cell>
          <cell r="E100">
            <v>29102.225</v>
          </cell>
          <cell r="F100">
            <v>23000</v>
          </cell>
        </row>
        <row r="101">
          <cell r="B101" t="str">
            <v>北京普田物流有限公司长沙分公司</v>
          </cell>
          <cell r="C101">
            <v>30719.38</v>
          </cell>
          <cell r="D101">
            <v>30719.38</v>
          </cell>
          <cell r="E101">
            <v>5119.89666666667</v>
          </cell>
          <cell r="F101">
            <v>4000</v>
          </cell>
        </row>
        <row r="102">
          <cell r="B102" t="str">
            <v>上海绽奇汽车部件有限公司</v>
          </cell>
          <cell r="C102">
            <v>448635.8</v>
          </cell>
          <cell r="D102">
            <v>389111.72</v>
          </cell>
          <cell r="E102">
            <v>64851.9533333333</v>
          </cell>
          <cell r="F102">
            <v>52000</v>
          </cell>
        </row>
        <row r="103">
          <cell r="B103" t="str">
            <v>航天宏达（泊头）机械科技有限公司</v>
          </cell>
          <cell r="C103">
            <v>932713.1</v>
          </cell>
          <cell r="D103">
            <v>932713.1</v>
          </cell>
          <cell r="E103">
            <v>155452.183333333</v>
          </cell>
          <cell r="F103">
            <v>124000</v>
          </cell>
        </row>
        <row r="104">
          <cell r="B104" t="str">
            <v>北京瑞隆祥模具有限公司</v>
          </cell>
          <cell r="C104">
            <v>1142746.91</v>
          </cell>
          <cell r="D104">
            <v>748647.44</v>
          </cell>
          <cell r="E104">
            <v>124774.573333333</v>
          </cell>
          <cell r="F104">
            <v>100000</v>
          </cell>
        </row>
        <row r="105">
          <cell r="B105" t="str">
            <v>深圳市毅荣川电子科技有限公司</v>
          </cell>
          <cell r="C105">
            <v>2879.04</v>
          </cell>
          <cell r="D105">
            <v>2879.04</v>
          </cell>
          <cell r="E105">
            <v>479.84</v>
          </cell>
          <cell r="F105">
            <v>0</v>
          </cell>
        </row>
        <row r="106">
          <cell r="B106" t="str">
            <v>沧州崇文晟源机械制造有限公司</v>
          </cell>
          <cell r="C106">
            <v>27750</v>
          </cell>
          <cell r="D106">
            <v>27750</v>
          </cell>
          <cell r="E106">
            <v>4625</v>
          </cell>
          <cell r="F106">
            <v>4000</v>
          </cell>
        </row>
        <row r="107">
          <cell r="B107" t="str">
            <v>山东昊松新材料科技有限公司</v>
          </cell>
          <cell r="C107">
            <v>91308</v>
          </cell>
          <cell r="D107">
            <v>91308</v>
          </cell>
          <cell r="E107">
            <v>15218</v>
          </cell>
          <cell r="F107">
            <v>12000</v>
          </cell>
        </row>
        <row r="108">
          <cell r="B108" t="str">
            <v>沧州斯克艾商贸有限公司</v>
          </cell>
          <cell r="C108">
            <v>121687.68</v>
          </cell>
          <cell r="D108">
            <v>80889.87</v>
          </cell>
          <cell r="E108">
            <v>13481.645</v>
          </cell>
          <cell r="F108">
            <v>11000</v>
          </cell>
        </row>
        <row r="109">
          <cell r="B109" t="str">
            <v>浙江万福机电科技有限公司</v>
          </cell>
          <cell r="C109">
            <v>13345</v>
          </cell>
          <cell r="D109">
            <v>13345</v>
          </cell>
          <cell r="E109">
            <v>2224.16666666667</v>
          </cell>
          <cell r="F109">
            <v>2000</v>
          </cell>
        </row>
        <row r="110">
          <cell r="B110" t="str">
            <v>烟台青沪纸业有限公司</v>
          </cell>
          <cell r="C110">
            <v>14500</v>
          </cell>
          <cell r="D110">
            <v>14500</v>
          </cell>
          <cell r="E110">
            <v>2416.66666666667</v>
          </cell>
          <cell r="F110">
            <v>2000</v>
          </cell>
        </row>
        <row r="111">
          <cell r="B111" t="str">
            <v>北京和昌明汽车内饰件有限公司</v>
          </cell>
          <cell r="C111">
            <v>9779.67</v>
          </cell>
          <cell r="D111">
            <v>1783.89</v>
          </cell>
          <cell r="E111">
            <v>297.315</v>
          </cell>
          <cell r="F111">
            <v>0</v>
          </cell>
        </row>
        <row r="112">
          <cell r="B112" t="str">
            <v>上海坤达五金制品有限公司</v>
          </cell>
          <cell r="C112">
            <v>7894</v>
          </cell>
          <cell r="D112">
            <v>1974</v>
          </cell>
          <cell r="E112">
            <v>329</v>
          </cell>
          <cell r="F112">
            <v>0</v>
          </cell>
        </row>
        <row r="113">
          <cell r="B113" t="str">
            <v>天津优普达特科技有限公司</v>
          </cell>
          <cell r="C113">
            <v>269149.1</v>
          </cell>
          <cell r="D113">
            <v>269149.1</v>
          </cell>
          <cell r="E113">
            <v>44858.1833333333</v>
          </cell>
          <cell r="F113">
            <v>36000</v>
          </cell>
        </row>
        <row r="114">
          <cell r="B114" t="str">
            <v>黄骅市元周五金制品有限公司</v>
          </cell>
          <cell r="C114">
            <v>17159.46</v>
          </cell>
          <cell r="D114">
            <v>92319.11</v>
          </cell>
          <cell r="E114">
            <v>15386.5183333333</v>
          </cell>
          <cell r="F114">
            <v>12000</v>
          </cell>
        </row>
        <row r="115">
          <cell r="B115" t="str">
            <v>上海努辰金属制品有限公司</v>
          </cell>
          <cell r="C115">
            <v>410242.42</v>
          </cell>
          <cell r="D115">
            <v>409563.69</v>
          </cell>
          <cell r="E115">
            <v>68260.615</v>
          </cell>
          <cell r="F115">
            <v>55000</v>
          </cell>
        </row>
        <row r="116">
          <cell r="B116" t="str">
            <v>北京旺博林包装材料有限公司</v>
          </cell>
          <cell r="C116">
            <v>14628.11</v>
          </cell>
          <cell r="D116">
            <v>14611</v>
          </cell>
          <cell r="E116">
            <v>2435.16666666667</v>
          </cell>
          <cell r="F116">
            <v>2000</v>
          </cell>
        </row>
        <row r="117">
          <cell r="B117" t="str">
            <v>北京东方华康自动化有限公司</v>
          </cell>
          <cell r="C117">
            <v>4102.09</v>
          </cell>
          <cell r="D117">
            <v>4102.09</v>
          </cell>
          <cell r="E117">
            <v>683.681666666667</v>
          </cell>
          <cell r="F117">
            <v>1000</v>
          </cell>
        </row>
        <row r="118">
          <cell r="B118" t="str">
            <v>佛山市立久光电科技有限公司</v>
          </cell>
          <cell r="C118">
            <v>29149.15</v>
          </cell>
          <cell r="D118">
            <v>29149.15</v>
          </cell>
          <cell r="E118">
            <v>4858.19166666667</v>
          </cell>
          <cell r="F118">
            <v>4000</v>
          </cell>
        </row>
        <row r="119">
          <cell r="B119" t="str">
            <v>易格斯（上海）拖链系统有限公司</v>
          </cell>
          <cell r="C119">
            <v>163002.83</v>
          </cell>
          <cell r="D119">
            <v>163002.83</v>
          </cell>
          <cell r="E119">
            <v>27167.1383333333</v>
          </cell>
          <cell r="F119">
            <v>22000</v>
          </cell>
        </row>
        <row r="120">
          <cell r="B120" t="str">
            <v>安徽汉升工业部件股份有限公司</v>
          </cell>
          <cell r="C120">
            <v>23124</v>
          </cell>
          <cell r="D120">
            <v>23124</v>
          </cell>
          <cell r="E120">
            <v>3854</v>
          </cell>
          <cell r="F120">
            <v>3000</v>
          </cell>
        </row>
        <row r="121">
          <cell r="B121" t="str">
            <v>徐州华夏电子有限公司</v>
          </cell>
          <cell r="C121">
            <v>165803.16</v>
          </cell>
          <cell r="D121">
            <v>165803.16</v>
          </cell>
          <cell r="E121">
            <v>27633.86</v>
          </cell>
          <cell r="F121">
            <v>22000</v>
          </cell>
        </row>
        <row r="122">
          <cell r="B122" t="str">
            <v>沧州旭兴五金制品有限公司</v>
          </cell>
          <cell r="C122">
            <v>216795.89</v>
          </cell>
          <cell r="D122">
            <v>216795.89</v>
          </cell>
          <cell r="E122">
            <v>36132.6483333333</v>
          </cell>
          <cell r="F122">
            <v>29000</v>
          </cell>
        </row>
        <row r="123">
          <cell r="B123" t="str">
            <v>浙江佳龙电子有限公司</v>
          </cell>
          <cell r="C123">
            <v>4680</v>
          </cell>
          <cell r="D123">
            <v>4680</v>
          </cell>
          <cell r="E123">
            <v>780</v>
          </cell>
          <cell r="F123">
            <v>1000</v>
          </cell>
        </row>
        <row r="124">
          <cell r="B124" t="str">
            <v>北京三浦易购科技有限公司</v>
          </cell>
          <cell r="C124">
            <v>29785.02</v>
          </cell>
          <cell r="D124">
            <v>29785.02</v>
          </cell>
          <cell r="E124">
            <v>4964.17</v>
          </cell>
          <cell r="F124">
            <v>4000</v>
          </cell>
        </row>
        <row r="125">
          <cell r="B125" t="str">
            <v>广东盟力纺织科技有限公司</v>
          </cell>
          <cell r="C125">
            <v>20462.51</v>
          </cell>
          <cell r="D125">
            <v>20462.51</v>
          </cell>
          <cell r="E125">
            <v>3410.41833333333</v>
          </cell>
          <cell r="F125">
            <v>3000</v>
          </cell>
        </row>
        <row r="126">
          <cell r="B126" t="str">
            <v>泊头市捷润五金制品有限公司</v>
          </cell>
          <cell r="C126">
            <v>750106.34</v>
          </cell>
          <cell r="D126">
            <v>750106.34</v>
          </cell>
          <cell r="E126">
            <v>125017.723333333</v>
          </cell>
          <cell r="F126">
            <v>100000</v>
          </cell>
        </row>
        <row r="127">
          <cell r="B127" t="str">
            <v>湖北伟士通汽车零件有限公司</v>
          </cell>
          <cell r="C127">
            <v>29711.81</v>
          </cell>
          <cell r="D127">
            <v>29711.81</v>
          </cell>
          <cell r="E127">
            <v>4951.96833333333</v>
          </cell>
          <cell r="F127">
            <v>4000</v>
          </cell>
        </row>
        <row r="128">
          <cell r="B128" t="str">
            <v>杭州阳晨聚氨酯制品有限公司</v>
          </cell>
          <cell r="C128">
            <v>192921.53</v>
          </cell>
          <cell r="D128">
            <v>192921.53</v>
          </cell>
          <cell r="E128">
            <v>32153.5883333333</v>
          </cell>
          <cell r="F128">
            <v>26000</v>
          </cell>
        </row>
        <row r="129">
          <cell r="B129" t="str">
            <v>北京美好生活家居用品有限公司</v>
          </cell>
          <cell r="C129">
            <v>6740.5</v>
          </cell>
          <cell r="D129">
            <v>6740.5</v>
          </cell>
          <cell r="E129">
            <v>1123.41666666667</v>
          </cell>
          <cell r="F129">
            <v>1000</v>
          </cell>
        </row>
        <row r="130">
          <cell r="B130" t="str">
            <v>远东嘉烨沧州科技有限公司</v>
          </cell>
          <cell r="C130">
            <v>65608</v>
          </cell>
          <cell r="D130">
            <v>65608</v>
          </cell>
          <cell r="E130">
            <v>10934.6666666667</v>
          </cell>
          <cell r="F130">
            <v>9000</v>
          </cell>
        </row>
        <row r="131">
          <cell r="B131" t="str">
            <v>明阳科技（苏州）股份有限公司</v>
          </cell>
          <cell r="C131">
            <v>10645.17</v>
          </cell>
          <cell r="D131">
            <v>10645.17</v>
          </cell>
          <cell r="E131">
            <v>1774.195</v>
          </cell>
          <cell r="F131">
            <v>1000</v>
          </cell>
        </row>
        <row r="132">
          <cell r="B132" t="str">
            <v>潍坊振晟汽车零部件有限公司</v>
          </cell>
          <cell r="C132">
            <v>120405.91</v>
          </cell>
          <cell r="D132">
            <v>120405.91</v>
          </cell>
          <cell r="E132">
            <v>20067.6516666667</v>
          </cell>
          <cell r="F132">
            <v>16000</v>
          </cell>
        </row>
        <row r="133">
          <cell r="B133" t="str">
            <v>上海鸿扬工贸有限公司</v>
          </cell>
          <cell r="C133">
            <v>18080</v>
          </cell>
          <cell r="D133">
            <v>18080</v>
          </cell>
          <cell r="E133">
            <v>3013.33333333333</v>
          </cell>
          <cell r="F133">
            <v>2000</v>
          </cell>
        </row>
        <row r="134">
          <cell r="B134" t="str">
            <v>佛吉亚（无锡）座椅部件有限公司</v>
          </cell>
          <cell r="C134">
            <v>3032035.68</v>
          </cell>
          <cell r="D134">
            <v>3032035.68</v>
          </cell>
          <cell r="E134">
            <v>505339.28</v>
          </cell>
          <cell r="F134">
            <v>404000</v>
          </cell>
        </row>
        <row r="135">
          <cell r="B135" t="str">
            <v>诸城市弘和源商贸有限公司</v>
          </cell>
          <cell r="C135">
            <v>0.46</v>
          </cell>
          <cell r="D135">
            <v>0.46</v>
          </cell>
          <cell r="E135">
            <v>0.0766666666666667</v>
          </cell>
          <cell r="F135">
            <v>0</v>
          </cell>
        </row>
        <row r="136">
          <cell r="B136" t="str">
            <v>石家庄跨越物流有限公司</v>
          </cell>
          <cell r="C136">
            <v>739870.78</v>
          </cell>
          <cell r="D136">
            <v>739870.78</v>
          </cell>
          <cell r="E136">
            <v>123311.796666667</v>
          </cell>
          <cell r="F136">
            <v>99000</v>
          </cell>
        </row>
        <row r="137">
          <cell r="B137" t="str">
            <v>霸州市霸州镇鑫创五金塑料厂</v>
          </cell>
          <cell r="C137">
            <v>116529.46</v>
          </cell>
          <cell r="D137">
            <v>116529.46</v>
          </cell>
          <cell r="E137">
            <v>19421.5766666667</v>
          </cell>
          <cell r="F137">
            <v>16000</v>
          </cell>
        </row>
        <row r="138">
          <cell r="B138" t="str">
            <v>吴江市拓研电子材料有限公司</v>
          </cell>
          <cell r="C138">
            <v>2080</v>
          </cell>
          <cell r="D138">
            <v>2080</v>
          </cell>
          <cell r="E138">
            <v>346.666666666667</v>
          </cell>
          <cell r="F138">
            <v>0</v>
          </cell>
        </row>
        <row r="139">
          <cell r="B139" t="str">
            <v>廊坊市东平汽车零配件有限公司</v>
          </cell>
          <cell r="C139">
            <v>614250.05</v>
          </cell>
          <cell r="D139">
            <v>598921.2</v>
          </cell>
          <cell r="E139">
            <v>99820.2</v>
          </cell>
          <cell r="F139">
            <v>80000</v>
          </cell>
        </row>
        <row r="140">
          <cell r="B140" t="str">
            <v>南京奥托立夫汽车安全系统有限公司</v>
          </cell>
          <cell r="C140">
            <v>468695.53</v>
          </cell>
          <cell r="D140">
            <v>299154.43</v>
          </cell>
          <cell r="E140">
            <v>49859.0716666667</v>
          </cell>
          <cell r="F140">
            <v>40000</v>
          </cell>
        </row>
        <row r="141">
          <cell r="B141" t="str">
            <v>埃意(廊坊)电子工程有限公司</v>
          </cell>
          <cell r="C141">
            <v>50367.75</v>
          </cell>
          <cell r="D141">
            <v>50367.75</v>
          </cell>
          <cell r="E141">
            <v>8394.625</v>
          </cell>
          <cell r="F141">
            <v>7000</v>
          </cell>
        </row>
        <row r="142">
          <cell r="B142" t="str">
            <v>黄骅市盈辉汽车配件有限公司</v>
          </cell>
          <cell r="C142">
            <v>557586.95</v>
          </cell>
          <cell r="D142">
            <v>91408.74</v>
          </cell>
          <cell r="E142">
            <v>15234.79</v>
          </cell>
          <cell r="F142">
            <v>12000</v>
          </cell>
        </row>
        <row r="143">
          <cell r="B143" t="str">
            <v>沈阳金杯锦恒汽车安全系统有限公司</v>
          </cell>
          <cell r="C143">
            <v>661916.28</v>
          </cell>
          <cell r="D143">
            <v>661916.28</v>
          </cell>
          <cell r="E143">
            <v>110319.38</v>
          </cell>
          <cell r="F143">
            <v>88000</v>
          </cell>
        </row>
        <row r="144">
          <cell r="B144" t="str">
            <v>黄骅市天硕汽车部件有限公司</v>
          </cell>
          <cell r="C144">
            <v>55623.11</v>
          </cell>
          <cell r="D144">
            <v>55623.11</v>
          </cell>
          <cell r="E144">
            <v>9270.51833333333</v>
          </cell>
          <cell r="F144">
            <v>7000</v>
          </cell>
        </row>
        <row r="145">
          <cell r="B145" t="str">
            <v>河北莫特美橡塑科技有限公司</v>
          </cell>
          <cell r="C145">
            <v>178446</v>
          </cell>
          <cell r="D145">
            <v>178446</v>
          </cell>
          <cell r="E145">
            <v>29741</v>
          </cell>
          <cell r="F145">
            <v>24000</v>
          </cell>
        </row>
        <row r="146">
          <cell r="B146" t="str">
            <v>北京宇喆科技有限公司</v>
          </cell>
          <cell r="C146">
            <v>1003485.62</v>
          </cell>
          <cell r="D146">
            <v>1003485.62</v>
          </cell>
          <cell r="E146">
            <v>167247.603333333</v>
          </cell>
          <cell r="F146">
            <v>134000</v>
          </cell>
        </row>
        <row r="147">
          <cell r="B147" t="str">
            <v>天津力登维汽车部件有限公司</v>
          </cell>
          <cell r="C147">
            <v>74895.37</v>
          </cell>
          <cell r="D147">
            <v>74895.37</v>
          </cell>
          <cell r="E147">
            <v>12482.5616666667</v>
          </cell>
          <cell r="F147">
            <v>10000</v>
          </cell>
        </row>
        <row r="148">
          <cell r="B148" t="str">
            <v>河北方基恒达汽车部件有限公司</v>
          </cell>
          <cell r="C148">
            <v>368462.81</v>
          </cell>
          <cell r="D148">
            <v>368462.81</v>
          </cell>
          <cell r="E148">
            <v>61410.4683333333</v>
          </cell>
          <cell r="F148">
            <v>50000</v>
          </cell>
        </row>
        <row r="149">
          <cell r="B149" t="str">
            <v>海兴县越达弹簧制造有限公司</v>
          </cell>
          <cell r="C149">
            <v>175221.2</v>
          </cell>
          <cell r="D149">
            <v>175221.2</v>
          </cell>
          <cell r="E149">
            <v>29203.5333333333</v>
          </cell>
          <cell r="F149">
            <v>23000</v>
          </cell>
        </row>
        <row r="150">
          <cell r="B150" t="str">
            <v>欣瑞联电子（肇庆）有限公司</v>
          </cell>
          <cell r="C150">
            <v>39424.93</v>
          </cell>
          <cell r="D150">
            <v>39424.93</v>
          </cell>
          <cell r="E150">
            <v>6570.82166666667</v>
          </cell>
          <cell r="F150">
            <v>5000</v>
          </cell>
        </row>
        <row r="151">
          <cell r="B151" t="str">
            <v>天津沛衡五金弹簧有限公司</v>
          </cell>
          <cell r="C151">
            <v>31416.77</v>
          </cell>
          <cell r="D151">
            <v>31416.77</v>
          </cell>
          <cell r="E151">
            <v>5236.12833333333</v>
          </cell>
          <cell r="F151">
            <v>4000</v>
          </cell>
        </row>
        <row r="152">
          <cell r="B152" t="str">
            <v>河北定国紧固件制造有限公司</v>
          </cell>
          <cell r="C152">
            <v>1584</v>
          </cell>
          <cell r="D152">
            <v>1584</v>
          </cell>
          <cell r="E152">
            <v>264</v>
          </cell>
          <cell r="F152">
            <v>0</v>
          </cell>
        </row>
        <row r="153">
          <cell r="B153" t="str">
            <v>雅柏利（上海）粘扣带有限公司</v>
          </cell>
          <cell r="C153">
            <v>104491.77</v>
          </cell>
          <cell r="D153">
            <v>104491.77</v>
          </cell>
          <cell r="E153">
            <v>17415.295</v>
          </cell>
          <cell r="F153">
            <v>14000</v>
          </cell>
        </row>
        <row r="154">
          <cell r="B154" t="str">
            <v>江苏全盛座舱技术股份有限公司</v>
          </cell>
          <cell r="C154">
            <v>608559.17</v>
          </cell>
          <cell r="D154">
            <v>608559.17</v>
          </cell>
          <cell r="E154">
            <v>101426.528333333</v>
          </cell>
          <cell r="F154">
            <v>81000</v>
          </cell>
        </row>
        <row r="155">
          <cell r="B155" t="str">
            <v>诸城恒信新材料科技有限公司</v>
          </cell>
          <cell r="C155">
            <v>43144.53</v>
          </cell>
          <cell r="D155">
            <v>43144.53</v>
          </cell>
          <cell r="E155">
            <v>7190.755</v>
          </cell>
          <cell r="F155">
            <v>107857.37</v>
          </cell>
        </row>
        <row r="156">
          <cell r="B156" t="str">
            <v>北京友联物流有限公司</v>
          </cell>
          <cell r="C156">
            <v>162718.05</v>
          </cell>
          <cell r="D156">
            <v>162718.05</v>
          </cell>
          <cell r="E156">
            <v>27119.675</v>
          </cell>
          <cell r="F156">
            <v>22000</v>
          </cell>
        </row>
        <row r="157">
          <cell r="B157" t="str">
            <v>大悍（天津）汽车零部件有限公司</v>
          </cell>
          <cell r="C157">
            <v>578371.86</v>
          </cell>
          <cell r="D157">
            <v>578371.86</v>
          </cell>
          <cell r="E157">
            <v>96395.31</v>
          </cell>
          <cell r="F157">
            <v>77000</v>
          </cell>
        </row>
        <row r="158">
          <cell r="B158" t="str">
            <v>河北亿泽汽车零部件科技有限公司</v>
          </cell>
          <cell r="C158">
            <v>42477</v>
          </cell>
          <cell r="D158">
            <v>42477</v>
          </cell>
          <cell r="E158">
            <v>7079.5</v>
          </cell>
          <cell r="F158">
            <v>6000</v>
          </cell>
        </row>
        <row r="159">
          <cell r="B159" t="str">
            <v>北汽岱摩斯（沧州）汽车系统有限公司</v>
          </cell>
          <cell r="C159">
            <v>152808.05</v>
          </cell>
          <cell r="D159">
            <v>152808.05</v>
          </cell>
          <cell r="E159">
            <v>25468.0083333333</v>
          </cell>
          <cell r="F159">
            <v>20000</v>
          </cell>
        </row>
        <row r="160">
          <cell r="B160" t="str">
            <v>温州鑫锐电器有限公司</v>
          </cell>
          <cell r="C160">
            <v>45717.84</v>
          </cell>
          <cell r="D160">
            <v>45717.84</v>
          </cell>
          <cell r="E160">
            <v>7619.64</v>
          </cell>
          <cell r="F160">
            <v>6000</v>
          </cell>
        </row>
        <row r="161">
          <cell r="B161" t="str">
            <v>北京恒世通物流有限公司</v>
          </cell>
          <cell r="C161">
            <v>94461.4</v>
          </cell>
          <cell r="D161">
            <v>94461.4</v>
          </cell>
          <cell r="E161">
            <v>15743.5666666667</v>
          </cell>
          <cell r="F161">
            <v>13000</v>
          </cell>
        </row>
        <row r="162">
          <cell r="B162" t="str">
            <v>大连吉田拉链有限公司北京分公司</v>
          </cell>
          <cell r="C162">
            <v>15490.04</v>
          </cell>
          <cell r="D162">
            <v>15490.04</v>
          </cell>
          <cell r="E162">
            <v>2581.67333333333</v>
          </cell>
          <cell r="F162">
            <v>2000</v>
          </cell>
        </row>
        <row r="163">
          <cell r="B163" t="str">
            <v>致冠沧州汽车部件有限公司</v>
          </cell>
          <cell r="C163">
            <v>128650.5</v>
          </cell>
          <cell r="D163">
            <v>128650.5</v>
          </cell>
          <cell r="E163">
            <v>21441.75</v>
          </cell>
          <cell r="F163">
            <v>17000</v>
          </cell>
        </row>
        <row r="164">
          <cell r="B164" t="str">
            <v>上海纳特汽车标准件有限公司</v>
          </cell>
          <cell r="C164">
            <v>4618.72</v>
          </cell>
          <cell r="D164">
            <v>4618.72</v>
          </cell>
          <cell r="E164">
            <v>769.786666666667</v>
          </cell>
          <cell r="F164">
            <v>1000</v>
          </cell>
        </row>
        <row r="165">
          <cell r="B165" t="str">
            <v>霸州市鑫锐亿科金属制品有限公司</v>
          </cell>
          <cell r="C165">
            <v>4464.06</v>
          </cell>
          <cell r="D165">
            <v>4464.06</v>
          </cell>
          <cell r="E165">
            <v>744.01</v>
          </cell>
          <cell r="F165">
            <v>1000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陆续支付清单"/>
      <sheetName val="签批清单"/>
      <sheetName val="未支付"/>
      <sheetName val="已签批未付"/>
      <sheetName val="Sheet1"/>
    </sheetNames>
    <sheetDataSet>
      <sheetData sheetId="0"/>
      <sheetData sheetId="1">
        <row r="1">
          <cell r="B1" t="str">
            <v>供应商</v>
          </cell>
          <cell r="C1" t="str">
            <v>签批金额</v>
          </cell>
        </row>
        <row r="2">
          <cell r="B2" t="str">
            <v>黄骅市长生汽车灯镜有限公司</v>
          </cell>
          <cell r="C2">
            <v>496341.533333333</v>
          </cell>
        </row>
        <row r="3">
          <cell r="B3" t="str">
            <v>黄骅市鑫昌五金制品厂</v>
          </cell>
          <cell r="C3">
            <v>496465.290666667</v>
          </cell>
        </row>
        <row r="4">
          <cell r="B4" t="str">
            <v>天津市鹏升汽车部件有限公司</v>
          </cell>
          <cell r="C4">
            <v>227094.242666667</v>
          </cell>
        </row>
        <row r="5">
          <cell r="B5" t="str">
            <v>深州市卓伦橡塑磨具有限公司</v>
          </cell>
          <cell r="C5">
            <v>126631.869333333</v>
          </cell>
        </row>
        <row r="6">
          <cell r="B6" t="str">
            <v>海兴中盛弹簧有限公司</v>
          </cell>
          <cell r="C6">
            <v>227301.237333333</v>
          </cell>
        </row>
        <row r="7">
          <cell r="B7" t="str">
            <v>黄骅市成卓汽车部件厂</v>
          </cell>
          <cell r="C7">
            <v>417976.162666667</v>
          </cell>
        </row>
        <row r="8">
          <cell r="B8" t="str">
            <v>吉林省德邦汽车电子有限公司</v>
          </cell>
          <cell r="C8">
            <v>126469.588</v>
          </cell>
        </row>
        <row r="9">
          <cell r="B9" t="str">
            <v>黄骅市汇铭汽车部件有限公司</v>
          </cell>
          <cell r="C9">
            <v>151969.337333333</v>
          </cell>
        </row>
        <row r="10">
          <cell r="B10" t="str">
            <v>邓景亮</v>
          </cell>
          <cell r="C10">
            <v>122746.56</v>
          </cell>
        </row>
        <row r="11">
          <cell r="B11" t="str">
            <v>北京浦东三浦标准件有限公司</v>
          </cell>
          <cell r="C11">
            <v>94315.224</v>
          </cell>
        </row>
        <row r="12">
          <cell r="B12" t="str">
            <v>黄骅市建昌塑料制品有限公司</v>
          </cell>
          <cell r="C12">
            <v>118618.021333333</v>
          </cell>
        </row>
        <row r="13">
          <cell r="B13" t="str">
            <v>黄骅市雍丰塑料制品有限公司</v>
          </cell>
          <cell r="C13">
            <v>88337.9973333333</v>
          </cell>
        </row>
        <row r="14">
          <cell r="B14" t="str">
            <v>黄骅浙泰光伏发电有限公司</v>
          </cell>
          <cell r="C14">
            <v>87427.2</v>
          </cell>
        </row>
        <row r="15">
          <cell r="B15" t="str">
            <v>黄骅市恒伟五金制品有限公司</v>
          </cell>
          <cell r="C15">
            <v>213796.705333333</v>
          </cell>
        </row>
        <row r="16">
          <cell r="B16" t="str">
            <v>黄骅市泰行汽车配件有限公司</v>
          </cell>
          <cell r="C16">
            <v>301699.482666667</v>
          </cell>
        </row>
        <row r="17">
          <cell r="B17" t="str">
            <v>黄骅市鑫祺汽车配件有限公司</v>
          </cell>
          <cell r="C17">
            <v>90262.2906666667</v>
          </cell>
        </row>
        <row r="18">
          <cell r="B18" t="str">
            <v>天津市远丰化工产品贸易有限公司</v>
          </cell>
          <cell r="C18">
            <v>144801.209333333</v>
          </cell>
        </row>
        <row r="19">
          <cell r="B19" t="str">
            <v>黄骅市赵福增运输队</v>
          </cell>
          <cell r="C19">
            <v>236874.966666666</v>
          </cell>
        </row>
        <row r="20">
          <cell r="B20" t="str">
            <v>黄骅市广亿汽车部件有限公司</v>
          </cell>
          <cell r="C20">
            <v>88785.7733333333</v>
          </cell>
        </row>
        <row r="21">
          <cell r="B21" t="str">
            <v>湘乡简美新材料科技有限公司</v>
          </cell>
          <cell r="C21">
            <v>147746.834666667</v>
          </cell>
        </row>
        <row r="22">
          <cell r="B22" t="str">
            <v>江苏万金汽车零部件制造有限公司</v>
          </cell>
          <cell r="C22">
            <v>63275.98</v>
          </cell>
        </row>
        <row r="23">
          <cell r="B23" t="str">
            <v>黄骅市再兴汽车配件有限公司</v>
          </cell>
          <cell r="C23">
            <v>106282.565333333</v>
          </cell>
        </row>
        <row r="24">
          <cell r="B24" t="str">
            <v>黄骅市正大纺织机械配件厂</v>
          </cell>
          <cell r="C24">
            <v>71589.548</v>
          </cell>
        </row>
        <row r="25">
          <cell r="B25" t="str">
            <v>青岛福基纺织有限公司</v>
          </cell>
          <cell r="C25">
            <v>612363.082666667</v>
          </cell>
        </row>
        <row r="26">
          <cell r="B26" t="str">
            <v>黄骅市常郭镇街西纸箱厂</v>
          </cell>
          <cell r="C26">
            <v>48794.3533333333</v>
          </cell>
        </row>
        <row r="27">
          <cell r="B27" t="str">
            <v>文安县德实汽车配件有限公司</v>
          </cell>
          <cell r="C27">
            <v>219902.113333333</v>
          </cell>
        </row>
        <row r="28">
          <cell r="B28" t="str">
            <v>河北新强力机械制造有限公司</v>
          </cell>
          <cell r="C28">
            <v>68493.04</v>
          </cell>
        </row>
        <row r="29">
          <cell r="B29" t="str">
            <v>河北锦泽丰泰国际贸易有限公司</v>
          </cell>
          <cell r="C29">
            <v>107039.758666667</v>
          </cell>
        </row>
        <row r="30">
          <cell r="B30" t="str">
            <v>宁波精成车业有限公司</v>
          </cell>
          <cell r="C30">
            <v>180000</v>
          </cell>
        </row>
        <row r="31">
          <cell r="B31" t="str">
            <v>恺博（常熟）座椅机械部件有限公司</v>
          </cell>
          <cell r="C31">
            <v>100994.88</v>
          </cell>
        </row>
        <row r="32">
          <cell r="B32" t="str">
            <v>天津生隆纤维材料股份有限公司</v>
          </cell>
          <cell r="C32">
            <v>108928.769333333</v>
          </cell>
        </row>
        <row r="33">
          <cell r="B33" t="str">
            <v>浙江松原汽车安全系统股份有限公司</v>
          </cell>
          <cell r="C33">
            <v>209958.365333333</v>
          </cell>
        </row>
        <row r="34">
          <cell r="B34" t="str">
            <v>高唐强盛机械有限公司</v>
          </cell>
          <cell r="C34">
            <v>26221.5266666667</v>
          </cell>
        </row>
        <row r="35">
          <cell r="B35" t="str">
            <v>长春市天利得科技有限公司</v>
          </cell>
          <cell r="C35">
            <v>264234.944</v>
          </cell>
        </row>
        <row r="36">
          <cell r="B36" t="str">
            <v>日照浩利橡塑有限公司</v>
          </cell>
          <cell r="C36">
            <v>136686.945333333</v>
          </cell>
        </row>
        <row r="37">
          <cell r="B37" t="str">
            <v>黄骅市京港机电设备有限公司</v>
          </cell>
          <cell r="C37">
            <v>26252.0666666667</v>
          </cell>
        </row>
        <row r="38">
          <cell r="B38" t="str">
            <v>霸州市政锦五金制品有限公司</v>
          </cell>
          <cell r="C38">
            <v>126561.217333333</v>
          </cell>
        </row>
        <row r="39">
          <cell r="B39" t="str">
            <v>北京多宾城建筑机械有限公司</v>
          </cell>
          <cell r="C39">
            <v>80563.792</v>
          </cell>
        </row>
        <row r="40">
          <cell r="B40" t="str">
            <v>江苏艾文德悦达汽车内饰有限责任公司</v>
          </cell>
          <cell r="C40">
            <v>76069.668</v>
          </cell>
        </row>
        <row r="41">
          <cell r="B41" t="str">
            <v>河北利达金属制品集团有限公司</v>
          </cell>
          <cell r="C41">
            <v>175336.838666667</v>
          </cell>
        </row>
        <row r="42">
          <cell r="B42" t="str">
            <v>山东金达汽车部件制造股份有限公司</v>
          </cell>
          <cell r="C42">
            <v>1669.328</v>
          </cell>
        </row>
        <row r="43">
          <cell r="B43" t="str">
            <v>江苏力乐汽车部件股份有限公司</v>
          </cell>
          <cell r="C43">
            <v>776233.949333333</v>
          </cell>
        </row>
        <row r="44">
          <cell r="B44" t="str">
            <v>江阴长青工艺品有限公司</v>
          </cell>
          <cell r="C44">
            <v>75200</v>
          </cell>
        </row>
        <row r="45">
          <cell r="B45" t="str">
            <v>黄骅市瑞丰五金制品有限公司</v>
          </cell>
          <cell r="C45">
            <v>21795.348</v>
          </cell>
        </row>
        <row r="46">
          <cell r="B46" t="str">
            <v>黄骅市顺亿汽车部件有限公司</v>
          </cell>
          <cell r="C46">
            <v>43537.7053333333</v>
          </cell>
        </row>
        <row r="47">
          <cell r="B47" t="str">
            <v>苏世博(南京)减振系统有限公司</v>
          </cell>
          <cell r="C47">
            <v>300000</v>
          </cell>
        </row>
        <row r="48">
          <cell r="B48" t="str">
            <v>天津琪安科技有限公司</v>
          </cell>
          <cell r="C48">
            <v>70347.5893333334</v>
          </cell>
        </row>
        <row r="49">
          <cell r="B49" t="str">
            <v>中机科（北京）车辆检测工程研究院有限公司</v>
          </cell>
          <cell r="C49">
            <v>47791.6</v>
          </cell>
        </row>
        <row r="50">
          <cell r="B50" t="str">
            <v>大连浩煜新材料科技有限公司</v>
          </cell>
          <cell r="C50">
            <v>489830.642666667</v>
          </cell>
        </row>
        <row r="51">
          <cell r="B51" t="str">
            <v>黄骅市旗锐塑料制品有限公司</v>
          </cell>
          <cell r="C51">
            <v>60195.8373333333</v>
          </cell>
        </row>
        <row r="52">
          <cell r="B52" t="str">
            <v>浙江路得坦摩汽车部件股份有限公司</v>
          </cell>
          <cell r="C52">
            <v>409276.794666667</v>
          </cell>
        </row>
        <row r="53">
          <cell r="B53" t="str">
            <v>芜湖星火软轴控制索制造有限公司</v>
          </cell>
          <cell r="C53">
            <v>46285.0813333333</v>
          </cell>
        </row>
        <row r="54">
          <cell r="B54" t="str">
            <v>黄骅市益海五金制造有限公司</v>
          </cell>
          <cell r="C54">
            <v>42430.5653333333</v>
          </cell>
        </row>
        <row r="55">
          <cell r="B55" t="str">
            <v>黄骅市祯祥金属制品有限责任公司</v>
          </cell>
          <cell r="C55">
            <v>3851.592</v>
          </cell>
        </row>
        <row r="56">
          <cell r="B56" t="str">
            <v>河北锐翰汽车零部件有限公司</v>
          </cell>
          <cell r="C56">
            <v>28278.348</v>
          </cell>
        </row>
        <row r="57">
          <cell r="B57" t="str">
            <v>北京鹏宇兴业精密模具制造有限公司</v>
          </cell>
          <cell r="C57">
            <v>1312</v>
          </cell>
        </row>
        <row r="58">
          <cell r="B58" t="str">
            <v>厦门市鑫荣飞工贸有限公司</v>
          </cell>
          <cell r="C58">
            <v>250000</v>
          </cell>
        </row>
        <row r="59">
          <cell r="B59" t="str">
            <v>东莞皓永汽车配件有限公司</v>
          </cell>
          <cell r="C59">
            <v>61716.48</v>
          </cell>
        </row>
        <row r="60">
          <cell r="B60" t="str">
            <v>芜湖市卓人汽车配件有限责任公司</v>
          </cell>
          <cell r="C60">
            <v>22180.2813333333</v>
          </cell>
        </row>
        <row r="61">
          <cell r="B61" t="str">
            <v>合肥光码科技有限公司</v>
          </cell>
          <cell r="C61">
            <v>10114.6266666667</v>
          </cell>
        </row>
        <row r="62">
          <cell r="B62" t="str">
            <v>黄骅市氦普气体销售有限公司</v>
          </cell>
          <cell r="C62">
            <v>23657.0026666667</v>
          </cell>
        </row>
        <row r="63">
          <cell r="B63" t="str">
            <v>沧州庆方汽车部件有限公司</v>
          </cell>
          <cell r="C63">
            <v>39216.1346666667</v>
          </cell>
        </row>
        <row r="64">
          <cell r="B64" t="str">
            <v>上海桓毅实业发展有限公司</v>
          </cell>
          <cell r="C64">
            <v>12217.56</v>
          </cell>
        </row>
        <row r="65">
          <cell r="B65" t="str">
            <v>上海霏济科技有限公司</v>
          </cell>
          <cell r="C65">
            <v>81847.0293333333</v>
          </cell>
        </row>
        <row r="66">
          <cell r="B66" t="str">
            <v>雄县华增汽车饰件有限公司</v>
          </cell>
          <cell r="C66">
            <v>12118.244</v>
          </cell>
        </row>
        <row r="67">
          <cell r="B67" t="str">
            <v>天津博容包装制品有限公司</v>
          </cell>
          <cell r="C67">
            <v>21486.7466666667</v>
          </cell>
        </row>
        <row r="68">
          <cell r="B68" t="str">
            <v>黄骅市正祥车辆部件有限公司</v>
          </cell>
          <cell r="C68">
            <v>27229.3586666667</v>
          </cell>
        </row>
        <row r="69">
          <cell r="B69" t="str">
            <v>青岛盛有电子科技有限公司</v>
          </cell>
          <cell r="C69">
            <v>54136.7893333333</v>
          </cell>
        </row>
        <row r="70">
          <cell r="B70" t="str">
            <v>厦门凯平化工有限公司</v>
          </cell>
          <cell r="C70">
            <v>97065.2146666667</v>
          </cell>
        </row>
        <row r="71">
          <cell r="B71" t="str">
            <v>沧州鑫亿源纸制品有限公司</v>
          </cell>
          <cell r="C71">
            <v>11139.128</v>
          </cell>
        </row>
        <row r="72">
          <cell r="B72" t="str">
            <v>北京吉信气弹簧制品有限公司</v>
          </cell>
          <cell r="C72">
            <v>60250.9133333333</v>
          </cell>
        </row>
        <row r="73">
          <cell r="B73" t="str">
            <v>天津市元辉昌钢铁贸易有限公司</v>
          </cell>
          <cell r="C73">
            <v>47867.5066666667</v>
          </cell>
        </row>
        <row r="74">
          <cell r="B74" t="str">
            <v>北鸿科（天津）科技有限公司</v>
          </cell>
          <cell r="C74">
            <v>6400</v>
          </cell>
        </row>
        <row r="75">
          <cell r="B75" t="str">
            <v>常州市正力制镜有限公司</v>
          </cell>
          <cell r="C75">
            <v>19183.3866666667</v>
          </cell>
        </row>
        <row r="76">
          <cell r="B76" t="str">
            <v>日照联成工程机械有限公司</v>
          </cell>
          <cell r="C76">
            <v>66981.3986666667</v>
          </cell>
        </row>
        <row r="77">
          <cell r="B77" t="str">
            <v>浙江万里安全器材制造有限公司</v>
          </cell>
          <cell r="C77">
            <v>17417.356</v>
          </cell>
        </row>
        <row r="78">
          <cell r="B78" t="str">
            <v>保定兆龙通用电器塑业有限公司</v>
          </cell>
          <cell r="C78">
            <v>23758.6466666667</v>
          </cell>
        </row>
        <row r="79">
          <cell r="B79" t="str">
            <v>黄骅市辉煌建筑队</v>
          </cell>
          <cell r="C79">
            <v>2046.13333333333</v>
          </cell>
        </row>
        <row r="80">
          <cell r="B80" t="str">
            <v>中山市华胜汽车部件有限公司</v>
          </cell>
          <cell r="C80">
            <v>6258.392</v>
          </cell>
        </row>
        <row r="81">
          <cell r="B81" t="str">
            <v>黄骅市兴岳金属制品有限公司</v>
          </cell>
          <cell r="C81">
            <v>34123.4106666667</v>
          </cell>
        </row>
        <row r="82">
          <cell r="B82" t="str">
            <v>沃尔瓦格涂料（廊坊）有限公司</v>
          </cell>
          <cell r="C82">
            <v>25721.1466666667</v>
          </cell>
        </row>
        <row r="83">
          <cell r="B83" t="str">
            <v>黄骅市润晨五金制品有限公司</v>
          </cell>
          <cell r="C83">
            <v>18859.2893333333</v>
          </cell>
        </row>
        <row r="84">
          <cell r="B84" t="str">
            <v>廊坊东尚金属制品有限公司</v>
          </cell>
          <cell r="C84">
            <v>11850.2</v>
          </cell>
        </row>
        <row r="85">
          <cell r="B85" t="str">
            <v>文登太成电子有限公司</v>
          </cell>
          <cell r="C85">
            <v>28601.888</v>
          </cell>
        </row>
        <row r="86">
          <cell r="B86" t="str">
            <v>黄骅市俊隆五金包装有限公司</v>
          </cell>
          <cell r="C86">
            <v>12462.1026666667</v>
          </cell>
        </row>
        <row r="87">
          <cell r="B87" t="str">
            <v>常州立天汽车零部件有限公司</v>
          </cell>
          <cell r="C87">
            <v>48156.2506666667</v>
          </cell>
        </row>
        <row r="88">
          <cell r="B88" t="str">
            <v>沧州临港明康汽车配件有限公司</v>
          </cell>
          <cell r="C88">
            <v>7722.936</v>
          </cell>
        </row>
        <row r="89">
          <cell r="B89" t="str">
            <v>天津市宝坻区维华五金厂</v>
          </cell>
          <cell r="C89">
            <v>7680.384</v>
          </cell>
        </row>
        <row r="90">
          <cell r="B90" t="str">
            <v>黄骅市万昌五金制品有限公司</v>
          </cell>
          <cell r="C90">
            <v>67657.824</v>
          </cell>
        </row>
        <row r="91">
          <cell r="B91" t="str">
            <v>东光县福晨镜业有限公司</v>
          </cell>
          <cell r="C91">
            <v>12523.5693333333</v>
          </cell>
        </row>
        <row r="92">
          <cell r="B92" t="str">
            <v>黄骅市保俊成复合彩印厂</v>
          </cell>
          <cell r="C92">
            <v>17466.0226666667</v>
          </cell>
        </row>
        <row r="93">
          <cell r="B93" t="str">
            <v>瑞安市精艺标准件有限公司</v>
          </cell>
          <cell r="C93">
            <v>2210.716</v>
          </cell>
        </row>
        <row r="94">
          <cell r="B94" t="str">
            <v>黄骅市创合五金制品有限公司</v>
          </cell>
          <cell r="C94">
            <v>43092.64</v>
          </cell>
        </row>
        <row r="95">
          <cell r="B95" t="str">
            <v>山东万澳汽车附件科技有限公司</v>
          </cell>
          <cell r="C95">
            <v>14420.992</v>
          </cell>
        </row>
        <row r="96">
          <cell r="B96" t="str">
            <v>黄骅市双得金属制品销售有限公司</v>
          </cell>
          <cell r="C96">
            <v>22461.0493333333</v>
          </cell>
        </row>
        <row r="97">
          <cell r="B97" t="str">
            <v>泊头市新峰模具有限公司</v>
          </cell>
          <cell r="C97">
            <v>6164</v>
          </cell>
        </row>
        <row r="98">
          <cell r="B98" t="str">
            <v>北京中万盛贸易有限责任公司</v>
          </cell>
          <cell r="C98">
            <v>53185.7226666667</v>
          </cell>
        </row>
        <row r="99">
          <cell r="B99" t="str">
            <v>烟台美龙汽车部件有限公司</v>
          </cell>
          <cell r="C99">
            <v>1434.34666666667</v>
          </cell>
        </row>
        <row r="100">
          <cell r="B100" t="str">
            <v>黄骅市佳祥五金制品有限公司</v>
          </cell>
          <cell r="C100">
            <v>14467.376</v>
          </cell>
        </row>
        <row r="101">
          <cell r="B101" t="str">
            <v>南皮县利辉五金接插件厂</v>
          </cell>
          <cell r="C101">
            <v>315.186666666667</v>
          </cell>
        </row>
        <row r="102">
          <cell r="B102" t="str">
            <v>北京赛诺高科净化设备有限公司</v>
          </cell>
          <cell r="C102">
            <v>2612</v>
          </cell>
        </row>
        <row r="103">
          <cell r="B103" t="str">
            <v>沧州市奥睿机械设备有限公司</v>
          </cell>
          <cell r="C103">
            <v>4824.66666666667</v>
          </cell>
        </row>
        <row r="104">
          <cell r="B104" t="str">
            <v>黄骅市致远摩托车配件有限公司</v>
          </cell>
          <cell r="C104">
            <v>16717.296</v>
          </cell>
        </row>
        <row r="105">
          <cell r="B105" t="str">
            <v>沧州宇诺五金制造有限公司</v>
          </cell>
          <cell r="C105">
            <v>167155.668</v>
          </cell>
        </row>
        <row r="106">
          <cell r="B106" t="str">
            <v>旷达汽车饰件系统有限公司</v>
          </cell>
          <cell r="C106">
            <v>152985.554666667</v>
          </cell>
        </row>
        <row r="107">
          <cell r="B107" t="str">
            <v>佛山市顺德区赛朗斯汽车部件实业有限公司</v>
          </cell>
          <cell r="C107">
            <v>8666.66666666667</v>
          </cell>
        </row>
        <row r="108">
          <cell r="B108" t="str">
            <v>文安县万达汽车配件制造有限公司</v>
          </cell>
          <cell r="C108">
            <v>55733.7826666667</v>
          </cell>
        </row>
        <row r="109">
          <cell r="B109" t="str">
            <v>慈溪市维克多自控元件有限公司</v>
          </cell>
          <cell r="C109">
            <v>49933.5986666667</v>
          </cell>
        </row>
        <row r="110">
          <cell r="B110" t="str">
            <v>天津信嘉机械设备租赁有限公司</v>
          </cell>
          <cell r="C110">
            <v>1426.66666666667</v>
          </cell>
        </row>
        <row r="111">
          <cell r="B111" t="str">
            <v>新梦顶（上海）贸易有限公司</v>
          </cell>
          <cell r="C111">
            <v>11567.3906666667</v>
          </cell>
        </row>
        <row r="112">
          <cell r="B112" t="str">
            <v>无锡市汇源机械科技有限公司</v>
          </cell>
          <cell r="C112">
            <v>16540.7813333333</v>
          </cell>
        </row>
        <row r="113">
          <cell r="B113" t="str">
            <v>佳化化学（滨州）有限公司</v>
          </cell>
          <cell r="C113">
            <v>7450.7</v>
          </cell>
        </row>
        <row r="114">
          <cell r="B114" t="str">
            <v>沧州智凯金属制品有限公司</v>
          </cell>
          <cell r="C114">
            <v>89941.3293333333</v>
          </cell>
        </row>
        <row r="115">
          <cell r="B115" t="str">
            <v>廊坊开发区欧特克精密电子线束制造有限公司</v>
          </cell>
          <cell r="C115">
            <v>60977.452</v>
          </cell>
        </row>
        <row r="116">
          <cell r="B116" t="str">
            <v>高碑店京华橡胶制品有限责任公司</v>
          </cell>
          <cell r="C116">
            <v>3519.412</v>
          </cell>
        </row>
        <row r="117">
          <cell r="B117" t="str">
            <v>文安县恒德汽车座椅制造有限公司</v>
          </cell>
          <cell r="C117">
            <v>46680.5586666667</v>
          </cell>
        </row>
        <row r="118">
          <cell r="B118" t="str">
            <v>曲阜陆航座椅辅料有限公司</v>
          </cell>
          <cell r="C118">
            <v>9949.4</v>
          </cell>
        </row>
        <row r="119">
          <cell r="B119" t="str">
            <v>深州市晶立泰机械配件有限公司</v>
          </cell>
          <cell r="C119">
            <v>8718.12933333333</v>
          </cell>
        </row>
        <row r="120">
          <cell r="B120" t="str">
            <v>黄骅市腾双五金门市部</v>
          </cell>
          <cell r="C120">
            <v>6329.19066666667</v>
          </cell>
        </row>
        <row r="121">
          <cell r="B121" t="str">
            <v>黄骅市通乐贸易有限公司</v>
          </cell>
          <cell r="C121">
            <v>20110.0933333333</v>
          </cell>
        </row>
        <row r="122">
          <cell r="B122" t="str">
            <v>北京捷安思丽技术开发有限公司</v>
          </cell>
          <cell r="C122">
            <v>11946.4093333333</v>
          </cell>
        </row>
        <row r="123">
          <cell r="B123" t="str">
            <v>昆山维尔利环保科技有限公司</v>
          </cell>
          <cell r="C123">
            <v>2223.40533333333</v>
          </cell>
        </row>
        <row r="124">
          <cell r="B124" t="str">
            <v>天津芳雅机电科技有限公司</v>
          </cell>
          <cell r="C124">
            <v>5600</v>
          </cell>
        </row>
        <row r="125">
          <cell r="B125" t="str">
            <v>黄骅市桥行冷冲模具厂</v>
          </cell>
          <cell r="C125">
            <v>5550.66666666667</v>
          </cell>
        </row>
        <row r="126">
          <cell r="B126" t="str">
            <v>天津金发新材料有限公司</v>
          </cell>
          <cell r="C126">
            <v>12673.92</v>
          </cell>
        </row>
        <row r="127">
          <cell r="B127" t="str">
            <v>黄骅市大麻沽航凌电子机箱厂</v>
          </cell>
          <cell r="C127">
            <v>27914.9733333333</v>
          </cell>
        </row>
        <row r="128">
          <cell r="B128" t="str">
            <v>昌乐天齐色织布有限公司</v>
          </cell>
          <cell r="C128">
            <v>5360.69333333333</v>
          </cell>
        </row>
        <row r="129">
          <cell r="B129" t="str">
            <v>黄骅市源特市政工程有限公司</v>
          </cell>
          <cell r="C129">
            <v>1333.33333333333</v>
          </cell>
        </row>
        <row r="130">
          <cell r="B130" t="str">
            <v>河北航凌电路板有限公司</v>
          </cell>
          <cell r="C130">
            <v>18332.564</v>
          </cell>
        </row>
        <row r="131">
          <cell r="B131" t="str">
            <v>上锐（常州）供应链管理有限公司</v>
          </cell>
          <cell r="C131">
            <v>20194.9413333333</v>
          </cell>
        </row>
        <row r="132">
          <cell r="B132" t="str">
            <v>北京普田物流有限公司长沙分公司</v>
          </cell>
          <cell r="C132">
            <v>4095.91733333333</v>
          </cell>
        </row>
        <row r="133">
          <cell r="B133" t="str">
            <v>上海绽奇汽车部件有限公司</v>
          </cell>
          <cell r="C133">
            <v>57517.084</v>
          </cell>
        </row>
        <row r="134">
          <cell r="B134" t="str">
            <v>黄骅市旭鑫模具制造有限公司</v>
          </cell>
          <cell r="C134">
            <v>3562.4</v>
          </cell>
        </row>
        <row r="135">
          <cell r="B135" t="str">
            <v>航天宏达（泊头）机械科技有限公司</v>
          </cell>
          <cell r="C135">
            <v>121270.22</v>
          </cell>
        </row>
        <row r="136">
          <cell r="B136" t="str">
            <v>北京瑞隆祥模具有限公司</v>
          </cell>
          <cell r="C136">
            <v>149458.468</v>
          </cell>
        </row>
        <row r="137">
          <cell r="B137" t="str">
            <v>深圳市毅荣川电子科技有限公司</v>
          </cell>
          <cell r="C137">
            <v>14250.5386666667</v>
          </cell>
        </row>
        <row r="138">
          <cell r="B138" t="str">
            <v>多科迪（北京）塑胶颜料有限公司</v>
          </cell>
          <cell r="C138">
            <v>774</v>
          </cell>
        </row>
        <row r="139">
          <cell r="B139" t="str">
            <v>沧州崇文晟源机械制造有限公司</v>
          </cell>
          <cell r="C139">
            <v>4073.33333333333</v>
          </cell>
        </row>
        <row r="140">
          <cell r="B140" t="str">
            <v>山东昊松新材料科技有限公司</v>
          </cell>
          <cell r="C140">
            <v>10282.1333333333</v>
          </cell>
        </row>
        <row r="141">
          <cell r="B141" t="str">
            <v>黄骅市三姐五金经销部</v>
          </cell>
          <cell r="C141">
            <v>1787.24</v>
          </cell>
        </row>
        <row r="142">
          <cell r="B142" t="str">
            <v>沧州斯克艾商贸有限公司</v>
          </cell>
          <cell r="C142">
            <v>16672.152</v>
          </cell>
        </row>
        <row r="143">
          <cell r="B143" t="str">
            <v>浙江万福机电科技有限公司</v>
          </cell>
          <cell r="C143">
            <v>2046</v>
          </cell>
        </row>
        <row r="144">
          <cell r="B144" t="str">
            <v>天津开山金属模具科技有限公司</v>
          </cell>
          <cell r="C144">
            <v>3618</v>
          </cell>
        </row>
        <row r="145">
          <cell r="B145" t="str">
            <v>黄骅市海永机电设备经营部</v>
          </cell>
          <cell r="C145">
            <v>2102.66666666667</v>
          </cell>
        </row>
        <row r="146">
          <cell r="B146" t="str">
            <v>烟台青沪纸业有限公司</v>
          </cell>
          <cell r="C146">
            <v>2200</v>
          </cell>
        </row>
        <row r="147">
          <cell r="B147" t="str">
            <v>北京和昌明汽车内饰件有限公司</v>
          </cell>
          <cell r="C147">
            <v>237.852</v>
          </cell>
        </row>
        <row r="148">
          <cell r="B148" t="str">
            <v>上海坤达五金制品有限公司</v>
          </cell>
          <cell r="C148">
            <v>263.2</v>
          </cell>
        </row>
        <row r="149">
          <cell r="B149" t="str">
            <v>黄骅市宏宸汽车配件有限公司</v>
          </cell>
          <cell r="C149">
            <v>7265.9</v>
          </cell>
        </row>
        <row r="150">
          <cell r="B150" t="str">
            <v>天津优普达特科技有限公司</v>
          </cell>
          <cell r="C150">
            <v>40539.88</v>
          </cell>
        </row>
        <row r="151">
          <cell r="B151" t="str">
            <v>天津东旺科技发展有限公司</v>
          </cell>
          <cell r="C151">
            <v>3796.8</v>
          </cell>
        </row>
        <row r="152">
          <cell r="B152" t="str">
            <v>黄骅市元周五金制品有限公司</v>
          </cell>
          <cell r="C152">
            <v>12309.2146666667</v>
          </cell>
        </row>
        <row r="153">
          <cell r="B153" t="str">
            <v>安徽盛达前亮铝业有限公司</v>
          </cell>
          <cell r="C153">
            <v>580.266666666667</v>
          </cell>
        </row>
        <row r="154">
          <cell r="B154" t="str">
            <v>孟村回族自治县旭日汽车配件厂</v>
          </cell>
          <cell r="C154">
            <v>165.333333333333</v>
          </cell>
        </row>
        <row r="155">
          <cell r="B155" t="str">
            <v>沧州其源盛环保设备有限公司</v>
          </cell>
          <cell r="C155">
            <v>7812.14666666667</v>
          </cell>
        </row>
        <row r="156">
          <cell r="B156" t="str">
            <v>诸城市黄海剑杆织布厂</v>
          </cell>
          <cell r="C156">
            <v>2830.50666666667</v>
          </cell>
        </row>
        <row r="157">
          <cell r="B157" t="str">
            <v>上海努辰金属制品有限公司</v>
          </cell>
          <cell r="C157">
            <v>44964.3266666667</v>
          </cell>
        </row>
        <row r="158">
          <cell r="B158" t="str">
            <v>北京旺博林包装材料有限公司</v>
          </cell>
          <cell r="C158">
            <v>2214.8</v>
          </cell>
        </row>
        <row r="159">
          <cell r="B159" t="str">
            <v>北京东方华康自动化有限公司</v>
          </cell>
          <cell r="C159">
            <v>1360.92666666667</v>
          </cell>
        </row>
        <row r="160">
          <cell r="B160" t="str">
            <v>佛山市立久光电科技有限公司</v>
          </cell>
          <cell r="C160">
            <v>0.106666666666667</v>
          </cell>
        </row>
        <row r="161">
          <cell r="B161" t="str">
            <v>易格斯（上海）拖链系统有限公司</v>
          </cell>
          <cell r="C161">
            <v>100000</v>
          </cell>
        </row>
        <row r="162">
          <cell r="B162" t="str">
            <v>沧州市任沧机电有限公司</v>
          </cell>
          <cell r="C162">
            <v>6434.4</v>
          </cell>
        </row>
        <row r="163">
          <cell r="B163" t="str">
            <v>黄骅市供水公司</v>
          </cell>
          <cell r="C163">
            <v>3.89333333333333</v>
          </cell>
        </row>
        <row r="164">
          <cell r="B164" t="str">
            <v>黄骅市三江商贸有限公司</v>
          </cell>
          <cell r="C164">
            <v>2308.26666666667</v>
          </cell>
        </row>
        <row r="165">
          <cell r="B165" t="str">
            <v>黄骅市建华液压配件销售服务中心</v>
          </cell>
          <cell r="C165">
            <v>2004</v>
          </cell>
        </row>
        <row r="166">
          <cell r="B166" t="str">
            <v>安徽汉升工业部件股份有限公司</v>
          </cell>
          <cell r="C166">
            <v>2227.30666666667</v>
          </cell>
        </row>
        <row r="167">
          <cell r="B167" t="str">
            <v>宁波瑞元模塑有限公司</v>
          </cell>
          <cell r="C167">
            <v>21693.3333333333</v>
          </cell>
        </row>
        <row r="168">
          <cell r="B168" t="str">
            <v>徐州华夏电子有限公司</v>
          </cell>
          <cell r="C168">
            <v>24903.288</v>
          </cell>
        </row>
        <row r="169">
          <cell r="B169" t="str">
            <v>沧州众智鑫成人力资源服务有限公司</v>
          </cell>
          <cell r="C169">
            <v>6906.06933333333</v>
          </cell>
        </row>
        <row r="170">
          <cell r="B170" t="str">
            <v>沧州旭兴五金制品有限公司</v>
          </cell>
          <cell r="C170">
            <v>26396.5373333333</v>
          </cell>
        </row>
        <row r="171">
          <cell r="B171" t="str">
            <v>浙江佳龙电子有限公司</v>
          </cell>
          <cell r="C171">
            <v>970.666666666667</v>
          </cell>
        </row>
        <row r="172">
          <cell r="B172" t="str">
            <v>北京三浦易购科技有限公司</v>
          </cell>
          <cell r="C172">
            <v>3004.97066666667</v>
          </cell>
        </row>
        <row r="173">
          <cell r="B173" t="str">
            <v>天津宏达翔科技有限公司</v>
          </cell>
          <cell r="C173">
            <v>25342.4453333333</v>
          </cell>
        </row>
        <row r="174">
          <cell r="B174" t="str">
            <v>北京市京宁通海经贸有限公司</v>
          </cell>
          <cell r="C174">
            <v>12.5333333333333</v>
          </cell>
        </row>
        <row r="175">
          <cell r="B175" t="str">
            <v>广东盟力纺织科技有限公司</v>
          </cell>
          <cell r="C175">
            <v>3128.33466666667</v>
          </cell>
        </row>
        <row r="176">
          <cell r="B176" t="str">
            <v>泊头市捷润五金制品有限公司</v>
          </cell>
          <cell r="C176">
            <v>86044.2173333333</v>
          </cell>
        </row>
        <row r="177">
          <cell r="B177" t="str">
            <v>湖北伟士通汽车零件有限公司</v>
          </cell>
          <cell r="C177">
            <v>4494.908</v>
          </cell>
        </row>
        <row r="178">
          <cell r="B178" t="str">
            <v>杭州阳晨聚氨酯制品有限公司</v>
          </cell>
          <cell r="C178">
            <v>29589.5373333333</v>
          </cell>
        </row>
        <row r="179">
          <cell r="B179" t="str">
            <v>北京美好生活家居用品有限公司</v>
          </cell>
          <cell r="C179">
            <v>1032.06666666667</v>
          </cell>
        </row>
        <row r="180">
          <cell r="B180" t="str">
            <v>远东嘉烨沧州科技有限公司</v>
          </cell>
          <cell r="C180">
            <v>10081.0666666667</v>
          </cell>
        </row>
        <row r="181">
          <cell r="B181" t="str">
            <v>河北信一净美物业服务有限公司</v>
          </cell>
          <cell r="C181">
            <v>4961.2</v>
          </cell>
        </row>
        <row r="182">
          <cell r="B182" t="str">
            <v>黄骅市金宝成钢材经销有限公司</v>
          </cell>
          <cell r="C182">
            <v>20867.7493333333</v>
          </cell>
        </row>
        <row r="183">
          <cell r="B183" t="str">
            <v>衡水鑫智汽车零部件有限公司</v>
          </cell>
          <cell r="C183">
            <v>1733.33333333333</v>
          </cell>
        </row>
        <row r="184">
          <cell r="B184" t="str">
            <v>任丘市焊材厂</v>
          </cell>
          <cell r="C184">
            <v>7950.13333333333</v>
          </cell>
        </row>
        <row r="185">
          <cell r="B185" t="str">
            <v>北京怀安知恒机电设备有限公司</v>
          </cell>
          <cell r="C185">
            <v>506.666666666667</v>
          </cell>
        </row>
        <row r="186">
          <cell r="B186" t="str">
            <v>明阳科技（苏州）股份有限公司</v>
          </cell>
          <cell r="C186">
            <v>1419.356</v>
          </cell>
        </row>
        <row r="187">
          <cell r="B187" t="str">
            <v>青岛中新华美塑料有限公司</v>
          </cell>
          <cell r="C187">
            <v>16500</v>
          </cell>
        </row>
        <row r="188">
          <cell r="B188" t="str">
            <v>潍坊振晟汽车零部件有限公司</v>
          </cell>
          <cell r="C188">
            <v>16988.9733333333</v>
          </cell>
        </row>
        <row r="189">
          <cell r="B189" t="str">
            <v>西安嘉怡天恒精密技术股份有限公司</v>
          </cell>
          <cell r="C189">
            <v>6116</v>
          </cell>
        </row>
        <row r="190">
          <cell r="B190" t="str">
            <v>上海鸿扬工贸有限公司</v>
          </cell>
          <cell r="C190">
            <v>2410.66666666667</v>
          </cell>
        </row>
        <row r="191">
          <cell r="B191" t="str">
            <v>天津市天龙得冷成型部品有限公司</v>
          </cell>
          <cell r="C191">
            <v>50000</v>
          </cell>
        </row>
        <row r="192">
          <cell r="B192" t="str">
            <v>天津腾达永恒科技发展有限公司</v>
          </cell>
          <cell r="C192">
            <v>3530.928</v>
          </cell>
        </row>
        <row r="193">
          <cell r="B193" t="str">
            <v>河北盛德燃气有限公司</v>
          </cell>
          <cell r="C193">
            <v>0.52</v>
          </cell>
        </row>
        <row r="194">
          <cell r="B194" t="str">
            <v>佛吉亚（无锡）座椅部件有限公司</v>
          </cell>
          <cell r="C194">
            <v>222814.037333333</v>
          </cell>
        </row>
        <row r="195">
          <cell r="B195" t="str">
            <v>诸城市弘和源商贸有限公司</v>
          </cell>
          <cell r="C195">
            <v>0.0613333333333333</v>
          </cell>
        </row>
        <row r="196">
          <cell r="B196" t="str">
            <v>北京京东世纪信息技术有限公司</v>
          </cell>
          <cell r="C196">
            <v>1054.11733333333</v>
          </cell>
        </row>
        <row r="197">
          <cell r="B197" t="str">
            <v>黄骅市金盾保安服务有限公司</v>
          </cell>
          <cell r="C197">
            <v>5693.33333333333</v>
          </cell>
        </row>
        <row r="198">
          <cell r="B198" t="str">
            <v>石家庄跨越物流有限公司</v>
          </cell>
          <cell r="C198">
            <v>102245.837333333</v>
          </cell>
        </row>
        <row r="199">
          <cell r="B199" t="str">
            <v>霸州市霸州镇鑫创五金塑料厂</v>
          </cell>
          <cell r="C199">
            <v>16158.212</v>
          </cell>
        </row>
        <row r="200">
          <cell r="B200" t="str">
            <v>北京泰纳特斯汽车零部件有限公司</v>
          </cell>
          <cell r="C200">
            <v>2066.66666666667</v>
          </cell>
        </row>
        <row r="201">
          <cell r="B201" t="str">
            <v>唐兴压缩技术(昆山)有限公司</v>
          </cell>
          <cell r="C201">
            <v>1864</v>
          </cell>
        </row>
        <row r="202">
          <cell r="B202" t="str">
            <v>天津市勃辉模具有限公司</v>
          </cell>
          <cell r="C202">
            <v>6301.86266666667</v>
          </cell>
        </row>
        <row r="203">
          <cell r="B203" t="str">
            <v>吴江市拓研电子材料有限公司</v>
          </cell>
          <cell r="C203">
            <v>277.333333333333</v>
          </cell>
        </row>
        <row r="204">
          <cell r="B204" t="str">
            <v>沧州市鑫发缝纫机有限公司</v>
          </cell>
          <cell r="C204">
            <v>2516.4</v>
          </cell>
        </row>
        <row r="205">
          <cell r="B205" t="str">
            <v>廊坊市东平汽车零配件有限公司</v>
          </cell>
          <cell r="C205">
            <v>94433.34</v>
          </cell>
        </row>
        <row r="206">
          <cell r="B206" t="str">
            <v>上海永协机械配件有限公司</v>
          </cell>
          <cell r="C206">
            <v>28792.84</v>
          </cell>
        </row>
        <row r="207">
          <cell r="B207" t="str">
            <v>南京奥托立夫汽车安全系统有限公司</v>
          </cell>
          <cell r="C207">
            <v>72092.7373333333</v>
          </cell>
        </row>
        <row r="208">
          <cell r="B208" t="str">
            <v>埃意(廊坊)电子工程有限公司</v>
          </cell>
          <cell r="C208">
            <v>7649.03333333333</v>
          </cell>
        </row>
        <row r="209">
          <cell r="B209" t="str">
            <v>黄骅市盈辉汽车配件有限公司</v>
          </cell>
          <cell r="C209">
            <v>84668.476</v>
          </cell>
        </row>
        <row r="210">
          <cell r="B210" t="str">
            <v>沈阳金杯锦恒汽车安全系统有限公司</v>
          </cell>
          <cell r="C210">
            <v>68773.64</v>
          </cell>
        </row>
        <row r="211">
          <cell r="B211" t="str">
            <v>北京嘉度科贸有限公司</v>
          </cell>
          <cell r="C211">
            <v>4526.66666666667</v>
          </cell>
        </row>
        <row r="212">
          <cell r="B212" t="str">
            <v>黄骅市天硕汽车部件有限公司</v>
          </cell>
          <cell r="C212">
            <v>5927.40133333333</v>
          </cell>
        </row>
        <row r="213">
          <cell r="B213" t="str">
            <v>河北莫特美橡塑科技有限公司</v>
          </cell>
          <cell r="C213">
            <v>27392.8</v>
          </cell>
        </row>
        <row r="214">
          <cell r="B214" t="str">
            <v>北京宇喆科技有限公司</v>
          </cell>
          <cell r="C214">
            <v>111804.556</v>
          </cell>
        </row>
        <row r="215">
          <cell r="B215" t="str">
            <v>天津力登维汽车部件有限公司</v>
          </cell>
          <cell r="C215">
            <v>11452.716</v>
          </cell>
        </row>
        <row r="216">
          <cell r="B216" t="str">
            <v>河北方基恒达汽车部件有限公司</v>
          </cell>
          <cell r="C216">
            <v>56595.0413333333</v>
          </cell>
        </row>
        <row r="217">
          <cell r="B217" t="str">
            <v>海兴县越达弹簧制造有限公司</v>
          </cell>
          <cell r="C217">
            <v>12022.8693333333</v>
          </cell>
        </row>
        <row r="218">
          <cell r="B218" t="str">
            <v>保定市宏腾科技有限公司</v>
          </cell>
          <cell r="C218">
            <v>325.997333333333</v>
          </cell>
        </row>
        <row r="219">
          <cell r="B219" t="str">
            <v>临沂方中新材料科技有限公司</v>
          </cell>
          <cell r="C219">
            <v>19306.6666666667</v>
          </cell>
        </row>
        <row r="220">
          <cell r="B220" t="str">
            <v>欣瑞联电子（肇庆）有限公司</v>
          </cell>
          <cell r="C220">
            <v>5923.324</v>
          </cell>
        </row>
        <row r="221">
          <cell r="B221" t="str">
            <v>天津林宇机械制造有限公司</v>
          </cell>
          <cell r="C221">
            <v>1883.33333333333</v>
          </cell>
        </row>
        <row r="222">
          <cell r="B222" t="str">
            <v>天津合心亿商贸有限公司</v>
          </cell>
          <cell r="C222">
            <v>7748.78666666667</v>
          </cell>
        </row>
        <row r="223">
          <cell r="B223" t="str">
            <v>沧州圣玺装饰装修工程有限公司</v>
          </cell>
          <cell r="C223">
            <v>2194.52</v>
          </cell>
        </row>
        <row r="224">
          <cell r="B224" t="str">
            <v>河北嘉雄建筑安装工程有限公司</v>
          </cell>
          <cell r="C224">
            <v>261.6</v>
          </cell>
        </row>
        <row r="225">
          <cell r="B225" t="str">
            <v>黄骅市翼华工程机械租赁有限公司</v>
          </cell>
          <cell r="C225">
            <v>2934.66666666667</v>
          </cell>
        </row>
        <row r="226">
          <cell r="B226" t="str">
            <v>沧州烽源人力资源服务有限公司</v>
          </cell>
          <cell r="C226">
            <v>10620.5013333333</v>
          </cell>
        </row>
        <row r="227">
          <cell r="B227" t="str">
            <v>北京来一桶金科技有限公司</v>
          </cell>
          <cell r="C227">
            <v>4180.72</v>
          </cell>
        </row>
        <row r="228">
          <cell r="B228" t="str">
            <v>天津沛衡五金弹簧有限公司</v>
          </cell>
          <cell r="C228">
            <v>1687.04533333333</v>
          </cell>
        </row>
        <row r="229">
          <cell r="B229" t="str">
            <v>河北定国紧固件制造有限公司</v>
          </cell>
          <cell r="C229">
            <v>211.2</v>
          </cell>
        </row>
        <row r="230">
          <cell r="B230" t="str">
            <v>上海商发金属材料有限公司</v>
          </cell>
          <cell r="C230">
            <v>6829.23333333333</v>
          </cell>
        </row>
        <row r="231">
          <cell r="B231" t="str">
            <v>雅柏利（上海）粘扣带有限公司</v>
          </cell>
          <cell r="C231">
            <v>13786.8306666667</v>
          </cell>
        </row>
        <row r="232">
          <cell r="B232" t="str">
            <v>江苏全盛座舱技术股份有限公司</v>
          </cell>
          <cell r="C232">
            <v>250000</v>
          </cell>
        </row>
        <row r="233">
          <cell r="B233" t="str">
            <v>诸城恒信新材料科技有限公司</v>
          </cell>
          <cell r="C233">
            <v>7483.23733333333</v>
          </cell>
        </row>
        <row r="234">
          <cell r="B234" t="str">
            <v>北京友联物流有限公司</v>
          </cell>
          <cell r="C234">
            <v>25029.0733333333</v>
          </cell>
        </row>
        <row r="235">
          <cell r="B235" t="str">
            <v>天津中骏机械技术有限公司</v>
          </cell>
          <cell r="C235">
            <v>1733.33333333333</v>
          </cell>
        </row>
        <row r="236">
          <cell r="B236" t="str">
            <v>天津德润达金属材料销售有限公司</v>
          </cell>
          <cell r="C236">
            <v>10551.8133333333</v>
          </cell>
        </row>
        <row r="237">
          <cell r="B237" t="str">
            <v>大悍（天津）汽车零部件有限公司</v>
          </cell>
          <cell r="C237">
            <v>56839.8306666667</v>
          </cell>
        </row>
        <row r="238">
          <cell r="B238" t="str">
            <v>沧州梦依恋商贸有限公司</v>
          </cell>
          <cell r="C238">
            <v>352</v>
          </cell>
        </row>
        <row r="239">
          <cell r="B239" t="str">
            <v>河北亿泽汽车零部件科技有限公司</v>
          </cell>
          <cell r="C239">
            <v>6463.6</v>
          </cell>
        </row>
        <row r="240">
          <cell r="B240" t="str">
            <v>北汽岱摩斯（沧州）汽车系统有限公司</v>
          </cell>
          <cell r="C240">
            <v>17239.9466666667</v>
          </cell>
        </row>
        <row r="241">
          <cell r="B241" t="str">
            <v>温州鑫锐电器有限公司</v>
          </cell>
          <cell r="C241">
            <v>6895.712</v>
          </cell>
        </row>
        <row r="242">
          <cell r="B242" t="str">
            <v>北京恒世通物流有限公司</v>
          </cell>
          <cell r="C242">
            <v>8958.34666666667</v>
          </cell>
        </row>
        <row r="243">
          <cell r="C243">
            <v>13935264.068</v>
          </cell>
        </row>
        <row r="244">
          <cell r="B244" t="str">
            <v>天津禄川科技开发有限公司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2月"/>
    </sheetNames>
    <sheetDataSet>
      <sheetData sheetId="0" refreshError="1"/>
      <sheetData sheetId="1" refreshError="1">
        <row r="1">
          <cell r="B1" t="str">
            <v>支出情况用途说明</v>
          </cell>
          <cell r="C1" t="str">
            <v>贷方</v>
          </cell>
        </row>
        <row r="2">
          <cell r="B2" t="str">
            <v>曹县亿昌木制品有限公司</v>
          </cell>
          <cell r="C2">
            <v>3520</v>
          </cell>
        </row>
        <row r="3">
          <cell r="B3" t="str">
            <v>东莞市鑫宝塑胶原料有限公司</v>
          </cell>
          <cell r="C3">
            <v>34000</v>
          </cell>
        </row>
        <row r="4">
          <cell r="B4" t="str">
            <v>临沂方中新材料科技有限公司</v>
          </cell>
          <cell r="C4">
            <v>100000</v>
          </cell>
        </row>
        <row r="5">
          <cell r="B5" t="str">
            <v>青岛中新华美塑料有限公司</v>
          </cell>
          <cell r="C5">
            <v>50000</v>
          </cell>
        </row>
        <row r="6">
          <cell r="B6" t="str">
            <v>天津又进精密部品有限公司</v>
          </cell>
          <cell r="C6">
            <v>20000</v>
          </cell>
        </row>
        <row r="7">
          <cell r="B7" t="str">
            <v>谷城益合泡沫塑胶有限公司</v>
          </cell>
          <cell r="C7">
            <v>20000</v>
          </cell>
        </row>
        <row r="8">
          <cell r="B8" t="str">
            <v>宁波市北仑屹昌机械有限公司</v>
          </cell>
          <cell r="C8">
            <v>50000</v>
          </cell>
        </row>
        <row r="9">
          <cell r="B9" t="str">
            <v>上海绒彧贸易有限公司</v>
          </cell>
          <cell r="C9">
            <v>5085</v>
          </cell>
        </row>
        <row r="10">
          <cell r="B10" t="str">
            <v>黄骅市海永机电设备经营部</v>
          </cell>
          <cell r="C10">
            <v>2500</v>
          </cell>
        </row>
        <row r="11">
          <cell r="B11" t="str">
            <v>上海发之源电气有限公司</v>
          </cell>
          <cell r="C11">
            <v>50000</v>
          </cell>
        </row>
        <row r="12">
          <cell r="B12" t="str">
            <v>黄骅市旗锐塑料制品有限公司</v>
          </cell>
          <cell r="C12">
            <v>40000</v>
          </cell>
        </row>
        <row r="13">
          <cell r="B13" t="str">
            <v>河北锦泽丰泰国际贸易有限公司</v>
          </cell>
          <cell r="C13">
            <v>540000</v>
          </cell>
        </row>
        <row r="14">
          <cell r="B14" t="str">
            <v>大连浩煜新材料科技有限公司</v>
          </cell>
          <cell r="C14">
            <v>400000</v>
          </cell>
        </row>
        <row r="15">
          <cell r="B15" t="str">
            <v>北京吉信气弹簧制品有限公司</v>
          </cell>
          <cell r="C15">
            <v>80000</v>
          </cell>
        </row>
        <row r="16">
          <cell r="B16" t="str">
            <v>吉林省德邦汽车电子有限公司</v>
          </cell>
          <cell r="C16">
            <v>111740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92D050"/>
  </sheetPr>
  <dimension ref="A1:AR303"/>
  <sheetViews>
    <sheetView tabSelected="1" zoomScale="90" zoomScaleNormal="90" workbookViewId="0">
      <pane xSplit="5" ySplit="7" topLeftCell="F8" activePane="bottomRight" state="frozen"/>
      <selection/>
      <selection pane="topRight"/>
      <selection pane="bottomLeft"/>
      <selection pane="bottomRight" activeCell="AR59" sqref="AR59"/>
    </sheetView>
  </sheetViews>
  <sheetFormatPr defaultColWidth="8.25" defaultRowHeight="21" customHeight="1"/>
  <cols>
    <col min="1" max="1" width="1.75" style="264" customWidth="1"/>
    <col min="2" max="2" width="4" style="264" customWidth="1"/>
    <col min="3" max="3" width="9.33333333333333" style="264" customWidth="1"/>
    <col min="4" max="4" width="26.3333333333333" style="264" customWidth="1"/>
    <col min="5" max="5" width="14.5833333333333" style="264" customWidth="1"/>
    <col min="6" max="6" width="15" style="264" customWidth="1"/>
    <col min="7" max="7" width="12.75" style="264" customWidth="1"/>
    <col min="8" max="22" width="2.33333333333333" style="264" hidden="1" customWidth="1" outlineLevel="1"/>
    <col min="23" max="23" width="2.33333333333333" style="265" hidden="1" customWidth="1" outlineLevel="1"/>
    <col min="24" max="25" width="2.33333333333333" style="261" hidden="1" customWidth="1" outlineLevel="1"/>
    <col min="26" max="26" width="3.08333333333333" style="261" hidden="1" customWidth="1" outlineLevel="1"/>
    <col min="27" max="28" width="3.08333333333333" style="265" hidden="1" customWidth="1" outlineLevel="1"/>
    <col min="29" max="31" width="3.13333333333333" style="265" hidden="1" customWidth="1" outlineLevel="1"/>
    <col min="32" max="32" width="13.8333333333333" style="265" customWidth="1" collapsed="1"/>
    <col min="33" max="33" width="15.25" style="265" customWidth="1"/>
    <col min="34" max="34" width="12.75" style="265" customWidth="1"/>
    <col min="35" max="35" width="13.8333333333333" style="266" customWidth="1"/>
    <col min="36" max="36" width="15.25" style="265" hidden="1" customWidth="1"/>
    <col min="37" max="37" width="12.75" style="265" hidden="1" customWidth="1"/>
    <col min="38" max="38" width="12.25" style="267" hidden="1" customWidth="1"/>
    <col min="39" max="39" width="13.8333333333333" style="267" customWidth="1"/>
    <col min="40" max="40" width="14.1666666666667" style="267" hidden="1" customWidth="1"/>
    <col min="41" max="41" width="8.25" style="265" hidden="1" customWidth="1"/>
    <col min="42" max="42" width="13.25" style="268"/>
    <col min="43" max="43" width="12.8916666666667" style="269"/>
    <col min="44" max="44" width="48" style="270" customWidth="1"/>
    <col min="45" max="16384" width="8.25" style="265"/>
  </cols>
  <sheetData>
    <row r="1" customHeight="1" spans="2:37">
      <c r="B1" s="271" t="s">
        <v>0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301"/>
      <c r="AA1" s="261"/>
      <c r="AB1" s="261"/>
      <c r="AC1" s="267"/>
      <c r="AD1" s="302"/>
      <c r="AE1" s="302"/>
      <c r="AF1" s="267"/>
      <c r="AG1" s="267"/>
      <c r="AH1" s="267"/>
      <c r="AI1" s="306"/>
      <c r="AJ1" s="307" t="s">
        <v>1</v>
      </c>
      <c r="AK1" s="308" t="s">
        <v>2</v>
      </c>
    </row>
    <row r="2" customHeight="1" spans="2:37">
      <c r="B2" s="272" t="s">
        <v>3</v>
      </c>
      <c r="C2" s="272"/>
      <c r="D2" s="273"/>
      <c r="E2" s="274"/>
      <c r="F2" s="275"/>
      <c r="G2" s="276"/>
      <c r="H2" s="276"/>
      <c r="I2" s="265" t="s">
        <v>4</v>
      </c>
      <c r="J2" s="296"/>
      <c r="K2" s="276"/>
      <c r="L2" s="265" t="s">
        <v>4</v>
      </c>
      <c r="M2" s="296"/>
      <c r="N2" s="276"/>
      <c r="O2" s="265" t="s">
        <v>4</v>
      </c>
      <c r="P2" s="296"/>
      <c r="Q2" s="276"/>
      <c r="R2" s="265" t="s">
        <v>4</v>
      </c>
      <c r="S2" s="296"/>
      <c r="T2" s="276"/>
      <c r="U2" s="265" t="s">
        <v>4</v>
      </c>
      <c r="V2" s="296"/>
      <c r="X2" s="265"/>
      <c r="Y2" s="265"/>
      <c r="AA2" s="261"/>
      <c r="AB2" s="261"/>
      <c r="AC2" s="267"/>
      <c r="AD2" s="302"/>
      <c r="AE2" s="302"/>
      <c r="AF2" s="267"/>
      <c r="AG2" s="267"/>
      <c r="AH2" s="267"/>
      <c r="AI2" s="306"/>
      <c r="AJ2" s="267">
        <v>31943519.6788</v>
      </c>
      <c r="AK2" s="308">
        <f>AJ2+'河北原材料（大宗）'!AN1+'预付&amp;票到付款'!AL1+'涉诉-河北'!AR1</f>
        <v>75314441.4361333</v>
      </c>
    </row>
    <row r="3" s="261" customFormat="1" customHeight="1" spans="2:44">
      <c r="B3" s="212" t="s">
        <v>5</v>
      </c>
      <c r="C3" s="277" t="s">
        <v>6</v>
      </c>
      <c r="D3" s="213" t="s">
        <v>7</v>
      </c>
      <c r="E3" s="121" t="s">
        <v>8</v>
      </c>
      <c r="F3" s="122" t="s">
        <v>9</v>
      </c>
      <c r="G3" s="123" t="s">
        <v>10</v>
      </c>
      <c r="H3" s="213" t="s">
        <v>11</v>
      </c>
      <c r="I3" s="213"/>
      <c r="J3" s="213"/>
      <c r="K3" s="213" t="s">
        <v>12</v>
      </c>
      <c r="L3" s="213"/>
      <c r="M3" s="213"/>
      <c r="N3" s="213" t="s">
        <v>13</v>
      </c>
      <c r="O3" s="213"/>
      <c r="P3" s="213"/>
      <c r="Q3" s="213" t="s">
        <v>14</v>
      </c>
      <c r="R3" s="213"/>
      <c r="S3" s="213"/>
      <c r="T3" s="213" t="s">
        <v>15</v>
      </c>
      <c r="U3" s="213"/>
      <c r="V3" s="213"/>
      <c r="W3" s="222" t="s">
        <v>16</v>
      </c>
      <c r="X3" s="222"/>
      <c r="Y3" s="222"/>
      <c r="Z3" s="213" t="s">
        <v>17</v>
      </c>
      <c r="AA3" s="213"/>
      <c r="AB3" s="213"/>
      <c r="AC3" s="222" t="s">
        <v>18</v>
      </c>
      <c r="AD3" s="222"/>
      <c r="AE3" s="222"/>
      <c r="AF3" s="222" t="s">
        <v>19</v>
      </c>
      <c r="AG3" s="222"/>
      <c r="AH3" s="222"/>
      <c r="AI3" s="309" t="s">
        <v>20</v>
      </c>
      <c r="AJ3" s="222"/>
      <c r="AK3" s="222"/>
      <c r="AL3" s="310"/>
      <c r="AM3" s="310"/>
      <c r="AN3" s="310"/>
      <c r="AP3" s="329"/>
      <c r="AQ3" s="330"/>
      <c r="AR3" s="331"/>
    </row>
    <row r="4" s="261" customFormat="1" customHeight="1" spans="2:44">
      <c r="B4" s="214"/>
      <c r="C4" s="278"/>
      <c r="D4" s="215"/>
      <c r="E4" s="126"/>
      <c r="F4" s="127"/>
      <c r="G4" s="128"/>
      <c r="H4" s="215" t="s">
        <v>21</v>
      </c>
      <c r="I4" s="215" t="s">
        <v>22</v>
      </c>
      <c r="J4" s="216" t="s">
        <v>23</v>
      </c>
      <c r="K4" s="215" t="s">
        <v>21</v>
      </c>
      <c r="L4" s="215" t="s">
        <v>22</v>
      </c>
      <c r="M4" s="216" t="s">
        <v>23</v>
      </c>
      <c r="N4" s="215" t="s">
        <v>21</v>
      </c>
      <c r="O4" s="215" t="s">
        <v>22</v>
      </c>
      <c r="P4" s="216" t="s">
        <v>23</v>
      </c>
      <c r="Q4" s="215" t="s">
        <v>21</v>
      </c>
      <c r="R4" s="215" t="s">
        <v>22</v>
      </c>
      <c r="S4" s="216" t="s">
        <v>23</v>
      </c>
      <c r="T4" s="215" t="s">
        <v>21</v>
      </c>
      <c r="U4" s="215" t="s">
        <v>22</v>
      </c>
      <c r="V4" s="216" t="s">
        <v>23</v>
      </c>
      <c r="W4" s="223" t="s">
        <v>21</v>
      </c>
      <c r="X4" s="223" t="s">
        <v>22</v>
      </c>
      <c r="Y4" s="223" t="s">
        <v>23</v>
      </c>
      <c r="Z4" s="215" t="s">
        <v>21</v>
      </c>
      <c r="AA4" s="215" t="s">
        <v>22</v>
      </c>
      <c r="AB4" s="215" t="s">
        <v>23</v>
      </c>
      <c r="AC4" s="223" t="s">
        <v>21</v>
      </c>
      <c r="AD4" s="223" t="s">
        <v>22</v>
      </c>
      <c r="AE4" s="223" t="s">
        <v>23</v>
      </c>
      <c r="AF4" s="223" t="s">
        <v>21</v>
      </c>
      <c r="AG4" s="223" t="s">
        <v>22</v>
      </c>
      <c r="AH4" s="223" t="s">
        <v>23</v>
      </c>
      <c r="AI4" s="311" t="s">
        <v>21</v>
      </c>
      <c r="AJ4" s="223" t="s">
        <v>22</v>
      </c>
      <c r="AK4" s="223" t="s">
        <v>23</v>
      </c>
      <c r="AL4" s="310"/>
      <c r="AM4" s="310"/>
      <c r="AN4" s="310"/>
      <c r="AP4" s="329"/>
      <c r="AQ4" s="330"/>
      <c r="AR4" s="331"/>
    </row>
    <row r="5" s="262" customFormat="1" customHeight="1" spans="2:44">
      <c r="B5" s="279" t="s">
        <v>5</v>
      </c>
      <c r="C5" s="280"/>
      <c r="D5" s="281"/>
      <c r="E5" s="282">
        <v>1</v>
      </c>
      <c r="F5" s="282">
        <v>2</v>
      </c>
      <c r="G5" s="282" t="s">
        <v>24</v>
      </c>
      <c r="H5" s="283">
        <v>4</v>
      </c>
      <c r="I5" s="283">
        <v>5</v>
      </c>
      <c r="J5" s="283" t="s">
        <v>25</v>
      </c>
      <c r="K5" s="283">
        <v>4</v>
      </c>
      <c r="L5" s="283">
        <v>5</v>
      </c>
      <c r="M5" s="283" t="s">
        <v>25</v>
      </c>
      <c r="N5" s="283">
        <v>4</v>
      </c>
      <c r="O5" s="283">
        <v>5</v>
      </c>
      <c r="P5" s="283" t="s">
        <v>25</v>
      </c>
      <c r="Q5" s="283">
        <v>4</v>
      </c>
      <c r="R5" s="283">
        <v>5</v>
      </c>
      <c r="S5" s="283" t="s">
        <v>25</v>
      </c>
      <c r="T5" s="283">
        <v>4</v>
      </c>
      <c r="U5" s="283">
        <v>5</v>
      </c>
      <c r="V5" s="283" t="s">
        <v>25</v>
      </c>
      <c r="W5" s="298">
        <v>7</v>
      </c>
      <c r="X5" s="298">
        <v>8</v>
      </c>
      <c r="Y5" s="298" t="s">
        <v>26</v>
      </c>
      <c r="Z5" s="283">
        <v>10</v>
      </c>
      <c r="AA5" s="283">
        <v>11</v>
      </c>
      <c r="AB5" s="283" t="s">
        <v>27</v>
      </c>
      <c r="AC5" s="298" t="s">
        <v>28</v>
      </c>
      <c r="AD5" s="298">
        <v>14</v>
      </c>
      <c r="AE5" s="298" t="s">
        <v>29</v>
      </c>
      <c r="AF5" s="298" t="s">
        <v>28</v>
      </c>
      <c r="AG5" s="298">
        <v>14</v>
      </c>
      <c r="AH5" s="298" t="s">
        <v>29</v>
      </c>
      <c r="AI5" s="312" t="s">
        <v>28</v>
      </c>
      <c r="AJ5" s="298">
        <v>14</v>
      </c>
      <c r="AK5" s="298" t="s">
        <v>29</v>
      </c>
      <c r="AL5" s="313"/>
      <c r="AM5" s="313"/>
      <c r="AN5" s="313"/>
      <c r="AP5" s="332" t="s">
        <v>30</v>
      </c>
      <c r="AQ5" s="333"/>
      <c r="AR5" s="334"/>
    </row>
    <row r="6" s="261" customFormat="1" ht="37.5" customHeight="1" spans="2:44">
      <c r="B6" s="279" t="s">
        <v>5</v>
      </c>
      <c r="C6" s="280" t="s">
        <v>6</v>
      </c>
      <c r="D6" s="281" t="s">
        <v>31</v>
      </c>
      <c r="E6" s="284" t="s">
        <v>32</v>
      </c>
      <c r="F6" s="285" t="s">
        <v>33</v>
      </c>
      <c r="G6" s="286" t="s">
        <v>34</v>
      </c>
      <c r="H6" s="281" t="s">
        <v>35</v>
      </c>
      <c r="I6" s="297" t="s">
        <v>36</v>
      </c>
      <c r="J6" s="281" t="s">
        <v>34</v>
      </c>
      <c r="K6" s="281" t="s">
        <v>35</v>
      </c>
      <c r="L6" s="297" t="s">
        <v>36</v>
      </c>
      <c r="M6" s="281" t="s">
        <v>34</v>
      </c>
      <c r="N6" s="281" t="s">
        <v>35</v>
      </c>
      <c r="O6" s="297" t="s">
        <v>36</v>
      </c>
      <c r="P6" s="281" t="s">
        <v>34</v>
      </c>
      <c r="Q6" s="281" t="s">
        <v>35</v>
      </c>
      <c r="R6" s="297" t="s">
        <v>36</v>
      </c>
      <c r="S6" s="281" t="s">
        <v>34</v>
      </c>
      <c r="T6" s="281" t="s">
        <v>35</v>
      </c>
      <c r="U6" s="297" t="s">
        <v>36</v>
      </c>
      <c r="V6" s="281" t="s">
        <v>34</v>
      </c>
      <c r="W6" s="299" t="s">
        <v>35</v>
      </c>
      <c r="X6" s="300" t="s">
        <v>36</v>
      </c>
      <c r="Y6" s="299" t="s">
        <v>34</v>
      </c>
      <c r="Z6" s="281" t="s">
        <v>35</v>
      </c>
      <c r="AA6" s="297" t="s">
        <v>36</v>
      </c>
      <c r="AB6" s="281" t="s">
        <v>34</v>
      </c>
      <c r="AC6" s="303" t="s">
        <v>34</v>
      </c>
      <c r="AD6" s="304" t="s">
        <v>36</v>
      </c>
      <c r="AE6" s="299" t="s">
        <v>34</v>
      </c>
      <c r="AF6" s="303" t="s">
        <v>34</v>
      </c>
      <c r="AG6" s="304" t="s">
        <v>36</v>
      </c>
      <c r="AH6" s="299" t="s">
        <v>34</v>
      </c>
      <c r="AI6" s="314" t="s">
        <v>34</v>
      </c>
      <c r="AJ6" s="304" t="s">
        <v>36</v>
      </c>
      <c r="AK6" s="315" t="s">
        <v>34</v>
      </c>
      <c r="AL6" s="316"/>
      <c r="AM6" s="316" t="s">
        <v>37</v>
      </c>
      <c r="AN6" s="316"/>
      <c r="AO6" s="335"/>
      <c r="AP6" s="336" t="s">
        <v>38</v>
      </c>
      <c r="AQ6" s="337" t="s">
        <v>39</v>
      </c>
      <c r="AR6" s="338" t="s">
        <v>40</v>
      </c>
    </row>
    <row r="7" s="263" customFormat="1" customHeight="1" spans="1:44">
      <c r="A7" s="287"/>
      <c r="B7" s="288" t="s">
        <v>41</v>
      </c>
      <c r="C7" s="288"/>
      <c r="D7" s="289"/>
      <c r="E7" s="290">
        <f>SUBTOTAL(9,E8:E300)</f>
        <v>14294894.79</v>
      </c>
      <c r="F7" s="290">
        <f>SUBTOTAL(9,F8:F300)</f>
        <v>10668090.9</v>
      </c>
      <c r="G7" s="290">
        <f>SUBTOTAL(9,G8:G300)</f>
        <v>1778015.15</v>
      </c>
      <c r="H7" s="290">
        <f>SUBTOTAL(9,H8:H300)</f>
        <v>1091990.04133333</v>
      </c>
      <c r="I7" s="290">
        <f>SUBTOTAL(9,I8:I300)</f>
        <v>1055360</v>
      </c>
      <c r="J7" s="290">
        <f>H7-I7</f>
        <v>36630.0413333334</v>
      </c>
      <c r="K7" s="290">
        <f>SUBTOTAL(9,K8:K300)</f>
        <v>976000</v>
      </c>
      <c r="L7" s="290">
        <f>SUBTOTAL(9,L8:L300)</f>
        <v>952541.14</v>
      </c>
      <c r="M7" s="290">
        <f>K7-L7</f>
        <v>23458.86</v>
      </c>
      <c r="N7" s="290">
        <f>SUBTOTAL(9,N8:N300)</f>
        <v>1160000</v>
      </c>
      <c r="O7" s="290">
        <f>SUBTOTAL(9,O8:O300)</f>
        <v>868556.5</v>
      </c>
      <c r="P7" s="290">
        <f>N7-O7</f>
        <v>291443.5</v>
      </c>
      <c r="Q7" s="290">
        <f>SUBTOTAL(9,Q8:Q300)</f>
        <v>1617809.49906667</v>
      </c>
      <c r="R7" s="290">
        <f>SUBTOTAL(9,R8:R300)</f>
        <v>583960</v>
      </c>
      <c r="S7" s="290">
        <f>Q7-R7</f>
        <v>1033849.49906667</v>
      </c>
      <c r="T7" s="290">
        <f>SUBTOTAL(9,T8:T300)</f>
        <v>820000</v>
      </c>
      <c r="U7" s="290">
        <f>SUBTOTAL(9,U8:U300)</f>
        <v>1555760.12</v>
      </c>
      <c r="V7" s="290">
        <f>T7-U7</f>
        <v>-735760.12</v>
      </c>
      <c r="W7" s="290">
        <f>SUBTOTAL(9,W8:W300)</f>
        <v>948555.126666666</v>
      </c>
      <c r="X7" s="290">
        <f>SUBTOTAL(9,X8:X300)</f>
        <v>298500</v>
      </c>
      <c r="Y7" s="290">
        <f>W7-X7</f>
        <v>650055.126666666</v>
      </c>
      <c r="Z7" s="290">
        <f>SUBTOTAL(9,Z8:Z300)</f>
        <v>1835011.37666667</v>
      </c>
      <c r="AA7" s="290">
        <f>SUBTOTAL(9,AA8:AA300)</f>
        <v>1826476.01</v>
      </c>
      <c r="AB7" s="290">
        <f>Z7-AA7</f>
        <v>8535.36666666716</v>
      </c>
      <c r="AC7" s="290">
        <f>SUBTOTAL(9,AC8:AC300)</f>
        <v>992000</v>
      </c>
      <c r="AD7" s="290">
        <f>SUBTOTAL(9,AD8:AD300)</f>
        <v>245497.29</v>
      </c>
      <c r="AE7" s="305">
        <f t="shared" ref="AE7:AE47" si="0">AC7-AD7</f>
        <v>746502.71</v>
      </c>
      <c r="AF7" s="290">
        <f>SUBTOTAL(9,AF8:AF300)</f>
        <v>1221000</v>
      </c>
      <c r="AG7" s="290">
        <f>SUBTOTAL(9,AG8:AG300)</f>
        <v>3766934.61</v>
      </c>
      <c r="AH7" s="305">
        <f t="shared" ref="AH7:AH47" si="1">AF7-AG7</f>
        <v>-2545934.61</v>
      </c>
      <c r="AI7" s="317">
        <f>SUBTOTAL(9,AI8:AI300)</f>
        <v>1421000</v>
      </c>
      <c r="AJ7" s="290">
        <f>SUBTOTAL(9,AJ8:AJ300)</f>
        <v>468209.02</v>
      </c>
      <c r="AK7" s="318">
        <f t="shared" ref="AK7:AK47" si="2">AI7-AJ7</f>
        <v>952790.98</v>
      </c>
      <c r="AL7" s="319"/>
      <c r="AM7" s="320">
        <f>SUBTOTAL(9,AM8:AM300)</f>
        <v>461571.35373333</v>
      </c>
      <c r="AN7" s="321">
        <f>E7-AM7</f>
        <v>13833323.4362667</v>
      </c>
      <c r="AO7" s="339"/>
      <c r="AP7" s="340"/>
      <c r="AQ7" s="341"/>
      <c r="AR7" s="342"/>
    </row>
    <row r="8" hidden="1" customHeight="1" spans="1:44">
      <c r="A8" s="265"/>
      <c r="B8" s="291">
        <v>1</v>
      </c>
      <c r="C8" s="292" t="s">
        <v>42</v>
      </c>
      <c r="D8" s="293" t="s">
        <v>43</v>
      </c>
      <c r="E8" s="132">
        <f>VLOOKUP(C8,[1]整理明细!$B:$M,12,0)</f>
        <v>13410860.19</v>
      </c>
      <c r="F8" s="132">
        <f>VLOOKUP(C8,[12]河北应付账款!$C:$P,14,0)</f>
        <v>3512364.09</v>
      </c>
      <c r="G8" s="132">
        <f t="shared" ref="G8:G47" si="3">F8/6</f>
        <v>585394.015</v>
      </c>
      <c r="H8" s="141">
        <v>496341.533333333</v>
      </c>
      <c r="I8" s="141">
        <v>481120</v>
      </c>
      <c r="J8" s="141">
        <v>15221.533333333</v>
      </c>
      <c r="K8" s="141">
        <v>486000</v>
      </c>
      <c r="L8" s="141">
        <v>471420</v>
      </c>
      <c r="M8" s="141">
        <v>14580</v>
      </c>
      <c r="N8" s="141">
        <v>489000</v>
      </c>
      <c r="O8" s="141">
        <v>194000</v>
      </c>
      <c r="P8" s="141">
        <v>295000</v>
      </c>
      <c r="Q8" s="141">
        <v>454204.008</v>
      </c>
      <c r="R8" s="141">
        <v>280330</v>
      </c>
      <c r="S8" s="141">
        <v>173874.008</v>
      </c>
      <c r="T8" s="141">
        <v>400000</v>
      </c>
      <c r="U8" s="141">
        <v>436500</v>
      </c>
      <c r="V8" s="141">
        <v>-36500</v>
      </c>
      <c r="W8" s="141">
        <v>485168.674666666</v>
      </c>
      <c r="X8" s="141">
        <v>0</v>
      </c>
      <c r="Y8" s="141">
        <v>485168.674666666</v>
      </c>
      <c r="Z8" s="141">
        <v>485000</v>
      </c>
      <c r="AA8" s="141">
        <v>58200</v>
      </c>
      <c r="AB8" s="141">
        <v>426800</v>
      </c>
      <c r="AC8" s="141">
        <v>480000</v>
      </c>
      <c r="AD8" s="141">
        <v>997300</v>
      </c>
      <c r="AE8" s="141">
        <f t="shared" si="0"/>
        <v>-517300</v>
      </c>
      <c r="AF8" s="141">
        <v>502000</v>
      </c>
      <c r="AG8" s="141">
        <f>VLOOKUP(D8,'[11]2024.03支出'!$G:$H,2,0)</f>
        <v>145500</v>
      </c>
      <c r="AH8" s="141">
        <f t="shared" si="1"/>
        <v>356500</v>
      </c>
      <c r="AI8" s="141">
        <f t="shared" ref="AI8:AI71" si="4">ROUND(G8*0.8,-3)</f>
        <v>468000</v>
      </c>
      <c r="AJ8" s="141"/>
      <c r="AK8" s="143">
        <f t="shared" si="2"/>
        <v>468000</v>
      </c>
      <c r="AL8" s="302"/>
      <c r="AM8" s="322">
        <f t="shared" ref="AM8:AM47" si="5">AE8+AB8+Y8+V8+S8+P8+M8+J8+AH8+AK8</f>
        <v>1681344.216</v>
      </c>
      <c r="AN8" s="322">
        <f t="shared" ref="AN7:AN47" si="6">E8-AM8</f>
        <v>11729515.974</v>
      </c>
      <c r="AO8" s="265">
        <f>VLOOKUP(C8,[13]Sheet1!$B$1:$BK$65536,62,0)</f>
        <v>0</v>
      </c>
      <c r="AP8" s="343"/>
      <c r="AQ8" s="343"/>
      <c r="AR8" s="343"/>
    </row>
    <row r="9" hidden="1" customHeight="1" spans="1:44">
      <c r="A9" s="265"/>
      <c r="B9" s="291">
        <v>2</v>
      </c>
      <c r="C9" s="292" t="s">
        <v>44</v>
      </c>
      <c r="D9" s="293" t="s">
        <v>45</v>
      </c>
      <c r="E9" s="132">
        <f>VLOOKUP(C9,[1]整理明细!$B:$M,12,0)</f>
        <v>3933594.28</v>
      </c>
      <c r="F9" s="132">
        <f>VLOOKUP(C9,[12]河北应付账款!$C:$P,14,0)</f>
        <v>11866.04</v>
      </c>
      <c r="G9" s="132">
        <f t="shared" si="3"/>
        <v>1977.67333333333</v>
      </c>
      <c r="H9" s="141">
        <v>0</v>
      </c>
      <c r="I9" s="141">
        <v>0</v>
      </c>
      <c r="J9" s="141">
        <v>0</v>
      </c>
      <c r="K9" s="141">
        <v>0</v>
      </c>
      <c r="L9" s="141">
        <v>0</v>
      </c>
      <c r="M9" s="141">
        <v>0</v>
      </c>
      <c r="N9" s="141">
        <v>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  <c r="T9" s="141">
        <v>0</v>
      </c>
      <c r="U9" s="141">
        <v>0</v>
      </c>
      <c r="V9" s="141">
        <v>0</v>
      </c>
      <c r="W9" s="141">
        <v>0</v>
      </c>
      <c r="X9" s="141">
        <v>0</v>
      </c>
      <c r="Y9" s="141">
        <v>0</v>
      </c>
      <c r="Z9" s="141">
        <v>0</v>
      </c>
      <c r="AA9" s="141">
        <v>0</v>
      </c>
      <c r="AB9" s="141">
        <v>0</v>
      </c>
      <c r="AC9" s="141">
        <v>2000</v>
      </c>
      <c r="AD9" s="141">
        <v>0</v>
      </c>
      <c r="AE9" s="260">
        <f t="shared" si="0"/>
        <v>2000</v>
      </c>
      <c r="AF9" s="141">
        <v>2000</v>
      </c>
      <c r="AG9" s="141">
        <v>0</v>
      </c>
      <c r="AH9" s="260">
        <f t="shared" si="1"/>
        <v>2000</v>
      </c>
      <c r="AI9" s="141">
        <f t="shared" si="4"/>
        <v>2000</v>
      </c>
      <c r="AJ9" s="141"/>
      <c r="AK9" s="145">
        <f t="shared" si="2"/>
        <v>2000</v>
      </c>
      <c r="AL9" s="302" t="str">
        <f>VLOOKUP(C9,'涉诉-河北'!B:B,1,0)</f>
        <v>S413049</v>
      </c>
      <c r="AM9" s="322">
        <f t="shared" si="5"/>
        <v>6000</v>
      </c>
      <c r="AN9" s="322">
        <f t="shared" si="6"/>
        <v>3927594.28</v>
      </c>
      <c r="AO9" s="265">
        <f>VLOOKUP(C9,[13]Sheet1!$B$1:$BK$65536,62,0)</f>
        <v>0</v>
      </c>
      <c r="AP9" s="343"/>
      <c r="AQ9" s="343"/>
      <c r="AR9" s="343"/>
    </row>
    <row r="10" hidden="1" customHeight="1" spans="1:44">
      <c r="A10" s="265"/>
      <c r="B10" s="291">
        <v>3</v>
      </c>
      <c r="C10" s="294" t="s">
        <v>46</v>
      </c>
      <c r="D10" s="295" t="s">
        <v>47</v>
      </c>
      <c r="E10" s="132">
        <f>VLOOKUP(C10,[1]整理明细!$B:$M,12,0)</f>
        <v>10113417.79</v>
      </c>
      <c r="F10" s="132">
        <f>VLOOKUP(C10,[12]河北应付账款!$C:$P,14,0)</f>
        <v>3964717.41</v>
      </c>
      <c r="G10" s="132">
        <f t="shared" si="3"/>
        <v>660786.235</v>
      </c>
      <c r="H10" s="141">
        <v>496465.290666667</v>
      </c>
      <c r="I10" s="141">
        <v>448340</v>
      </c>
      <c r="J10" s="141">
        <v>48125.290666667</v>
      </c>
      <c r="K10" s="141">
        <v>529000</v>
      </c>
      <c r="L10" s="141">
        <v>513130</v>
      </c>
      <c r="M10" s="141">
        <v>15870</v>
      </c>
      <c r="N10" s="141">
        <v>484000</v>
      </c>
      <c r="O10" s="141">
        <v>465600</v>
      </c>
      <c r="P10" s="141">
        <v>18400</v>
      </c>
      <c r="Q10" s="141">
        <v>521195.953333334</v>
      </c>
      <c r="R10" s="141">
        <v>339500</v>
      </c>
      <c r="S10" s="141">
        <v>181695.953333334</v>
      </c>
      <c r="T10" s="141">
        <v>490000</v>
      </c>
      <c r="U10" s="141">
        <v>358900</v>
      </c>
      <c r="V10" s="141">
        <v>131100</v>
      </c>
      <c r="W10" s="141">
        <v>473575.254666666</v>
      </c>
      <c r="X10" s="141">
        <v>561300</v>
      </c>
      <c r="Y10" s="141">
        <v>-87724.7453333336</v>
      </c>
      <c r="Z10" s="141">
        <v>592000</v>
      </c>
      <c r="AA10" s="141">
        <v>682000</v>
      </c>
      <c r="AB10" s="141">
        <v>-90000</v>
      </c>
      <c r="AC10" s="141">
        <v>611000</v>
      </c>
      <c r="AD10" s="141">
        <v>174600</v>
      </c>
      <c r="AE10" s="260">
        <f t="shared" si="0"/>
        <v>436400</v>
      </c>
      <c r="AF10" s="141">
        <v>677000</v>
      </c>
      <c r="AG10" s="141">
        <f>VLOOKUP(D10,'[11]2024.03支出'!$G:$H,2,0)</f>
        <v>582000</v>
      </c>
      <c r="AH10" s="260">
        <f t="shared" si="1"/>
        <v>95000</v>
      </c>
      <c r="AI10" s="141">
        <f>ROUND(G10,-3)</f>
        <v>661000</v>
      </c>
      <c r="AJ10" s="141"/>
      <c r="AK10" s="145">
        <f t="shared" si="2"/>
        <v>661000</v>
      </c>
      <c r="AL10" s="302"/>
      <c r="AM10" s="322">
        <f t="shared" si="5"/>
        <v>1409866.49866667</v>
      </c>
      <c r="AN10" s="322">
        <f t="shared" si="6"/>
        <v>8703551.29133333</v>
      </c>
      <c r="AO10" s="265">
        <f>VLOOKUP(C10,[13]Sheet1!$B$1:$BK$65536,62,0)</f>
        <v>0</v>
      </c>
      <c r="AP10" s="343"/>
      <c r="AQ10" s="343"/>
      <c r="AR10" s="343"/>
    </row>
    <row r="11" hidden="1" customHeight="1" spans="1:44">
      <c r="A11" s="265"/>
      <c r="B11" s="291">
        <v>4</v>
      </c>
      <c r="C11" s="292" t="s">
        <v>48</v>
      </c>
      <c r="D11" s="293" t="s">
        <v>49</v>
      </c>
      <c r="E11" s="132">
        <f>VLOOKUP(C11,[1]整理明细!$B:$M,12,0)</f>
        <v>7698043.26</v>
      </c>
      <c r="F11" s="132">
        <f>VLOOKUP(C11,[12]河北应付账款!$C:$P,14,0)</f>
        <v>2271883.33</v>
      </c>
      <c r="G11" s="132">
        <f t="shared" si="3"/>
        <v>378647.221666667</v>
      </c>
      <c r="H11" s="141">
        <v>227094.242666667</v>
      </c>
      <c r="I11" s="141">
        <v>220190</v>
      </c>
      <c r="J11" s="141">
        <v>6904.24266666701</v>
      </c>
      <c r="K11" s="141">
        <v>228000</v>
      </c>
      <c r="L11" s="141">
        <v>48500</v>
      </c>
      <c r="M11" s="141">
        <v>179500</v>
      </c>
      <c r="N11" s="141">
        <v>231000</v>
      </c>
      <c r="O11" s="141">
        <v>221160</v>
      </c>
      <c r="P11" s="141">
        <v>9840</v>
      </c>
      <c r="Q11" s="141">
        <v>205553.634666666</v>
      </c>
      <c r="R11" s="141">
        <v>175570</v>
      </c>
      <c r="S11" s="141">
        <v>29983.634666666</v>
      </c>
      <c r="T11" s="141">
        <v>220000</v>
      </c>
      <c r="U11" s="141">
        <v>155200</v>
      </c>
      <c r="V11" s="141">
        <v>64800</v>
      </c>
      <c r="W11" s="141">
        <v>307659.306666666</v>
      </c>
      <c r="X11" s="141">
        <v>0</v>
      </c>
      <c r="Y11" s="141">
        <v>307659.306666666</v>
      </c>
      <c r="Z11" s="141">
        <v>308000</v>
      </c>
      <c r="AA11" s="141">
        <v>685000</v>
      </c>
      <c r="AB11" s="141">
        <v>-377000</v>
      </c>
      <c r="AC11" s="141">
        <v>288000</v>
      </c>
      <c r="AD11" s="141">
        <v>436500</v>
      </c>
      <c r="AE11" s="260">
        <f t="shared" si="0"/>
        <v>-148500</v>
      </c>
      <c r="AF11" s="141">
        <v>335000</v>
      </c>
      <c r="AG11" s="141">
        <v>0</v>
      </c>
      <c r="AH11" s="260">
        <f t="shared" si="1"/>
        <v>335000</v>
      </c>
      <c r="AI11" s="141">
        <f t="shared" si="4"/>
        <v>303000</v>
      </c>
      <c r="AJ11" s="141"/>
      <c r="AK11" s="145">
        <f t="shared" si="2"/>
        <v>303000</v>
      </c>
      <c r="AL11" s="302"/>
      <c r="AM11" s="322">
        <f t="shared" si="5"/>
        <v>711187.183999999</v>
      </c>
      <c r="AN11" s="322">
        <f t="shared" si="6"/>
        <v>6986856.076</v>
      </c>
      <c r="AO11" s="265">
        <f>VLOOKUP(C11,[13]Sheet1!$B$1:$BK$65536,62,0)</f>
        <v>0</v>
      </c>
      <c r="AP11" s="343"/>
      <c r="AQ11" s="343"/>
      <c r="AR11" s="343"/>
    </row>
    <row r="12" hidden="1" customHeight="1" spans="1:44">
      <c r="A12" s="265"/>
      <c r="B12" s="291">
        <v>5</v>
      </c>
      <c r="C12" s="292" t="s">
        <v>50</v>
      </c>
      <c r="D12" s="293" t="s">
        <v>51</v>
      </c>
      <c r="E12" s="132">
        <f>VLOOKUP(C12,[1]整理明细!$B:$M,12,0)</f>
        <v>5193767.43</v>
      </c>
      <c r="F12" s="132">
        <f>VLOOKUP(C12,[12]河北应付账款!$C:$P,14,0)</f>
        <v>1309156.05</v>
      </c>
      <c r="G12" s="132">
        <f t="shared" si="3"/>
        <v>218192.675</v>
      </c>
      <c r="H12" s="141">
        <v>126631.869333333</v>
      </c>
      <c r="I12" s="141">
        <v>122220</v>
      </c>
      <c r="J12" s="141">
        <v>4411.869333333</v>
      </c>
      <c r="K12" s="141">
        <v>123000</v>
      </c>
      <c r="L12" s="141">
        <v>119310</v>
      </c>
      <c r="M12" s="141">
        <v>3690</v>
      </c>
      <c r="N12" s="141">
        <v>126000</v>
      </c>
      <c r="O12" s="141">
        <v>213400</v>
      </c>
      <c r="P12" s="141">
        <v>-87400</v>
      </c>
      <c r="Q12" s="141">
        <v>149537.245333334</v>
      </c>
      <c r="R12" s="141">
        <v>0</v>
      </c>
      <c r="S12" s="141">
        <v>149537.245333334</v>
      </c>
      <c r="T12" s="141">
        <v>160000</v>
      </c>
      <c r="U12" s="141">
        <v>160000</v>
      </c>
      <c r="V12" s="141">
        <v>0</v>
      </c>
      <c r="W12" s="141">
        <v>165377.101333334</v>
      </c>
      <c r="X12" s="141">
        <v>0</v>
      </c>
      <c r="Y12" s="141">
        <v>165377.101333334</v>
      </c>
      <c r="Z12" s="141">
        <v>165000</v>
      </c>
      <c r="AA12" s="141">
        <v>165000</v>
      </c>
      <c r="AB12" s="141">
        <v>0</v>
      </c>
      <c r="AC12" s="141">
        <v>180000</v>
      </c>
      <c r="AD12" s="141">
        <v>0</v>
      </c>
      <c r="AE12" s="260">
        <f t="shared" si="0"/>
        <v>180000</v>
      </c>
      <c r="AF12" s="141">
        <v>192000</v>
      </c>
      <c r="AG12" s="141">
        <f>VLOOKUP(D12,'[11]2024.03支出'!$G:$H,2,0)</f>
        <v>145500</v>
      </c>
      <c r="AH12" s="260">
        <f t="shared" si="1"/>
        <v>46500</v>
      </c>
      <c r="AI12" s="141">
        <f t="shared" si="4"/>
        <v>175000</v>
      </c>
      <c r="AJ12" s="141"/>
      <c r="AK12" s="145">
        <f t="shared" si="2"/>
        <v>175000</v>
      </c>
      <c r="AL12" s="302" t="str">
        <f>VLOOKUP(C12,'涉诉-河北'!B:B,1,0)</f>
        <v>S413082</v>
      </c>
      <c r="AM12" s="322">
        <f t="shared" si="5"/>
        <v>637116.216000001</v>
      </c>
      <c r="AN12" s="322">
        <f t="shared" si="6"/>
        <v>4556651.214</v>
      </c>
      <c r="AO12" s="265">
        <f>VLOOKUP(C12,[13]Sheet1!$B$1:$BK$65536,62,0)</f>
        <v>0</v>
      </c>
      <c r="AP12" s="343"/>
      <c r="AQ12" s="343"/>
      <c r="AR12" s="343"/>
    </row>
    <row r="13" hidden="1" customHeight="1" spans="1:44">
      <c r="A13" s="265"/>
      <c r="B13" s="291">
        <v>6</v>
      </c>
      <c r="C13" s="292" t="s">
        <v>52</v>
      </c>
      <c r="D13" s="293" t="s">
        <v>53</v>
      </c>
      <c r="E13" s="132">
        <f>VLOOKUP(C13,[1]整理明细!$B:$M,12,0)</f>
        <v>8053950.43</v>
      </c>
      <c r="F13" s="132">
        <f>VLOOKUP(C13,[12]河北应付账款!$C:$P,14,0)</f>
        <v>3036972.81</v>
      </c>
      <c r="G13" s="132">
        <f t="shared" si="3"/>
        <v>506162.135</v>
      </c>
      <c r="H13" s="141">
        <v>227301.237333333</v>
      </c>
      <c r="I13" s="141">
        <v>220190</v>
      </c>
      <c r="J13" s="141">
        <v>7111.237333333</v>
      </c>
      <c r="K13" s="141">
        <v>261000</v>
      </c>
      <c r="L13" s="141">
        <v>253170</v>
      </c>
      <c r="M13" s="141">
        <v>7830</v>
      </c>
      <c r="N13" s="141">
        <v>287000</v>
      </c>
      <c r="O13" s="141">
        <v>286485.63</v>
      </c>
      <c r="P13" s="141">
        <v>514.369999999995</v>
      </c>
      <c r="Q13" s="141">
        <v>427440.952</v>
      </c>
      <c r="R13" s="141">
        <v>297000</v>
      </c>
      <c r="S13" s="141">
        <v>130440.952</v>
      </c>
      <c r="T13" s="141">
        <v>420000</v>
      </c>
      <c r="U13" s="141">
        <v>320100</v>
      </c>
      <c r="V13" s="141">
        <v>99900</v>
      </c>
      <c r="W13" s="141">
        <v>447594.605333334</v>
      </c>
      <c r="X13" s="141">
        <v>310400</v>
      </c>
      <c r="Y13" s="141">
        <v>137194.605333334</v>
      </c>
      <c r="Z13" s="141">
        <v>448000</v>
      </c>
      <c r="AA13" s="141">
        <v>274247.89</v>
      </c>
      <c r="AB13" s="141">
        <v>173752.11</v>
      </c>
      <c r="AC13" s="141">
        <v>460000</v>
      </c>
      <c r="AD13" s="141">
        <v>327300</v>
      </c>
      <c r="AE13" s="260">
        <f t="shared" si="0"/>
        <v>132700</v>
      </c>
      <c r="AF13" s="141">
        <v>503000</v>
      </c>
      <c r="AG13" s="141">
        <f>VLOOKUP(D13,'[11]2024.03支出'!$G:$H,2,0)</f>
        <v>364500</v>
      </c>
      <c r="AH13" s="260">
        <f t="shared" si="1"/>
        <v>138500</v>
      </c>
      <c r="AI13" s="141">
        <f t="shared" si="4"/>
        <v>405000</v>
      </c>
      <c r="AJ13" s="141"/>
      <c r="AK13" s="145">
        <f t="shared" si="2"/>
        <v>405000</v>
      </c>
      <c r="AL13" s="302" t="e">
        <f>VLOOKUP(C13,'预付&amp;票到付款'!B:B,1,0)</f>
        <v>#N/A</v>
      </c>
      <c r="AM13" s="322">
        <f t="shared" si="5"/>
        <v>1232943.27466667</v>
      </c>
      <c r="AN13" s="322">
        <f t="shared" si="6"/>
        <v>6821007.15533333</v>
      </c>
      <c r="AO13" s="265">
        <f>VLOOKUP(C13,[13]Sheet1!$B$1:$BK$65536,62,0)</f>
        <v>0</v>
      </c>
      <c r="AP13" s="343"/>
      <c r="AQ13" s="343"/>
      <c r="AR13" s="343"/>
    </row>
    <row r="14" hidden="1" customHeight="1" spans="1:44">
      <c r="A14" s="265"/>
      <c r="B14" s="291">
        <v>7</v>
      </c>
      <c r="C14" s="292" t="s">
        <v>54</v>
      </c>
      <c r="D14" s="293" t="s">
        <v>55</v>
      </c>
      <c r="E14" s="132">
        <f>VLOOKUP(C14,[1]整理明细!$B:$M,12,0)</f>
        <v>8307639.35</v>
      </c>
      <c r="F14" s="132">
        <f>VLOOKUP(C14,[12]河北应付账款!$C:$P,14,0)</f>
        <v>4074243.82</v>
      </c>
      <c r="G14" s="132">
        <f t="shared" si="3"/>
        <v>679040.636666667</v>
      </c>
      <c r="H14" s="141">
        <v>417976.162666667</v>
      </c>
      <c r="I14" s="141">
        <v>411418.24</v>
      </c>
      <c r="J14" s="141">
        <v>6557.92266666703</v>
      </c>
      <c r="K14" s="141">
        <v>432000</v>
      </c>
      <c r="L14" s="141">
        <v>419040</v>
      </c>
      <c r="M14" s="141">
        <v>12960</v>
      </c>
      <c r="N14" s="141">
        <v>442000</v>
      </c>
      <c r="O14" s="141">
        <v>426800</v>
      </c>
      <c r="P14" s="141">
        <v>15200</v>
      </c>
      <c r="Q14" s="141">
        <v>429007.201333334</v>
      </c>
      <c r="R14" s="141">
        <v>339500</v>
      </c>
      <c r="S14" s="141">
        <v>89507.201333334</v>
      </c>
      <c r="T14" s="141">
        <v>410000</v>
      </c>
      <c r="U14" s="141">
        <v>271600</v>
      </c>
      <c r="V14" s="141">
        <v>138400</v>
      </c>
      <c r="W14" s="141">
        <v>445447.605333334</v>
      </c>
      <c r="X14" s="141">
        <v>463700</v>
      </c>
      <c r="Y14" s="141">
        <v>-18252.3946666664</v>
      </c>
      <c r="Z14" s="141">
        <v>557000</v>
      </c>
      <c r="AA14" s="141">
        <v>727500</v>
      </c>
      <c r="AB14" s="141">
        <v>-170500</v>
      </c>
      <c r="AC14" s="141">
        <v>590000</v>
      </c>
      <c r="AD14" s="141">
        <v>450901</v>
      </c>
      <c r="AE14" s="260">
        <f t="shared" si="0"/>
        <v>139099</v>
      </c>
      <c r="AF14" s="141">
        <v>676000</v>
      </c>
      <c r="AG14" s="141">
        <f>VLOOKUP(D14,'[11]2024.03支出'!$G:$H,2,0)</f>
        <v>586500</v>
      </c>
      <c r="AH14" s="260">
        <f t="shared" si="1"/>
        <v>89500</v>
      </c>
      <c r="AI14" s="141">
        <f>ROUND(G14,-3)</f>
        <v>679000</v>
      </c>
      <c r="AJ14" s="141"/>
      <c r="AK14" s="145">
        <f t="shared" si="2"/>
        <v>679000</v>
      </c>
      <c r="AL14" s="302"/>
      <c r="AM14" s="322">
        <f t="shared" si="5"/>
        <v>981471.729333335</v>
      </c>
      <c r="AN14" s="322">
        <f t="shared" si="6"/>
        <v>7326167.62066667</v>
      </c>
      <c r="AO14" s="265">
        <f>VLOOKUP(C14,[13]Sheet1!$B$1:$BK$65536,62,0)</f>
        <v>0</v>
      </c>
      <c r="AP14" s="343"/>
      <c r="AQ14" s="343"/>
      <c r="AR14" s="343"/>
    </row>
    <row r="15" hidden="1" customHeight="1" spans="1:44">
      <c r="A15" s="265"/>
      <c r="B15" s="291">
        <v>8</v>
      </c>
      <c r="C15" s="292" t="s">
        <v>56</v>
      </c>
      <c r="D15" s="293" t="s">
        <v>57</v>
      </c>
      <c r="E15" s="132">
        <f>VLOOKUP(C15,[1]整理明细!$B:$M,12,0)</f>
        <v>3106869.27</v>
      </c>
      <c r="F15" s="132">
        <f>VLOOKUP(C15,[12]河北应付账款!$C:$P,14,0)</f>
        <v>1595014.47</v>
      </c>
      <c r="G15" s="132">
        <f t="shared" si="3"/>
        <v>265835.745</v>
      </c>
      <c r="H15" s="141">
        <v>126469.588</v>
      </c>
      <c r="I15" s="141">
        <v>316850</v>
      </c>
      <c r="J15" s="141">
        <v>-190380.412</v>
      </c>
      <c r="K15" s="141">
        <v>148000</v>
      </c>
      <c r="L15" s="141">
        <v>194040</v>
      </c>
      <c r="M15" s="141">
        <v>-46040</v>
      </c>
      <c r="N15" s="141">
        <v>183000</v>
      </c>
      <c r="O15" s="141">
        <v>490000</v>
      </c>
      <c r="P15" s="141">
        <v>-307000</v>
      </c>
      <c r="Q15" s="141">
        <v>186734.196</v>
      </c>
      <c r="R15" s="141">
        <v>246000</v>
      </c>
      <c r="S15" s="141">
        <v>-59265.804</v>
      </c>
      <c r="T15" s="141">
        <v>190000</v>
      </c>
      <c r="U15" s="141">
        <v>386000</v>
      </c>
      <c r="V15" s="141">
        <v>-196000</v>
      </c>
      <c r="W15" s="141">
        <v>213247.521333334</v>
      </c>
      <c r="X15" s="141">
        <v>247000</v>
      </c>
      <c r="Y15" s="141">
        <v>-33752.4786666664</v>
      </c>
      <c r="Z15" s="141">
        <v>213000</v>
      </c>
      <c r="AA15" s="141">
        <v>394988.17</v>
      </c>
      <c r="AB15" s="141">
        <v>-181988.17</v>
      </c>
      <c r="AC15" s="141">
        <v>207000</v>
      </c>
      <c r="AD15" s="141">
        <v>110000</v>
      </c>
      <c r="AE15" s="260">
        <f t="shared" si="0"/>
        <v>97000</v>
      </c>
      <c r="AF15" s="141">
        <v>228000</v>
      </c>
      <c r="AG15" s="141">
        <f>VLOOKUP(D15,'[11]2024.03支出'!$G:$H,2,0)</f>
        <v>298000</v>
      </c>
      <c r="AH15" s="260">
        <f t="shared" si="1"/>
        <v>-70000</v>
      </c>
      <c r="AI15" s="141">
        <f t="shared" si="4"/>
        <v>213000</v>
      </c>
      <c r="AJ15" s="141"/>
      <c r="AK15" s="145">
        <f t="shared" si="2"/>
        <v>213000</v>
      </c>
      <c r="AL15" s="302"/>
      <c r="AM15" s="322">
        <f t="shared" si="5"/>
        <v>-774426.864666666</v>
      </c>
      <c r="AN15" s="322">
        <f t="shared" si="6"/>
        <v>3881296.13466667</v>
      </c>
      <c r="AO15" s="265">
        <f>VLOOKUP(C15,[13]Sheet1!$B$1:$BK$65536,62,0)</f>
        <v>0</v>
      </c>
      <c r="AP15" s="343"/>
      <c r="AQ15" s="343"/>
      <c r="AR15" s="343"/>
    </row>
    <row r="16" hidden="1" customHeight="1" spans="1:44">
      <c r="A16" s="265"/>
      <c r="B16" s="291">
        <v>9</v>
      </c>
      <c r="C16" s="292" t="s">
        <v>58</v>
      </c>
      <c r="D16" s="293" t="s">
        <v>59</v>
      </c>
      <c r="E16" s="132">
        <f>VLOOKUP(C16,[1]整理明细!$B:$M,12,0)</f>
        <v>2481316.37</v>
      </c>
      <c r="F16" s="132">
        <f>VLOOKUP(C16,[12]河北应付账款!$C:$P,14,0)</f>
        <v>644985.96</v>
      </c>
      <c r="G16" s="132">
        <f t="shared" si="3"/>
        <v>107497.66</v>
      </c>
      <c r="H16" s="141">
        <v>151969.337333333</v>
      </c>
      <c r="I16" s="141">
        <v>146470</v>
      </c>
      <c r="J16" s="141">
        <v>5499.33733333301</v>
      </c>
      <c r="K16" s="141">
        <v>285000</v>
      </c>
      <c r="L16" s="141">
        <v>955450</v>
      </c>
      <c r="M16" s="141">
        <v>-670450</v>
      </c>
      <c r="N16" s="141">
        <v>285000</v>
      </c>
      <c r="O16" s="141">
        <v>1090000</v>
      </c>
      <c r="P16" s="141">
        <v>-805000</v>
      </c>
      <c r="Q16" s="141">
        <v>484199.254</v>
      </c>
      <c r="R16" s="141">
        <v>276450</v>
      </c>
      <c r="S16" s="141">
        <v>207749.254</v>
      </c>
      <c r="T16" s="141">
        <v>350000</v>
      </c>
      <c r="U16" s="141">
        <v>77600</v>
      </c>
      <c r="V16" s="141">
        <v>272400</v>
      </c>
      <c r="W16" s="141">
        <v>241689.006666666</v>
      </c>
      <c r="X16" s="141">
        <v>48500</v>
      </c>
      <c r="Y16" s="141">
        <v>193189.006666666</v>
      </c>
      <c r="Z16" s="141">
        <v>242000</v>
      </c>
      <c r="AA16" s="141">
        <v>155200</v>
      </c>
      <c r="AB16" s="141">
        <v>86800</v>
      </c>
      <c r="AC16" s="141">
        <v>109000</v>
      </c>
      <c r="AD16" s="141">
        <v>227000</v>
      </c>
      <c r="AE16" s="260">
        <f t="shared" si="0"/>
        <v>-118000</v>
      </c>
      <c r="AF16" s="141">
        <v>124000</v>
      </c>
      <c r="AG16" s="141">
        <f>VLOOKUP(D16,'[11]2024.03支出'!$G:$H,2,0)</f>
        <v>197000</v>
      </c>
      <c r="AH16" s="260">
        <f t="shared" si="1"/>
        <v>-73000</v>
      </c>
      <c r="AI16" s="141">
        <f t="shared" si="4"/>
        <v>86000</v>
      </c>
      <c r="AJ16" s="141"/>
      <c r="AK16" s="145">
        <f t="shared" si="2"/>
        <v>86000</v>
      </c>
      <c r="AL16" s="302" t="e">
        <f>VLOOKUP(C16,'预付&amp;票到付款'!B:B,1,0)</f>
        <v>#N/A</v>
      </c>
      <c r="AM16" s="322">
        <f t="shared" si="5"/>
        <v>-814812.402000001</v>
      </c>
      <c r="AN16" s="322">
        <f t="shared" si="6"/>
        <v>3296128.772</v>
      </c>
      <c r="AO16" s="265">
        <f>VLOOKUP(C16,[13]Sheet1!$B$1:$BK$65536,62,0)</f>
        <v>0</v>
      </c>
      <c r="AP16" s="343"/>
      <c r="AQ16" s="343"/>
      <c r="AR16" s="343"/>
    </row>
    <row r="17" hidden="1" customHeight="1" spans="1:44">
      <c r="A17" s="265"/>
      <c r="B17" s="291">
        <v>10</v>
      </c>
      <c r="C17" s="292" t="s">
        <v>60</v>
      </c>
      <c r="D17" s="293" t="s">
        <v>61</v>
      </c>
      <c r="E17" s="132">
        <f>VLOOKUP(C17,[1]整理明细!$B:$M,12,0)</f>
        <v>2743413.36</v>
      </c>
      <c r="F17" s="132">
        <f>VLOOKUP(C17,[12]河北应付账款!$C:$P,14,0)</f>
        <v>720890.29</v>
      </c>
      <c r="G17" s="132">
        <f t="shared" si="3"/>
        <v>120148.381666667</v>
      </c>
      <c r="H17" s="141">
        <v>94315.224</v>
      </c>
      <c r="I17" s="141">
        <v>194000</v>
      </c>
      <c r="J17" s="141">
        <v>-99684.776</v>
      </c>
      <c r="K17" s="141">
        <v>110000</v>
      </c>
      <c r="L17" s="141">
        <v>106700</v>
      </c>
      <c r="M17" s="141">
        <v>3300</v>
      </c>
      <c r="N17" s="141">
        <v>100000</v>
      </c>
      <c r="O17" s="141">
        <v>97000</v>
      </c>
      <c r="P17" s="141">
        <v>3000</v>
      </c>
      <c r="Q17" s="141">
        <v>142967.958</v>
      </c>
      <c r="R17" s="141">
        <v>0</v>
      </c>
      <c r="S17" s="141">
        <v>142967.958</v>
      </c>
      <c r="T17" s="141">
        <v>110000</v>
      </c>
      <c r="U17" s="141">
        <v>135800</v>
      </c>
      <c r="V17" s="141">
        <v>-25800</v>
      </c>
      <c r="W17" s="141">
        <v>104390.493333334</v>
      </c>
      <c r="X17" s="141">
        <v>126100</v>
      </c>
      <c r="Y17" s="141">
        <v>-21709.5066666664</v>
      </c>
      <c r="Z17" s="141">
        <v>104000</v>
      </c>
      <c r="AA17" s="141">
        <v>232800</v>
      </c>
      <c r="AB17" s="141">
        <v>-128800</v>
      </c>
      <c r="AC17" s="141">
        <v>92000</v>
      </c>
      <c r="AD17" s="141">
        <v>29100</v>
      </c>
      <c r="AE17" s="260">
        <f t="shared" si="0"/>
        <v>62900</v>
      </c>
      <c r="AF17" s="141">
        <v>79000</v>
      </c>
      <c r="AG17" s="141">
        <f>VLOOKUP(D17,'[11]2024.03支出'!$G:$H,2,0)</f>
        <v>87300</v>
      </c>
      <c r="AH17" s="260">
        <f t="shared" si="1"/>
        <v>-8300</v>
      </c>
      <c r="AI17" s="141">
        <f t="shared" si="4"/>
        <v>96000</v>
      </c>
      <c r="AJ17" s="141"/>
      <c r="AK17" s="145">
        <f t="shared" si="2"/>
        <v>96000</v>
      </c>
      <c r="AL17" s="302" t="e">
        <f>VLOOKUP(C17,'预付&amp;票到付款'!B:B,1,0)</f>
        <v>#N/A</v>
      </c>
      <c r="AM17" s="322">
        <f t="shared" si="5"/>
        <v>23873.6753333336</v>
      </c>
      <c r="AN17" s="322">
        <f t="shared" si="6"/>
        <v>2719539.68466667</v>
      </c>
      <c r="AO17" s="265">
        <f>VLOOKUP(C17,[13]Sheet1!$B$1:$BK$65536,62,0)</f>
        <v>0</v>
      </c>
      <c r="AP17" s="343"/>
      <c r="AQ17" s="343"/>
      <c r="AR17" s="343"/>
    </row>
    <row r="18" hidden="1" customHeight="1" spans="1:44">
      <c r="A18" s="265"/>
      <c r="B18" s="291">
        <v>11</v>
      </c>
      <c r="C18" s="292" t="s">
        <v>62</v>
      </c>
      <c r="D18" s="293" t="s">
        <v>63</v>
      </c>
      <c r="E18" s="132">
        <f>VLOOKUP(C18,[1]整理明细!$B:$M,12,0)</f>
        <v>3149711.6</v>
      </c>
      <c r="F18" s="132">
        <f>VLOOKUP(C18,[12]河北应付账款!$C:$P,14,0)</f>
        <v>641499.04</v>
      </c>
      <c r="G18" s="132">
        <f t="shared" si="3"/>
        <v>106916.506666667</v>
      </c>
      <c r="H18" s="141">
        <v>118618.021333333</v>
      </c>
      <c r="I18" s="141">
        <v>116400</v>
      </c>
      <c r="J18" s="141">
        <v>2218.021333333</v>
      </c>
      <c r="K18" s="141">
        <v>109000</v>
      </c>
      <c r="L18" s="141">
        <v>105730</v>
      </c>
      <c r="M18" s="141">
        <v>3270</v>
      </c>
      <c r="N18" s="141">
        <v>107000</v>
      </c>
      <c r="O18" s="141">
        <v>104760</v>
      </c>
      <c r="P18" s="141">
        <v>2240</v>
      </c>
      <c r="Q18" s="141">
        <v>126184.3168</v>
      </c>
      <c r="R18" s="141">
        <v>0</v>
      </c>
      <c r="S18" s="141">
        <v>126184.3168</v>
      </c>
      <c r="T18" s="141">
        <v>100000</v>
      </c>
      <c r="U18" s="141">
        <v>135800</v>
      </c>
      <c r="V18" s="141">
        <v>-35800</v>
      </c>
      <c r="W18" s="141">
        <v>94442.9346666664</v>
      </c>
      <c r="X18" s="141">
        <v>29100</v>
      </c>
      <c r="Y18" s="141">
        <v>65342.9346666664</v>
      </c>
      <c r="Z18" s="141">
        <v>94000</v>
      </c>
      <c r="AA18" s="141">
        <v>116400</v>
      </c>
      <c r="AB18" s="141">
        <v>-22400</v>
      </c>
      <c r="AC18" s="141">
        <v>76000</v>
      </c>
      <c r="AD18" s="141">
        <v>87300</v>
      </c>
      <c r="AE18" s="260">
        <f t="shared" si="0"/>
        <v>-11300</v>
      </c>
      <c r="AF18" s="141">
        <v>88000</v>
      </c>
      <c r="AG18" s="141">
        <f>VLOOKUP(D18,'[11]2024.03支出'!$G:$H,2,0)</f>
        <v>48500</v>
      </c>
      <c r="AH18" s="260">
        <f t="shared" si="1"/>
        <v>39500</v>
      </c>
      <c r="AI18" s="141">
        <f t="shared" si="4"/>
        <v>86000</v>
      </c>
      <c r="AJ18" s="141"/>
      <c r="AK18" s="145">
        <f t="shared" si="2"/>
        <v>86000</v>
      </c>
      <c r="AL18" s="302"/>
      <c r="AM18" s="322">
        <f t="shared" si="5"/>
        <v>255255.272799999</v>
      </c>
      <c r="AN18" s="322">
        <f t="shared" si="6"/>
        <v>2894456.3272</v>
      </c>
      <c r="AO18" s="265">
        <f>VLOOKUP(C18,[13]Sheet1!$B$1:$BK$65536,62,0)</f>
        <v>0</v>
      </c>
      <c r="AP18" s="343"/>
      <c r="AQ18" s="343"/>
      <c r="AR18" s="343"/>
    </row>
    <row r="19" hidden="1" customHeight="1" spans="1:44">
      <c r="A19" s="265"/>
      <c r="B19" s="291">
        <v>12</v>
      </c>
      <c r="C19" s="292" t="s">
        <v>64</v>
      </c>
      <c r="D19" s="293" t="s">
        <v>65</v>
      </c>
      <c r="E19" s="132">
        <f>VLOOKUP(C19,[1]整理明细!$B:$M,12,0)</f>
        <v>2816033.18</v>
      </c>
      <c r="F19" s="132">
        <f>VLOOKUP(C19,[12]河北应付账款!$C:$P,14,0)</f>
        <v>528367.02</v>
      </c>
      <c r="G19" s="132">
        <f t="shared" si="3"/>
        <v>88061.17</v>
      </c>
      <c r="H19" s="141">
        <v>88337.9973333333</v>
      </c>
      <c r="I19" s="141">
        <v>86330</v>
      </c>
      <c r="J19" s="141">
        <v>2007.9973333333</v>
      </c>
      <c r="K19" s="141">
        <v>101000</v>
      </c>
      <c r="L19" s="141">
        <v>97970</v>
      </c>
      <c r="M19" s="141">
        <v>3030</v>
      </c>
      <c r="N19" s="141">
        <v>106000</v>
      </c>
      <c r="O19" s="141">
        <v>103790</v>
      </c>
      <c r="P19" s="141">
        <v>2210</v>
      </c>
      <c r="Q19" s="141">
        <v>116819.874666666</v>
      </c>
      <c r="R19" s="141">
        <v>0</v>
      </c>
      <c r="S19" s="141">
        <v>116819.874666666</v>
      </c>
      <c r="T19" s="141">
        <v>90000</v>
      </c>
      <c r="U19" s="141">
        <v>116400</v>
      </c>
      <c r="V19" s="141">
        <v>-26400</v>
      </c>
      <c r="W19" s="141">
        <v>77303.996</v>
      </c>
      <c r="X19" s="141">
        <v>48500</v>
      </c>
      <c r="Y19" s="141">
        <v>28803.996</v>
      </c>
      <c r="Z19" s="141">
        <v>77000</v>
      </c>
      <c r="AA19" s="141">
        <v>106700</v>
      </c>
      <c r="AB19" s="141">
        <v>-29700</v>
      </c>
      <c r="AC19" s="141">
        <v>71000</v>
      </c>
      <c r="AD19" s="141">
        <v>48500</v>
      </c>
      <c r="AE19" s="260">
        <f t="shared" si="0"/>
        <v>22500</v>
      </c>
      <c r="AF19" s="141">
        <v>75000</v>
      </c>
      <c r="AG19" s="141">
        <f>VLOOKUP(D19,'[11]2024.03支出'!$G:$H,2,0)</f>
        <v>97000</v>
      </c>
      <c r="AH19" s="260">
        <f t="shared" si="1"/>
        <v>-22000</v>
      </c>
      <c r="AI19" s="141">
        <f t="shared" si="4"/>
        <v>70000</v>
      </c>
      <c r="AJ19" s="141"/>
      <c r="AK19" s="145">
        <f t="shared" si="2"/>
        <v>70000</v>
      </c>
      <c r="AL19" s="302" t="e">
        <f>VLOOKUP(C19,'预付&amp;票到付款'!B:B,1,0)</f>
        <v>#N/A</v>
      </c>
      <c r="AM19" s="322">
        <f t="shared" si="5"/>
        <v>167271.867999999</v>
      </c>
      <c r="AN19" s="322">
        <f t="shared" si="6"/>
        <v>2648761.312</v>
      </c>
      <c r="AO19" s="265">
        <f>VLOOKUP(C19,[13]Sheet1!$B$1:$BK$65536,62,0)</f>
        <v>0</v>
      </c>
      <c r="AP19" s="343"/>
      <c r="AQ19" s="343"/>
      <c r="AR19" s="343"/>
    </row>
    <row r="20" hidden="1" customHeight="1" spans="1:44">
      <c r="A20" s="265"/>
      <c r="B20" s="291">
        <v>13</v>
      </c>
      <c r="C20" s="292" t="s">
        <v>66</v>
      </c>
      <c r="D20" s="293" t="s">
        <v>67</v>
      </c>
      <c r="E20" s="132">
        <f>VLOOKUP(C20,[1]整理明细!$B:$M,12,0)</f>
        <v>1528313.11</v>
      </c>
      <c r="F20" s="132">
        <f>VLOOKUP(C20,[12]河北应付账款!$C:$P,14,0)</f>
        <v>342672</v>
      </c>
      <c r="G20" s="132">
        <f t="shared" si="3"/>
        <v>57112</v>
      </c>
      <c r="H20" s="141">
        <v>0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41">
        <v>0</v>
      </c>
      <c r="W20" s="141">
        <v>0</v>
      </c>
      <c r="X20" s="141">
        <v>0</v>
      </c>
      <c r="Y20" s="141">
        <v>0</v>
      </c>
      <c r="Z20" s="141">
        <v>0</v>
      </c>
      <c r="AA20" s="141">
        <v>0</v>
      </c>
      <c r="AB20" s="141">
        <v>0</v>
      </c>
      <c r="AC20" s="141">
        <v>82000</v>
      </c>
      <c r="AD20" s="141">
        <v>0</v>
      </c>
      <c r="AE20" s="260">
        <f t="shared" si="0"/>
        <v>82000</v>
      </c>
      <c r="AF20" s="141">
        <v>65000</v>
      </c>
      <c r="AG20" s="141">
        <v>0</v>
      </c>
      <c r="AH20" s="260">
        <f t="shared" si="1"/>
        <v>65000</v>
      </c>
      <c r="AI20" s="141">
        <f t="shared" si="4"/>
        <v>46000</v>
      </c>
      <c r="AJ20" s="141"/>
      <c r="AK20" s="323">
        <f t="shared" si="2"/>
        <v>46000</v>
      </c>
      <c r="AL20" s="302" t="str">
        <f>VLOOKUP(C20,'涉诉-河北'!B:B,1,0)</f>
        <v>S413089</v>
      </c>
      <c r="AM20" s="322">
        <f t="shared" si="5"/>
        <v>193000</v>
      </c>
      <c r="AN20" s="322">
        <f t="shared" si="6"/>
        <v>1335313.11</v>
      </c>
      <c r="AO20" s="265">
        <f>VLOOKUP(C20,[13]Sheet1!$B$1:$BK$65536,62,0)</f>
        <v>0</v>
      </c>
      <c r="AP20" s="343"/>
      <c r="AQ20" s="343"/>
      <c r="AR20" s="343"/>
    </row>
    <row r="21" customHeight="1" spans="1:44">
      <c r="A21" s="265"/>
      <c r="B21" s="291">
        <v>14</v>
      </c>
      <c r="C21" s="292" t="s">
        <v>68</v>
      </c>
      <c r="D21" s="293" t="s">
        <v>69</v>
      </c>
      <c r="E21" s="132">
        <f>VLOOKUP(C21,[1]整理明细!$B:$M,12,0)</f>
        <v>2221800.03</v>
      </c>
      <c r="F21" s="132">
        <f>VLOOKUP(C21,[12]河北应付账款!$C:$P,14,0)</f>
        <v>951057.78</v>
      </c>
      <c r="G21" s="132">
        <f t="shared" si="3"/>
        <v>158509.63</v>
      </c>
      <c r="H21" s="141">
        <v>213796.705333333</v>
      </c>
      <c r="I21" s="141">
        <v>208550</v>
      </c>
      <c r="J21" s="141">
        <v>5246.705333333</v>
      </c>
      <c r="K21" s="141">
        <v>219000</v>
      </c>
      <c r="L21" s="141">
        <v>212430</v>
      </c>
      <c r="M21" s="141">
        <v>6570</v>
      </c>
      <c r="N21" s="141">
        <v>215000</v>
      </c>
      <c r="O21" s="141">
        <v>260930</v>
      </c>
      <c r="P21" s="141">
        <v>-45930</v>
      </c>
      <c r="Q21" s="141">
        <v>202634.404</v>
      </c>
      <c r="R21" s="141">
        <v>106700</v>
      </c>
      <c r="S21" s="141">
        <v>95934.404</v>
      </c>
      <c r="T21" s="141">
        <v>170000</v>
      </c>
      <c r="U21" s="141">
        <v>329800</v>
      </c>
      <c r="V21" s="141">
        <v>-159800</v>
      </c>
      <c r="W21" s="141">
        <v>149176.264</v>
      </c>
      <c r="X21" s="141">
        <v>29100</v>
      </c>
      <c r="Y21" s="141">
        <v>120076.264</v>
      </c>
      <c r="Z21" s="141">
        <v>200000</v>
      </c>
      <c r="AA21" s="141">
        <v>485000</v>
      </c>
      <c r="AB21" s="141">
        <v>-285000</v>
      </c>
      <c r="AC21" s="141">
        <v>145000</v>
      </c>
      <c r="AD21" s="141">
        <v>0</v>
      </c>
      <c r="AE21" s="260">
        <f t="shared" si="0"/>
        <v>145000</v>
      </c>
      <c r="AF21" s="141">
        <v>138000</v>
      </c>
      <c r="AG21" s="141">
        <f>VLOOKUP(D21,'[11]2024.03支出'!$G:$H,2,0)</f>
        <v>140650</v>
      </c>
      <c r="AH21" s="260">
        <f t="shared" si="1"/>
        <v>-2650</v>
      </c>
      <c r="AI21" s="141">
        <f t="shared" si="4"/>
        <v>127000</v>
      </c>
      <c r="AJ21" s="260">
        <v>150000</v>
      </c>
      <c r="AK21" s="253">
        <f t="shared" si="2"/>
        <v>-23000</v>
      </c>
      <c r="AL21" s="324" t="e">
        <f>VLOOKUP(C21,'预付&amp;票到付款'!B:B,1,0)</f>
        <v>#N/A</v>
      </c>
      <c r="AM21" s="325">
        <f t="shared" si="5"/>
        <v>-143552.626666667</v>
      </c>
      <c r="AN21" s="325">
        <f t="shared" si="6"/>
        <v>2365352.65666667</v>
      </c>
      <c r="AO21" s="344">
        <v>1</v>
      </c>
      <c r="AP21" s="345">
        <v>150000</v>
      </c>
      <c r="AQ21" s="346"/>
      <c r="AR21" s="347" t="s">
        <v>70</v>
      </c>
    </row>
    <row r="22" hidden="1" customHeight="1" spans="1:44">
      <c r="A22" s="265"/>
      <c r="B22" s="291">
        <v>15</v>
      </c>
      <c r="C22" s="292" t="s">
        <v>71</v>
      </c>
      <c r="D22" s="293" t="s">
        <v>72</v>
      </c>
      <c r="E22" s="132">
        <f>VLOOKUP(C22,[1]整理明细!$B:$M,12,0)</f>
        <v>4592943.96</v>
      </c>
      <c r="F22" s="132">
        <f>VLOOKUP(C22,[12]河北应付账款!$C:$P,14,0)</f>
        <v>1408639.54</v>
      </c>
      <c r="G22" s="132">
        <f t="shared" si="3"/>
        <v>234773.256666667</v>
      </c>
      <c r="H22" s="141">
        <v>301699.482666667</v>
      </c>
      <c r="I22" s="141">
        <v>293910</v>
      </c>
      <c r="J22" s="141">
        <v>7789.48266666703</v>
      </c>
      <c r="K22" s="141">
        <v>308000</v>
      </c>
      <c r="L22" s="141">
        <v>298760</v>
      </c>
      <c r="M22" s="141">
        <v>9240</v>
      </c>
      <c r="N22" s="141">
        <v>302000</v>
      </c>
      <c r="O22" s="141">
        <v>194000</v>
      </c>
      <c r="P22" s="141">
        <v>108000</v>
      </c>
      <c r="Q22" s="141">
        <v>246470.912</v>
      </c>
      <c r="R22" s="141">
        <v>101850</v>
      </c>
      <c r="S22" s="141">
        <v>144620.912</v>
      </c>
      <c r="T22" s="141">
        <v>210000</v>
      </c>
      <c r="U22" s="141">
        <v>242500</v>
      </c>
      <c r="V22" s="141">
        <v>-32500</v>
      </c>
      <c r="W22" s="141">
        <v>214720.232</v>
      </c>
      <c r="X22" s="141">
        <v>0</v>
      </c>
      <c r="Y22" s="141">
        <v>214720.232</v>
      </c>
      <c r="Z22" s="141">
        <v>215000</v>
      </c>
      <c r="AA22" s="141">
        <v>155200</v>
      </c>
      <c r="AB22" s="141">
        <v>59800</v>
      </c>
      <c r="AC22" s="141">
        <v>212000</v>
      </c>
      <c r="AD22" s="141">
        <v>194000</v>
      </c>
      <c r="AE22" s="260">
        <f t="shared" si="0"/>
        <v>18000</v>
      </c>
      <c r="AF22" s="141">
        <v>201000</v>
      </c>
      <c r="AG22" s="141">
        <f>VLOOKUP(D22,'[11]2024.03支出'!$G:$H,2,0)</f>
        <v>97000</v>
      </c>
      <c r="AH22" s="260">
        <f t="shared" si="1"/>
        <v>104000</v>
      </c>
      <c r="AI22" s="141">
        <f t="shared" si="4"/>
        <v>188000</v>
      </c>
      <c r="AJ22" s="141"/>
      <c r="AK22" s="258">
        <f t="shared" si="2"/>
        <v>188000</v>
      </c>
      <c r="AL22" s="302"/>
      <c r="AM22" s="322">
        <f t="shared" si="5"/>
        <v>821670.626666667</v>
      </c>
      <c r="AN22" s="322">
        <f t="shared" si="6"/>
        <v>3771273.33333333</v>
      </c>
      <c r="AO22" s="265">
        <f>VLOOKUP(C22,[13]Sheet1!$B$1:$BK$65536,62,0)</f>
        <v>0</v>
      </c>
      <c r="AP22" s="343"/>
      <c r="AQ22" s="343"/>
      <c r="AR22" s="343"/>
    </row>
    <row r="23" hidden="1" customHeight="1" spans="1:44">
      <c r="A23" s="265"/>
      <c r="B23" s="291">
        <v>16</v>
      </c>
      <c r="C23" s="292" t="s">
        <v>73</v>
      </c>
      <c r="D23" s="293" t="s">
        <v>74</v>
      </c>
      <c r="E23" s="132">
        <f>VLOOKUP(C23,[1]整理明细!$B:$M,12,0)</f>
        <v>2035644.19</v>
      </c>
      <c r="F23" s="132">
        <f>VLOOKUP(C23,[12]河北应付账款!$C:$P,14,0)</f>
        <v>471102.58</v>
      </c>
      <c r="G23" s="132">
        <f t="shared" si="3"/>
        <v>78517.0966666667</v>
      </c>
      <c r="H23" s="141">
        <v>90262.2906666667</v>
      </c>
      <c r="I23" s="141">
        <v>87300</v>
      </c>
      <c r="J23" s="141">
        <v>2962.2906666667</v>
      </c>
      <c r="K23" s="141">
        <v>83000</v>
      </c>
      <c r="L23" s="141">
        <v>80510</v>
      </c>
      <c r="M23" s="141">
        <v>2490</v>
      </c>
      <c r="N23" s="141">
        <v>109000</v>
      </c>
      <c r="O23" s="141">
        <v>48500</v>
      </c>
      <c r="P23" s="141">
        <v>60500</v>
      </c>
      <c r="Q23" s="141">
        <v>110386.976</v>
      </c>
      <c r="R23" s="141">
        <v>582000</v>
      </c>
      <c r="S23" s="141">
        <v>-471613.024</v>
      </c>
      <c r="T23" s="141">
        <v>80000</v>
      </c>
      <c r="U23" s="141">
        <v>38800</v>
      </c>
      <c r="V23" s="141">
        <v>41200</v>
      </c>
      <c r="W23" s="141">
        <v>71972.6133333334</v>
      </c>
      <c r="X23" s="141">
        <v>0</v>
      </c>
      <c r="Y23" s="141">
        <v>71972.6133333334</v>
      </c>
      <c r="Z23" s="141">
        <v>72000</v>
      </c>
      <c r="AA23" s="141">
        <v>87300</v>
      </c>
      <c r="AB23" s="141">
        <v>-15300</v>
      </c>
      <c r="AC23" s="141">
        <v>80000</v>
      </c>
      <c r="AD23" s="141">
        <v>0</v>
      </c>
      <c r="AE23" s="260">
        <f t="shared" si="0"/>
        <v>80000</v>
      </c>
      <c r="AF23" s="141">
        <v>54000</v>
      </c>
      <c r="AG23" s="141">
        <f>VLOOKUP(D23,'[11]2024.03支出'!$G:$H,2,0)</f>
        <v>77600</v>
      </c>
      <c r="AH23" s="260">
        <f t="shared" si="1"/>
        <v>-23600</v>
      </c>
      <c r="AI23" s="141">
        <f t="shared" si="4"/>
        <v>63000</v>
      </c>
      <c r="AJ23" s="141"/>
      <c r="AK23" s="145">
        <f t="shared" si="2"/>
        <v>63000</v>
      </c>
      <c r="AL23" s="302" t="e">
        <f>VLOOKUP(C23,'预付&amp;票到付款'!B:B,1,0)</f>
        <v>#N/A</v>
      </c>
      <c r="AM23" s="322">
        <f t="shared" si="5"/>
        <v>-188388.12</v>
      </c>
      <c r="AN23" s="322">
        <f t="shared" si="6"/>
        <v>2224032.31</v>
      </c>
      <c r="AO23" s="265">
        <f>VLOOKUP(C23,[13]Sheet1!$B$1:$BK$65536,62,0)</f>
        <v>0</v>
      </c>
      <c r="AP23" s="343"/>
      <c r="AQ23" s="343"/>
      <c r="AR23" s="343"/>
    </row>
    <row r="24" hidden="1" customHeight="1" spans="1:44">
      <c r="A24" s="265"/>
      <c r="B24" s="291">
        <v>18</v>
      </c>
      <c r="C24" s="292" t="s">
        <v>75</v>
      </c>
      <c r="D24" s="293" t="s">
        <v>76</v>
      </c>
      <c r="E24" s="132">
        <f>VLOOKUP(C24,[1]整理明细!$B:$M,12,0)</f>
        <v>2425587.26</v>
      </c>
      <c r="F24" s="132">
        <f>VLOOKUP(C24,[12]河北应付账款!$C:$P,14,0)</f>
        <v>782383.24</v>
      </c>
      <c r="G24" s="132">
        <f t="shared" si="3"/>
        <v>130397.206666667</v>
      </c>
      <c r="H24" s="141">
        <v>88785.7733333333</v>
      </c>
      <c r="I24" s="141">
        <v>116400</v>
      </c>
      <c r="J24" s="141">
        <v>-27614.2266666667</v>
      </c>
      <c r="K24" s="141">
        <v>119000</v>
      </c>
      <c r="L24" s="141">
        <v>115430</v>
      </c>
      <c r="M24" s="141">
        <v>3570</v>
      </c>
      <c r="N24" s="141">
        <v>135000</v>
      </c>
      <c r="O24" s="141">
        <v>132405</v>
      </c>
      <c r="P24" s="141">
        <v>2595</v>
      </c>
      <c r="Q24" s="141">
        <v>174274.382</v>
      </c>
      <c r="R24" s="141">
        <v>48500</v>
      </c>
      <c r="S24" s="141">
        <v>125774.382</v>
      </c>
      <c r="T24" s="141">
        <v>140000</v>
      </c>
      <c r="U24" s="141">
        <v>116400</v>
      </c>
      <c r="V24" s="141">
        <v>23600</v>
      </c>
      <c r="W24" s="141">
        <v>134113.945333334</v>
      </c>
      <c r="X24" s="141">
        <v>38800</v>
      </c>
      <c r="Y24" s="141">
        <v>95313.9453333336</v>
      </c>
      <c r="Z24" s="141">
        <v>134000</v>
      </c>
      <c r="AA24" s="141">
        <v>145500</v>
      </c>
      <c r="AB24" s="141">
        <v>-11500</v>
      </c>
      <c r="AC24" s="141">
        <v>100000</v>
      </c>
      <c r="AD24" s="141">
        <v>97000</v>
      </c>
      <c r="AE24" s="260">
        <f t="shared" si="0"/>
        <v>3000</v>
      </c>
      <c r="AF24" s="141">
        <v>106000</v>
      </c>
      <c r="AG24" s="141">
        <f>VLOOKUP(D24,'[11]2024.03支出'!$G:$H,2,0)</f>
        <v>106700</v>
      </c>
      <c r="AH24" s="260">
        <f t="shared" si="1"/>
        <v>-700</v>
      </c>
      <c r="AI24" s="141">
        <f t="shared" si="4"/>
        <v>104000</v>
      </c>
      <c r="AJ24" s="141"/>
      <c r="AK24" s="145">
        <f t="shared" si="2"/>
        <v>104000</v>
      </c>
      <c r="AL24" s="302"/>
      <c r="AM24" s="322">
        <f t="shared" si="5"/>
        <v>318039.100666667</v>
      </c>
      <c r="AN24" s="322">
        <f t="shared" si="6"/>
        <v>2107548.15933333</v>
      </c>
      <c r="AO24" s="265">
        <f>VLOOKUP(C24,[13]Sheet1!$B$1:$BK$65536,62,0)</f>
        <v>0</v>
      </c>
      <c r="AP24" s="343"/>
      <c r="AQ24" s="343"/>
      <c r="AR24" s="343"/>
    </row>
    <row r="25" hidden="1" customHeight="1" spans="1:44">
      <c r="A25" s="265"/>
      <c r="B25" s="291">
        <v>19</v>
      </c>
      <c r="C25" s="292" t="s">
        <v>77</v>
      </c>
      <c r="D25" s="293" t="s">
        <v>78</v>
      </c>
      <c r="E25" s="132">
        <f>VLOOKUP(C25,[1]整理明细!$B:$M,12,0)</f>
        <v>3495023.16</v>
      </c>
      <c r="F25" s="132">
        <f>VLOOKUP(C25,[12]河北应付账款!$C:$P,14,0)</f>
        <v>2845501.09</v>
      </c>
      <c r="G25" s="132">
        <f t="shared" si="3"/>
        <v>474250.181666667</v>
      </c>
      <c r="H25" s="141">
        <v>147746.834666667</v>
      </c>
      <c r="I25" s="141">
        <v>144060</v>
      </c>
      <c r="J25" s="141">
        <v>3686.83466666701</v>
      </c>
      <c r="K25" s="141">
        <v>158000</v>
      </c>
      <c r="L25" s="141">
        <v>154840</v>
      </c>
      <c r="M25" s="141">
        <v>3160</v>
      </c>
      <c r="N25" s="141">
        <v>160000</v>
      </c>
      <c r="O25" s="141">
        <v>343000</v>
      </c>
      <c r="P25" s="141">
        <v>-183000</v>
      </c>
      <c r="Q25" s="141">
        <v>203593.949333334</v>
      </c>
      <c r="R25" s="141">
        <v>490000</v>
      </c>
      <c r="S25" s="141">
        <v>-286406.050666666</v>
      </c>
      <c r="T25" s="141">
        <v>230000</v>
      </c>
      <c r="U25" s="141">
        <v>245000</v>
      </c>
      <c r="V25" s="141">
        <v>-15000</v>
      </c>
      <c r="W25" s="141">
        <v>324522.813333334</v>
      </c>
      <c r="X25" s="141">
        <v>147000</v>
      </c>
      <c r="Y25" s="141">
        <v>177522.813333334</v>
      </c>
      <c r="Z25" s="141">
        <v>325000</v>
      </c>
      <c r="AA25" s="141">
        <v>347000</v>
      </c>
      <c r="AB25" s="141">
        <v>-22000</v>
      </c>
      <c r="AC25" s="141">
        <v>315000</v>
      </c>
      <c r="AD25" s="141">
        <v>98000</v>
      </c>
      <c r="AE25" s="260">
        <f t="shared" si="0"/>
        <v>217000</v>
      </c>
      <c r="AF25" s="141">
        <v>398000</v>
      </c>
      <c r="AG25" s="141">
        <f>VLOOKUP(D25,'[11]2024.03支出'!$G:$H,2,0)</f>
        <v>245000</v>
      </c>
      <c r="AH25" s="260">
        <f t="shared" si="1"/>
        <v>153000</v>
      </c>
      <c r="AI25" s="141">
        <f t="shared" si="4"/>
        <v>379000</v>
      </c>
      <c r="AJ25" s="141"/>
      <c r="AK25" s="145">
        <f t="shared" si="2"/>
        <v>379000</v>
      </c>
      <c r="AL25" s="302" t="e">
        <f>VLOOKUP(C25,'预付&amp;票到付款'!B:B,1,0)</f>
        <v>#N/A</v>
      </c>
      <c r="AM25" s="322">
        <f t="shared" si="5"/>
        <v>426963.597333335</v>
      </c>
      <c r="AN25" s="322">
        <f t="shared" si="6"/>
        <v>3068059.56266667</v>
      </c>
      <c r="AO25" s="265">
        <f>VLOOKUP(C25,[13]Sheet1!$B$1:$BK$65536,62,0)</f>
        <v>0</v>
      </c>
      <c r="AP25" s="343"/>
      <c r="AQ25" s="343"/>
      <c r="AR25" s="343"/>
    </row>
    <row r="26" hidden="1" customHeight="1" spans="1:44">
      <c r="A26" s="265"/>
      <c r="B26" s="291">
        <v>20</v>
      </c>
      <c r="C26" s="292" t="s">
        <v>79</v>
      </c>
      <c r="D26" s="293" t="s">
        <v>80</v>
      </c>
      <c r="E26" s="132">
        <f>VLOOKUP(C26,[1]整理明细!$B:$M,12,0)</f>
        <v>1331607.73</v>
      </c>
      <c r="F26" s="132">
        <f>VLOOKUP(C26,[12]河北应付账款!$C:$P,14,0)</f>
        <v>585401.18</v>
      </c>
      <c r="G26" s="132">
        <f t="shared" si="3"/>
        <v>97566.8633333333</v>
      </c>
      <c r="H26" s="141">
        <v>63275.98</v>
      </c>
      <c r="I26" s="141">
        <v>61110</v>
      </c>
      <c r="J26" s="141">
        <v>2165.98</v>
      </c>
      <c r="K26" s="141">
        <v>66000</v>
      </c>
      <c r="L26" s="141">
        <v>64020</v>
      </c>
      <c r="M26" s="141">
        <v>1980</v>
      </c>
      <c r="N26" s="141">
        <v>67000</v>
      </c>
      <c r="O26" s="141">
        <v>64990</v>
      </c>
      <c r="P26" s="141">
        <v>2010</v>
      </c>
      <c r="Q26" s="141">
        <v>64381.4426666666</v>
      </c>
      <c r="R26" s="141">
        <v>58200</v>
      </c>
      <c r="S26" s="141">
        <v>6181.4426666666</v>
      </c>
      <c r="T26" s="141">
        <v>50000</v>
      </c>
      <c r="U26" s="141">
        <v>87300</v>
      </c>
      <c r="V26" s="141">
        <v>-37300</v>
      </c>
      <c r="W26" s="141">
        <v>46906.18</v>
      </c>
      <c r="X26" s="141">
        <v>145500</v>
      </c>
      <c r="Y26" s="141">
        <v>-98593.82</v>
      </c>
      <c r="Z26" s="141">
        <v>300000</v>
      </c>
      <c r="AA26" s="141">
        <v>242500</v>
      </c>
      <c r="AB26" s="141">
        <v>57500</v>
      </c>
      <c r="AC26" s="141">
        <v>53000</v>
      </c>
      <c r="AD26" s="141">
        <v>0</v>
      </c>
      <c r="AE26" s="260">
        <f t="shared" si="0"/>
        <v>53000</v>
      </c>
      <c r="AF26" s="141">
        <v>61000</v>
      </c>
      <c r="AG26" s="141">
        <f>VLOOKUP(D26,'[11]2024.03支出'!$G:$H,2,0)</f>
        <v>242500</v>
      </c>
      <c r="AH26" s="260">
        <f t="shared" si="1"/>
        <v>-181500</v>
      </c>
      <c r="AI26" s="141">
        <f t="shared" si="4"/>
        <v>78000</v>
      </c>
      <c r="AJ26" s="141"/>
      <c r="AK26" s="145">
        <f t="shared" si="2"/>
        <v>78000</v>
      </c>
      <c r="AL26" s="302"/>
      <c r="AM26" s="322">
        <f t="shared" si="5"/>
        <v>-116556.397333333</v>
      </c>
      <c r="AN26" s="322">
        <f t="shared" si="6"/>
        <v>1448164.12733333</v>
      </c>
      <c r="AO26" s="265">
        <f>VLOOKUP(C26,[13]Sheet1!$B$1:$BK$65536,62,0)</f>
        <v>0</v>
      </c>
      <c r="AP26" s="343"/>
      <c r="AQ26" s="343"/>
      <c r="AR26" s="343"/>
    </row>
    <row r="27" hidden="1" customHeight="1" spans="1:44">
      <c r="A27" s="265"/>
      <c r="B27" s="291">
        <v>21</v>
      </c>
      <c r="C27" s="292" t="s">
        <v>81</v>
      </c>
      <c r="D27" s="293" t="s">
        <v>82</v>
      </c>
      <c r="E27" s="132">
        <f>VLOOKUP(C27,[1]整理明细!$B:$M,12,0)</f>
        <v>2352328.62</v>
      </c>
      <c r="F27" s="132">
        <f>VLOOKUP(C27,[12]河北应付账款!$C:$P,14,0)</f>
        <v>956428.09</v>
      </c>
      <c r="G27" s="132">
        <f t="shared" si="3"/>
        <v>159404.681666667</v>
      </c>
      <c r="H27" s="141">
        <v>106282.565333333</v>
      </c>
      <c r="I27" s="141">
        <v>93120</v>
      </c>
      <c r="J27" s="141">
        <v>13162.565333333</v>
      </c>
      <c r="K27" s="141">
        <v>114000</v>
      </c>
      <c r="L27" s="141">
        <v>110580</v>
      </c>
      <c r="M27" s="141">
        <v>3420</v>
      </c>
      <c r="N27" s="141">
        <v>111000</v>
      </c>
      <c r="O27" s="141">
        <v>109125</v>
      </c>
      <c r="P27" s="141">
        <v>1875</v>
      </c>
      <c r="Q27" s="141">
        <v>105712.98</v>
      </c>
      <c r="R27" s="141">
        <v>58200</v>
      </c>
      <c r="S27" s="141">
        <v>47512.98</v>
      </c>
      <c r="T27" s="141">
        <v>90000</v>
      </c>
      <c r="U27" s="141">
        <v>97000</v>
      </c>
      <c r="V27" s="141">
        <v>-7000</v>
      </c>
      <c r="W27" s="141">
        <v>97453.6186666664</v>
      </c>
      <c r="X27" s="141">
        <v>38800</v>
      </c>
      <c r="Y27" s="141">
        <v>58653.6186666664</v>
      </c>
      <c r="Z27" s="141">
        <v>97000</v>
      </c>
      <c r="AA27" s="141">
        <v>148500</v>
      </c>
      <c r="AB27" s="141">
        <v>-51500</v>
      </c>
      <c r="AC27" s="141">
        <v>107000</v>
      </c>
      <c r="AD27" s="141">
        <v>58200</v>
      </c>
      <c r="AE27" s="260">
        <f t="shared" si="0"/>
        <v>48800</v>
      </c>
      <c r="AF27" s="141">
        <v>129000</v>
      </c>
      <c r="AG27" s="141">
        <f>VLOOKUP(D27,'[11]2024.03支出'!$G:$H,2,0)</f>
        <v>97000</v>
      </c>
      <c r="AH27" s="260">
        <f t="shared" si="1"/>
        <v>32000</v>
      </c>
      <c r="AI27" s="141">
        <f t="shared" si="4"/>
        <v>128000</v>
      </c>
      <c r="AJ27" s="141"/>
      <c r="AK27" s="145">
        <f t="shared" si="2"/>
        <v>128000</v>
      </c>
      <c r="AL27" s="302" t="e">
        <f>VLOOKUP(C27,'预付&amp;票到付款'!B:B,1,0)</f>
        <v>#N/A</v>
      </c>
      <c r="AM27" s="322">
        <f t="shared" si="5"/>
        <v>274924.163999999</v>
      </c>
      <c r="AN27" s="322">
        <f t="shared" si="6"/>
        <v>2077404.456</v>
      </c>
      <c r="AO27" s="265">
        <f>VLOOKUP(C27,[13]Sheet1!$B$1:$BK$65536,62,0)</f>
        <v>0</v>
      </c>
      <c r="AP27" s="343"/>
      <c r="AQ27" s="343"/>
      <c r="AR27" s="343"/>
    </row>
    <row r="28" hidden="1" customHeight="1" spans="1:44">
      <c r="A28" s="265"/>
      <c r="B28" s="291">
        <v>22</v>
      </c>
      <c r="C28" s="292" t="s">
        <v>83</v>
      </c>
      <c r="D28" s="293" t="s">
        <v>84</v>
      </c>
      <c r="E28" s="132">
        <f>VLOOKUP(C28,[1]整理明细!$B:$M,12,0)</f>
        <v>1925793.4</v>
      </c>
      <c r="F28" s="132">
        <f>VLOOKUP(C28,[12]河北应付账款!$C:$P,14,0)</f>
        <v>351108.12</v>
      </c>
      <c r="G28" s="132">
        <f t="shared" si="3"/>
        <v>58518.02</v>
      </c>
      <c r="H28" s="141">
        <v>71589.548</v>
      </c>
      <c r="I28" s="141">
        <v>0</v>
      </c>
      <c r="J28" s="141">
        <v>71589.548</v>
      </c>
      <c r="K28" s="141">
        <v>72000</v>
      </c>
      <c r="L28" s="141">
        <v>89240</v>
      </c>
      <c r="M28" s="141">
        <v>-17240</v>
      </c>
      <c r="N28" s="141">
        <v>72000</v>
      </c>
      <c r="O28" s="141">
        <v>58200</v>
      </c>
      <c r="P28" s="141">
        <v>13800</v>
      </c>
      <c r="Q28" s="141">
        <v>339714.024</v>
      </c>
      <c r="R28" s="141">
        <v>29100</v>
      </c>
      <c r="S28" s="141">
        <v>310614.024</v>
      </c>
      <c r="T28" s="141">
        <v>170000</v>
      </c>
      <c r="U28" s="141">
        <v>145500</v>
      </c>
      <c r="V28" s="141">
        <v>24500</v>
      </c>
      <c r="W28" s="141">
        <v>164880</v>
      </c>
      <c r="X28" s="141">
        <v>689700</v>
      </c>
      <c r="Y28" s="141">
        <v>-524820</v>
      </c>
      <c r="Z28" s="141">
        <v>165000</v>
      </c>
      <c r="AA28" s="141">
        <v>48500</v>
      </c>
      <c r="AB28" s="141">
        <v>116500</v>
      </c>
      <c r="AC28" s="141">
        <v>190000</v>
      </c>
      <c r="AD28" s="141">
        <v>48500</v>
      </c>
      <c r="AE28" s="260">
        <f t="shared" si="0"/>
        <v>141500</v>
      </c>
      <c r="AF28" s="141">
        <v>129000</v>
      </c>
      <c r="AG28" s="141">
        <v>0</v>
      </c>
      <c r="AH28" s="260">
        <f t="shared" si="1"/>
        <v>129000</v>
      </c>
      <c r="AI28" s="141">
        <f t="shared" si="4"/>
        <v>47000</v>
      </c>
      <c r="AJ28" s="141"/>
      <c r="AK28" s="145">
        <f t="shared" si="2"/>
        <v>47000</v>
      </c>
      <c r="AL28" s="302"/>
      <c r="AM28" s="322">
        <f t="shared" si="5"/>
        <v>312443.572</v>
      </c>
      <c r="AN28" s="322">
        <f t="shared" si="6"/>
        <v>1613349.828</v>
      </c>
      <c r="AO28" s="265">
        <f>VLOOKUP(C28,[13]Sheet1!$B$1:$BK$65536,62,0)</f>
        <v>0</v>
      </c>
      <c r="AP28" s="343"/>
      <c r="AQ28" s="343"/>
      <c r="AR28" s="343"/>
    </row>
    <row r="29" hidden="1" customHeight="1" spans="1:44">
      <c r="A29" s="265"/>
      <c r="B29" s="291">
        <v>23</v>
      </c>
      <c r="C29" s="292" t="s">
        <v>85</v>
      </c>
      <c r="D29" s="293" t="s">
        <v>86</v>
      </c>
      <c r="E29" s="132">
        <f>VLOOKUP(C29,[1]整理明细!$B:$M,12,0)</f>
        <v>3043289.29</v>
      </c>
      <c r="F29" s="132">
        <f>VLOOKUP(C29,[12]河北应付账款!$C:$P,14,0)</f>
        <v>2688681.2</v>
      </c>
      <c r="G29" s="132">
        <f t="shared" si="3"/>
        <v>448113.533333333</v>
      </c>
      <c r="H29" s="141">
        <v>612363.082666667</v>
      </c>
      <c r="I29" s="141">
        <v>600000</v>
      </c>
      <c r="J29" s="141">
        <v>12363.0826666669</v>
      </c>
      <c r="K29" s="141">
        <v>0</v>
      </c>
      <c r="L29" s="141">
        <v>0</v>
      </c>
      <c r="M29" s="141">
        <v>0</v>
      </c>
      <c r="N29" s="141">
        <v>0</v>
      </c>
      <c r="O29" s="141">
        <v>0</v>
      </c>
      <c r="P29" s="141">
        <v>0</v>
      </c>
      <c r="Q29" s="141">
        <v>0</v>
      </c>
      <c r="R29" s="141">
        <v>0</v>
      </c>
      <c r="S29" s="141">
        <v>0</v>
      </c>
      <c r="T29" s="141">
        <v>0</v>
      </c>
      <c r="U29" s="141">
        <v>0</v>
      </c>
      <c r="V29" s="141">
        <v>0</v>
      </c>
      <c r="W29" s="141">
        <v>0</v>
      </c>
      <c r="X29" s="141">
        <v>0</v>
      </c>
      <c r="Y29" s="141">
        <v>0</v>
      </c>
      <c r="Z29" s="141">
        <v>699000</v>
      </c>
      <c r="AA29" s="141">
        <v>300000</v>
      </c>
      <c r="AB29" s="141">
        <v>399000</v>
      </c>
      <c r="AC29" s="141">
        <v>543000</v>
      </c>
      <c r="AD29" s="141">
        <v>0</v>
      </c>
      <c r="AE29" s="260">
        <f t="shared" si="0"/>
        <v>543000</v>
      </c>
      <c r="AF29" s="141">
        <v>529000</v>
      </c>
      <c r="AG29" s="141">
        <f>VLOOKUP(D29,'[11]2024.03支出'!$G:$H,2,0)</f>
        <v>1360000</v>
      </c>
      <c r="AH29" s="260">
        <f t="shared" si="1"/>
        <v>-831000</v>
      </c>
      <c r="AI29" s="141">
        <f t="shared" si="4"/>
        <v>358000</v>
      </c>
      <c r="AJ29" s="141"/>
      <c r="AK29" s="323">
        <f t="shared" si="2"/>
        <v>358000</v>
      </c>
      <c r="AL29" s="302" t="e">
        <f>VLOOKUP(C29,'涉诉-河北'!B:B,1,0)</f>
        <v>#N/A</v>
      </c>
      <c r="AM29" s="322">
        <f t="shared" si="5"/>
        <v>481363.082666667</v>
      </c>
      <c r="AN29" s="322">
        <f t="shared" si="6"/>
        <v>2561926.20733333</v>
      </c>
      <c r="AO29" s="265">
        <f>VLOOKUP(C29,[13]Sheet1!$B$1:$BK$65536,62,0)</f>
        <v>0</v>
      </c>
      <c r="AP29" s="343"/>
      <c r="AQ29" s="343"/>
      <c r="AR29" s="343"/>
    </row>
    <row r="30" customHeight="1" spans="1:44">
      <c r="A30" s="265"/>
      <c r="B30" s="291">
        <v>24</v>
      </c>
      <c r="C30" s="292" t="s">
        <v>87</v>
      </c>
      <c r="D30" s="293" t="s">
        <v>88</v>
      </c>
      <c r="E30" s="132">
        <f>VLOOKUP(C30,[1]整理明细!$B:$M,12,0)</f>
        <v>1622552.53</v>
      </c>
      <c r="F30" s="132">
        <f>VLOOKUP(C30,[12]河北应付账款!$C:$P,14,0)</f>
        <v>221527.98</v>
      </c>
      <c r="G30" s="132">
        <f t="shared" si="3"/>
        <v>36921.33</v>
      </c>
      <c r="H30" s="141">
        <v>48794.3533333333</v>
      </c>
      <c r="I30" s="141">
        <v>47530</v>
      </c>
      <c r="J30" s="141">
        <v>1264.3533333333</v>
      </c>
      <c r="K30" s="141">
        <v>47000</v>
      </c>
      <c r="L30" s="141">
        <v>45590</v>
      </c>
      <c r="M30" s="141">
        <v>1410</v>
      </c>
      <c r="N30" s="141">
        <v>45000</v>
      </c>
      <c r="O30" s="141">
        <v>43650</v>
      </c>
      <c r="P30" s="141">
        <v>1350</v>
      </c>
      <c r="Q30" s="141">
        <v>39744.9106666666</v>
      </c>
      <c r="R30" s="141">
        <v>38800</v>
      </c>
      <c r="S30" s="141">
        <v>944.910666666598</v>
      </c>
      <c r="T30" s="141">
        <v>30000</v>
      </c>
      <c r="U30" s="141">
        <v>0</v>
      </c>
      <c r="V30" s="141">
        <v>30000</v>
      </c>
      <c r="W30" s="141">
        <v>30450.2426666666</v>
      </c>
      <c r="X30" s="141">
        <v>0</v>
      </c>
      <c r="Y30" s="141">
        <v>30450.2426666666</v>
      </c>
      <c r="Z30" s="141">
        <v>100000</v>
      </c>
      <c r="AA30" s="141">
        <v>58200</v>
      </c>
      <c r="AB30" s="141">
        <v>41800</v>
      </c>
      <c r="AC30" s="141">
        <v>30000</v>
      </c>
      <c r="AD30" s="141">
        <v>30000</v>
      </c>
      <c r="AE30" s="260">
        <f t="shared" si="0"/>
        <v>0</v>
      </c>
      <c r="AF30" s="141">
        <v>32000</v>
      </c>
      <c r="AG30" s="141">
        <f>VLOOKUP(D30,'[11]2024.03支出'!$G:$H,2,0)</f>
        <v>29100</v>
      </c>
      <c r="AH30" s="260">
        <f t="shared" si="1"/>
        <v>2900</v>
      </c>
      <c r="AI30" s="326">
        <f t="shared" si="4"/>
        <v>30000</v>
      </c>
      <c r="AJ30" s="260"/>
      <c r="AK30" s="253">
        <f t="shared" si="2"/>
        <v>30000</v>
      </c>
      <c r="AL30" s="324" t="e">
        <f>VLOOKUP(C30,'预付&amp;票到付款'!B:B,1,0)</f>
        <v>#N/A</v>
      </c>
      <c r="AM30" s="325">
        <f t="shared" si="5"/>
        <v>140119.506666667</v>
      </c>
      <c r="AN30" s="325">
        <f t="shared" si="6"/>
        <v>1482433.02333333</v>
      </c>
      <c r="AO30" s="344">
        <f>VLOOKUP(C30,[13]Sheet1!$B$1:$BK$65536,62,0)</f>
        <v>1</v>
      </c>
      <c r="AP30" s="345"/>
      <c r="AQ30" s="346"/>
      <c r="AR30" s="347"/>
    </row>
    <row r="31" hidden="1" customHeight="1" spans="1:44">
      <c r="A31" s="265"/>
      <c r="B31" s="291">
        <v>25</v>
      </c>
      <c r="C31" s="292" t="s">
        <v>89</v>
      </c>
      <c r="D31" s="293" t="s">
        <v>90</v>
      </c>
      <c r="E31" s="132">
        <f>VLOOKUP(C31,[1]整理明细!$B:$M,12,0)</f>
        <v>3282839.6</v>
      </c>
      <c r="F31" s="132">
        <f>VLOOKUP(C31,[12]河北应付账款!$C:$P,14,0)</f>
        <v>2057992.69</v>
      </c>
      <c r="G31" s="132">
        <f t="shared" si="3"/>
        <v>342998.781666667</v>
      </c>
      <c r="H31" s="141">
        <v>219902.113333333</v>
      </c>
      <c r="I31" s="141">
        <v>121250</v>
      </c>
      <c r="J31" s="141">
        <v>98652.113333333</v>
      </c>
      <c r="K31" s="141">
        <v>235000</v>
      </c>
      <c r="L31" s="141">
        <v>227950</v>
      </c>
      <c r="M31" s="141">
        <v>7050</v>
      </c>
      <c r="N31" s="141">
        <v>254000</v>
      </c>
      <c r="O31" s="141">
        <v>330919.24</v>
      </c>
      <c r="P31" s="141">
        <v>-76919.24</v>
      </c>
      <c r="Q31" s="141">
        <v>246901.664</v>
      </c>
      <c r="R31" s="141">
        <v>242500</v>
      </c>
      <c r="S31" s="141">
        <v>4401.66399999999</v>
      </c>
      <c r="T31" s="141">
        <v>230000</v>
      </c>
      <c r="U31" s="141">
        <v>310390.8</v>
      </c>
      <c r="V31" s="141">
        <v>-80390.8</v>
      </c>
      <c r="W31" s="141">
        <v>278684.98</v>
      </c>
      <c r="X31" s="141">
        <v>558300</v>
      </c>
      <c r="Y31" s="141">
        <v>-279615.02</v>
      </c>
      <c r="Z31" s="141">
        <v>279000</v>
      </c>
      <c r="AA31" s="141">
        <v>0</v>
      </c>
      <c r="AB31" s="141">
        <v>279000</v>
      </c>
      <c r="AC31" s="141">
        <v>285000</v>
      </c>
      <c r="AD31" s="141">
        <v>200000</v>
      </c>
      <c r="AE31" s="260">
        <f t="shared" si="0"/>
        <v>85000</v>
      </c>
      <c r="AF31" s="141">
        <v>292000</v>
      </c>
      <c r="AG31" s="141">
        <f>VLOOKUP(D31,'[11]2024.03支出'!$G:$H,2,0)</f>
        <v>388000</v>
      </c>
      <c r="AH31" s="260">
        <f t="shared" si="1"/>
        <v>-96000</v>
      </c>
      <c r="AI31" s="141">
        <f t="shared" si="4"/>
        <v>274000</v>
      </c>
      <c r="AJ31" s="141"/>
      <c r="AK31" s="258">
        <f t="shared" si="2"/>
        <v>274000</v>
      </c>
      <c r="AL31" s="302" t="e">
        <f>VLOOKUP(C31,'预付&amp;票到付款'!B:B,1,0)</f>
        <v>#N/A</v>
      </c>
      <c r="AM31" s="322">
        <f t="shared" si="5"/>
        <v>215178.717333333</v>
      </c>
      <c r="AN31" s="322">
        <f t="shared" si="6"/>
        <v>3067660.88266667</v>
      </c>
      <c r="AO31" s="265">
        <f>VLOOKUP(C31,[13]Sheet1!$B$1:$BK$65536,62,0)</f>
        <v>0</v>
      </c>
      <c r="AP31" s="343"/>
      <c r="AQ31" s="343"/>
      <c r="AR31" s="343"/>
    </row>
    <row r="32" hidden="1" customHeight="1" spans="1:44">
      <c r="A32" s="265"/>
      <c r="B32" s="291">
        <v>26</v>
      </c>
      <c r="C32" s="292" t="s">
        <v>91</v>
      </c>
      <c r="D32" s="293" t="s">
        <v>92</v>
      </c>
      <c r="E32" s="132">
        <f>VLOOKUP(C32,[1]整理明细!$B:$M,12,0)</f>
        <v>1332758.76</v>
      </c>
      <c r="F32" s="132">
        <f>VLOOKUP(C32,[12]河北应付账款!$C:$P,14,0)</f>
        <v>436005.61</v>
      </c>
      <c r="G32" s="132">
        <f t="shared" si="3"/>
        <v>72667.6016666667</v>
      </c>
      <c r="H32" s="141">
        <v>68493.04</v>
      </c>
      <c r="I32" s="141">
        <v>66930</v>
      </c>
      <c r="J32" s="141">
        <v>1563.03999999999</v>
      </c>
      <c r="K32" s="141">
        <v>69000</v>
      </c>
      <c r="L32" s="141">
        <v>66930</v>
      </c>
      <c r="M32" s="141">
        <v>2070</v>
      </c>
      <c r="N32" s="141">
        <v>58000</v>
      </c>
      <c r="O32" s="141">
        <v>56260</v>
      </c>
      <c r="P32" s="141">
        <v>1740</v>
      </c>
      <c r="Q32" s="141">
        <v>63371.928</v>
      </c>
      <c r="R32" s="141">
        <v>58200</v>
      </c>
      <c r="S32" s="141">
        <v>5171.928</v>
      </c>
      <c r="T32" s="141">
        <v>50000</v>
      </c>
      <c r="U32" s="141">
        <v>48500</v>
      </c>
      <c r="V32" s="141">
        <v>1500</v>
      </c>
      <c r="W32" s="141">
        <v>53340.9346666666</v>
      </c>
      <c r="X32" s="141">
        <v>77600</v>
      </c>
      <c r="Y32" s="141">
        <v>-24259.0653333334</v>
      </c>
      <c r="Z32" s="141">
        <v>53000</v>
      </c>
      <c r="AA32" s="141">
        <v>145500</v>
      </c>
      <c r="AB32" s="141">
        <v>-92500</v>
      </c>
      <c r="AC32" s="141">
        <v>45000</v>
      </c>
      <c r="AD32" s="141">
        <v>48500</v>
      </c>
      <c r="AE32" s="260">
        <f t="shared" si="0"/>
        <v>-3500</v>
      </c>
      <c r="AF32" s="141">
        <v>48000</v>
      </c>
      <c r="AG32" s="141">
        <f>VLOOKUP(D32,'[11]2024.03支出'!$G:$H,2,0)</f>
        <v>68500</v>
      </c>
      <c r="AH32" s="260">
        <f t="shared" si="1"/>
        <v>-20500</v>
      </c>
      <c r="AI32" s="141">
        <f t="shared" si="4"/>
        <v>58000</v>
      </c>
      <c r="AJ32" s="141"/>
      <c r="AK32" s="323">
        <f t="shared" si="2"/>
        <v>58000</v>
      </c>
      <c r="AL32" s="302" t="e">
        <f>VLOOKUP(C32,'预付&amp;票到付款'!B:B,1,0)</f>
        <v>#N/A</v>
      </c>
      <c r="AM32" s="322">
        <f t="shared" si="5"/>
        <v>-70714.0973333334</v>
      </c>
      <c r="AN32" s="322">
        <f t="shared" si="6"/>
        <v>1403472.85733333</v>
      </c>
      <c r="AO32" s="265">
        <f>VLOOKUP(C32,[13]Sheet1!$B$1:$BK$65536,62,0)</f>
        <v>0</v>
      </c>
      <c r="AP32" s="343"/>
      <c r="AQ32" s="343"/>
      <c r="AR32" s="343"/>
    </row>
    <row r="33" customHeight="1" spans="1:44">
      <c r="A33" s="265"/>
      <c r="B33" s="291">
        <v>27</v>
      </c>
      <c r="C33" s="292" t="s">
        <v>93</v>
      </c>
      <c r="D33" s="293" t="s">
        <v>94</v>
      </c>
      <c r="E33" s="132">
        <f>VLOOKUP(C33,[1]整理明细!$B:$M,12,0)</f>
        <v>414902.63</v>
      </c>
      <c r="F33" s="132">
        <f>VLOOKUP(C33,[12]河北应付账款!$C:$P,14,0)</f>
        <v>255835.84</v>
      </c>
      <c r="G33" s="132">
        <f t="shared" si="3"/>
        <v>42639.3066666667</v>
      </c>
      <c r="H33" s="141">
        <v>180000</v>
      </c>
      <c r="I33" s="141">
        <v>180000</v>
      </c>
      <c r="J33" s="141">
        <v>0</v>
      </c>
      <c r="K33" s="141">
        <v>122000</v>
      </c>
      <c r="L33" s="141">
        <v>0</v>
      </c>
      <c r="M33" s="141">
        <v>122000</v>
      </c>
      <c r="N33" s="141">
        <v>162000</v>
      </c>
      <c r="O33" s="141">
        <v>122000</v>
      </c>
      <c r="P33" s="141">
        <v>40000</v>
      </c>
      <c r="Q33" s="141">
        <v>163224.014666666</v>
      </c>
      <c r="R33" s="141">
        <v>162000</v>
      </c>
      <c r="S33" s="141">
        <v>1224.01466666599</v>
      </c>
      <c r="T33" s="141">
        <v>140000</v>
      </c>
      <c r="U33" s="141">
        <v>320000</v>
      </c>
      <c r="V33" s="141">
        <v>-180000</v>
      </c>
      <c r="W33" s="141">
        <v>78893.3333333334</v>
      </c>
      <c r="X33" s="141">
        <v>100000</v>
      </c>
      <c r="Y33" s="141">
        <v>-21106.6666666666</v>
      </c>
      <c r="Z33" s="141">
        <v>100000</v>
      </c>
      <c r="AA33" s="141">
        <v>173600</v>
      </c>
      <c r="AB33" s="141">
        <v>-73600</v>
      </c>
      <c r="AC33" s="141">
        <v>39000</v>
      </c>
      <c r="AD33" s="141">
        <v>0</v>
      </c>
      <c r="AE33" s="260">
        <f t="shared" si="0"/>
        <v>39000</v>
      </c>
      <c r="AF33" s="141">
        <v>38000</v>
      </c>
      <c r="AG33" s="141">
        <v>0</v>
      </c>
      <c r="AH33" s="260">
        <f t="shared" si="1"/>
        <v>38000</v>
      </c>
      <c r="AI33" s="326">
        <f t="shared" si="4"/>
        <v>34000</v>
      </c>
      <c r="AJ33" s="260"/>
      <c r="AK33" s="253">
        <f t="shared" si="2"/>
        <v>34000</v>
      </c>
      <c r="AL33" s="324" t="e">
        <f>VLOOKUP(C33,'预付&amp;票到付款'!B:B,1,0)</f>
        <v>#N/A</v>
      </c>
      <c r="AM33" s="325">
        <f t="shared" si="5"/>
        <v>-482.652000000613</v>
      </c>
      <c r="AN33" s="325">
        <f t="shared" si="6"/>
        <v>415385.282000001</v>
      </c>
      <c r="AO33" s="344">
        <f>VLOOKUP(C33,[13]Sheet1!$B$1:$BK$65536,62,0)</f>
        <v>1</v>
      </c>
      <c r="AP33" s="345"/>
      <c r="AQ33" s="346"/>
      <c r="AR33" s="347" t="s">
        <v>95</v>
      </c>
    </row>
    <row r="34" hidden="1" customHeight="1" spans="1:44">
      <c r="A34" s="265"/>
      <c r="B34" s="291">
        <v>28</v>
      </c>
      <c r="C34" s="292" t="s">
        <v>96</v>
      </c>
      <c r="D34" s="293" t="s">
        <v>97</v>
      </c>
      <c r="E34" s="132">
        <f>VLOOKUP(C34,[1]整理明细!$B:$M,12,0)</f>
        <v>1500191.12</v>
      </c>
      <c r="F34" s="132">
        <f>VLOOKUP(C34,[12]河北应付账款!$C:$P,14,0)</f>
        <v>100994.88</v>
      </c>
      <c r="G34" s="132">
        <f t="shared" si="3"/>
        <v>16832.48</v>
      </c>
      <c r="H34" s="141">
        <v>100994.88</v>
      </c>
      <c r="I34" s="141">
        <v>100000</v>
      </c>
      <c r="J34" s="141">
        <v>994.880000000005</v>
      </c>
      <c r="K34" s="141">
        <v>74000</v>
      </c>
      <c r="L34" s="141">
        <v>0</v>
      </c>
      <c r="M34" s="141">
        <v>74000</v>
      </c>
      <c r="N34" s="141">
        <v>108000</v>
      </c>
      <c r="O34" s="141">
        <v>154000</v>
      </c>
      <c r="P34" s="141">
        <v>-46000</v>
      </c>
      <c r="Q34" s="141">
        <v>282800</v>
      </c>
      <c r="R34" s="141">
        <v>0</v>
      </c>
      <c r="S34" s="141">
        <v>282800</v>
      </c>
      <c r="T34" s="141">
        <v>140000</v>
      </c>
      <c r="U34" s="141">
        <v>150000</v>
      </c>
      <c r="V34" s="141">
        <v>-10000</v>
      </c>
      <c r="W34" s="141">
        <v>74066.6666666666</v>
      </c>
      <c r="X34" s="141">
        <v>0</v>
      </c>
      <c r="Y34" s="141">
        <v>74066.6666666666</v>
      </c>
      <c r="Z34" s="141">
        <v>74000</v>
      </c>
      <c r="AA34" s="141">
        <v>0</v>
      </c>
      <c r="AB34" s="141">
        <v>74000</v>
      </c>
      <c r="AC34" s="141">
        <v>88000</v>
      </c>
      <c r="AD34" s="141">
        <v>0</v>
      </c>
      <c r="AE34" s="260">
        <f t="shared" si="0"/>
        <v>88000</v>
      </c>
      <c r="AF34" s="141">
        <v>13000</v>
      </c>
      <c r="AG34" s="141">
        <f>VLOOKUP(D34,'[11]2024.03支出'!$G:$H,2,0)</f>
        <v>300000</v>
      </c>
      <c r="AH34" s="260">
        <f t="shared" si="1"/>
        <v>-287000</v>
      </c>
      <c r="AI34" s="141">
        <f t="shared" si="4"/>
        <v>13000</v>
      </c>
      <c r="AJ34" s="141"/>
      <c r="AK34" s="258">
        <f t="shared" si="2"/>
        <v>13000</v>
      </c>
      <c r="AL34" s="302"/>
      <c r="AM34" s="322">
        <f t="shared" si="5"/>
        <v>263861.546666667</v>
      </c>
      <c r="AN34" s="322">
        <f t="shared" si="6"/>
        <v>1236329.57333333</v>
      </c>
      <c r="AO34" s="265">
        <f>VLOOKUP(C34,[13]Sheet1!$B$1:$BK$65536,62,0)</f>
        <v>0</v>
      </c>
      <c r="AP34" s="343"/>
      <c r="AQ34" s="343"/>
      <c r="AR34" s="343"/>
    </row>
    <row r="35" hidden="1" customHeight="1" spans="1:44">
      <c r="A35" s="265"/>
      <c r="B35" s="291">
        <v>29</v>
      </c>
      <c r="C35" s="292" t="s">
        <v>98</v>
      </c>
      <c r="D35" s="293" t="s">
        <v>99</v>
      </c>
      <c r="E35" s="132">
        <f>VLOOKUP(C35,[1]整理明细!$B:$M,12,0)</f>
        <v>1691898.43</v>
      </c>
      <c r="F35" s="132">
        <f>VLOOKUP(C35,[12]河北应付账款!$C:$P,14,0)</f>
        <v>717524.78</v>
      </c>
      <c r="G35" s="132">
        <f t="shared" si="3"/>
        <v>119587.463333333</v>
      </c>
      <c r="H35" s="141">
        <v>108928.769333333</v>
      </c>
      <c r="I35" s="141">
        <v>106560</v>
      </c>
      <c r="J35" s="141">
        <v>2368.769333333</v>
      </c>
      <c r="K35" s="141">
        <v>150000</v>
      </c>
      <c r="L35" s="141">
        <v>145500</v>
      </c>
      <c r="M35" s="141">
        <v>4500</v>
      </c>
      <c r="N35" s="141">
        <v>144000</v>
      </c>
      <c r="O35" s="141">
        <v>142008</v>
      </c>
      <c r="P35" s="141">
        <v>1992</v>
      </c>
      <c r="Q35" s="141">
        <v>184850.75</v>
      </c>
      <c r="R35" s="141">
        <v>0</v>
      </c>
      <c r="S35" s="141">
        <v>184850.75</v>
      </c>
      <c r="T35" s="141">
        <v>150000</v>
      </c>
      <c r="U35" s="141">
        <v>174600</v>
      </c>
      <c r="V35" s="141">
        <v>-24600</v>
      </c>
      <c r="W35" s="141">
        <v>160886.489333334</v>
      </c>
      <c r="X35" s="141">
        <v>97000</v>
      </c>
      <c r="Y35" s="141">
        <v>63886.4893333336</v>
      </c>
      <c r="Z35" s="141">
        <v>161000</v>
      </c>
      <c r="AA35" s="141">
        <v>271600</v>
      </c>
      <c r="AB35" s="141">
        <v>-110600</v>
      </c>
      <c r="AC35" s="141">
        <v>119000</v>
      </c>
      <c r="AD35" s="141">
        <v>97000</v>
      </c>
      <c r="AE35" s="260">
        <f t="shared" si="0"/>
        <v>22000</v>
      </c>
      <c r="AF35" s="141">
        <v>100000</v>
      </c>
      <c r="AG35" s="141">
        <v>0</v>
      </c>
      <c r="AH35" s="260">
        <f t="shared" si="1"/>
        <v>100000</v>
      </c>
      <c r="AI35" s="141">
        <f t="shared" si="4"/>
        <v>96000</v>
      </c>
      <c r="AJ35" s="141"/>
      <c r="AK35" s="145">
        <f t="shared" si="2"/>
        <v>96000</v>
      </c>
      <c r="AL35" s="302"/>
      <c r="AM35" s="322">
        <f t="shared" si="5"/>
        <v>340398.008666667</v>
      </c>
      <c r="AN35" s="322">
        <f t="shared" si="6"/>
        <v>1351500.42133333</v>
      </c>
      <c r="AO35" s="265">
        <f>VLOOKUP(C35,[13]Sheet1!$B$1:$BK$65536,62,0)</f>
        <v>0</v>
      </c>
      <c r="AP35" s="343"/>
      <c r="AQ35" s="343"/>
      <c r="AR35" s="343"/>
    </row>
    <row r="36" hidden="1" customHeight="1" spans="1:44">
      <c r="A36" s="265"/>
      <c r="B36" s="291">
        <v>30</v>
      </c>
      <c r="C36" s="292" t="s">
        <v>100</v>
      </c>
      <c r="D36" s="293" t="s">
        <v>101</v>
      </c>
      <c r="E36" s="132">
        <f>VLOOKUP(C36,[1]整理明细!$B:$M,12,0)</f>
        <v>2743798.82</v>
      </c>
      <c r="F36" s="132">
        <f>VLOOKUP(C36,[12]河北应付账款!$C:$P,14,0)</f>
        <v>1726034.45</v>
      </c>
      <c r="G36" s="132">
        <f t="shared" si="3"/>
        <v>287672.408333333</v>
      </c>
      <c r="H36" s="141">
        <v>209958.365333333</v>
      </c>
      <c r="I36" s="141">
        <v>203775</v>
      </c>
      <c r="J36" s="141">
        <v>6183.365333333</v>
      </c>
      <c r="K36" s="141">
        <v>219000</v>
      </c>
      <c r="L36" s="141">
        <v>506025</v>
      </c>
      <c r="M36" s="141">
        <v>-287025</v>
      </c>
      <c r="N36" s="141">
        <v>219000</v>
      </c>
      <c r="O36" s="141">
        <v>195000</v>
      </c>
      <c r="P36" s="141">
        <v>24000</v>
      </c>
      <c r="Q36" s="141">
        <v>237280.52</v>
      </c>
      <c r="R36" s="141">
        <v>195000</v>
      </c>
      <c r="S36" s="141">
        <v>42280.52</v>
      </c>
      <c r="T36" s="141">
        <v>190000</v>
      </c>
      <c r="U36" s="141">
        <v>195000</v>
      </c>
      <c r="V36" s="141">
        <v>-5000</v>
      </c>
      <c r="W36" s="141">
        <v>188273.210666666</v>
      </c>
      <c r="X36" s="141">
        <v>0</v>
      </c>
      <c r="Y36" s="141">
        <v>188273.210666666</v>
      </c>
      <c r="Z36" s="141">
        <v>188000</v>
      </c>
      <c r="AA36" s="141">
        <v>0</v>
      </c>
      <c r="AB36" s="141">
        <v>188000</v>
      </c>
      <c r="AC36" s="141">
        <v>236000</v>
      </c>
      <c r="AD36" s="141">
        <v>0</v>
      </c>
      <c r="AE36" s="260">
        <f t="shared" si="0"/>
        <v>236000</v>
      </c>
      <c r="AF36" s="141">
        <v>236000</v>
      </c>
      <c r="AG36" s="141">
        <v>0</v>
      </c>
      <c r="AH36" s="260">
        <f t="shared" si="1"/>
        <v>236000</v>
      </c>
      <c r="AI36" s="141">
        <f t="shared" si="4"/>
        <v>230000</v>
      </c>
      <c r="AJ36" s="141"/>
      <c r="AK36" s="145">
        <f t="shared" si="2"/>
        <v>230000</v>
      </c>
      <c r="AL36" s="302"/>
      <c r="AM36" s="322">
        <f t="shared" si="5"/>
        <v>858712.095999999</v>
      </c>
      <c r="AN36" s="322">
        <f t="shared" si="6"/>
        <v>1885086.724</v>
      </c>
      <c r="AO36" s="265">
        <f>VLOOKUP(C36,[13]Sheet1!$B$1:$BK$65536,62,0)</f>
        <v>0</v>
      </c>
      <c r="AP36" s="343"/>
      <c r="AQ36" s="343"/>
      <c r="AR36" s="343"/>
    </row>
    <row r="37" hidden="1" customHeight="1" spans="1:44">
      <c r="A37" s="265"/>
      <c r="B37" s="291">
        <v>31</v>
      </c>
      <c r="C37" s="292" t="s">
        <v>102</v>
      </c>
      <c r="D37" s="293" t="s">
        <v>103</v>
      </c>
      <c r="E37" s="132">
        <f>VLOOKUP(C37,[1]整理明细!$B:$M,12,0)</f>
        <v>896630.84</v>
      </c>
      <c r="F37" s="132">
        <f>VLOOKUP(C37,[12]河北应付账款!$C:$P,14,0)</f>
        <v>0</v>
      </c>
      <c r="G37" s="132">
        <f t="shared" si="3"/>
        <v>0</v>
      </c>
      <c r="H37" s="141">
        <v>26221.5266666667</v>
      </c>
      <c r="I37" s="141">
        <v>25220</v>
      </c>
      <c r="J37" s="141">
        <v>1001.5266666667</v>
      </c>
      <c r="K37" s="141">
        <v>0</v>
      </c>
      <c r="L37" s="141">
        <v>0</v>
      </c>
      <c r="M37" s="141">
        <v>0</v>
      </c>
      <c r="N37" s="141">
        <v>5000</v>
      </c>
      <c r="O37" s="141">
        <v>0</v>
      </c>
      <c r="P37" s="141">
        <v>5000</v>
      </c>
      <c r="Q37" s="141">
        <v>27040</v>
      </c>
      <c r="R37" s="141">
        <v>4850</v>
      </c>
      <c r="S37" s="141">
        <v>22190</v>
      </c>
      <c r="T37" s="141">
        <v>0</v>
      </c>
      <c r="U37" s="141">
        <v>0</v>
      </c>
      <c r="V37" s="141">
        <v>0</v>
      </c>
      <c r="W37" s="141">
        <v>4506.66666666666</v>
      </c>
      <c r="X37" s="141">
        <v>0</v>
      </c>
      <c r="Y37" s="141">
        <v>4506.66666666666</v>
      </c>
      <c r="Z37" s="141">
        <v>5000</v>
      </c>
      <c r="AA37" s="141">
        <v>0</v>
      </c>
      <c r="AB37" s="141">
        <v>5000</v>
      </c>
      <c r="AC37" s="141">
        <v>5000</v>
      </c>
      <c r="AD37" s="141">
        <v>29100</v>
      </c>
      <c r="AE37" s="260">
        <f t="shared" si="0"/>
        <v>-24100</v>
      </c>
      <c r="AF37" s="141">
        <v>0</v>
      </c>
      <c r="AG37" s="141">
        <v>0</v>
      </c>
      <c r="AH37" s="260">
        <f t="shared" si="1"/>
        <v>0</v>
      </c>
      <c r="AI37" s="141">
        <f t="shared" si="4"/>
        <v>0</v>
      </c>
      <c r="AJ37" s="141"/>
      <c r="AK37" s="145">
        <f t="shared" si="2"/>
        <v>0</v>
      </c>
      <c r="AL37" s="302"/>
      <c r="AM37" s="322">
        <f t="shared" si="5"/>
        <v>13598.1933333334</v>
      </c>
      <c r="AN37" s="322">
        <f t="shared" si="6"/>
        <v>883032.646666667</v>
      </c>
      <c r="AO37" s="265">
        <f>VLOOKUP(C37,[13]Sheet1!$B$1:$BK$65536,62,0)</f>
        <v>0</v>
      </c>
      <c r="AP37" s="343"/>
      <c r="AQ37" s="343"/>
      <c r="AR37" s="343"/>
    </row>
    <row r="38" hidden="1" customHeight="1" spans="1:44">
      <c r="A38" s="265"/>
      <c r="B38" s="291">
        <v>32</v>
      </c>
      <c r="C38" s="292" t="s">
        <v>104</v>
      </c>
      <c r="D38" s="293" t="s">
        <v>105</v>
      </c>
      <c r="E38" s="132">
        <f>VLOOKUP(C38,[1]整理明细!$B:$M,12,0)</f>
        <v>1930595.64</v>
      </c>
      <c r="F38" s="132">
        <f>VLOOKUP(C38,[12]河北应付账款!$C:$P,14,0)</f>
        <v>1097642.74</v>
      </c>
      <c r="G38" s="132">
        <f t="shared" si="3"/>
        <v>182940.456666667</v>
      </c>
      <c r="H38" s="141">
        <v>264234.944</v>
      </c>
      <c r="I38" s="141">
        <v>256080</v>
      </c>
      <c r="J38" s="141">
        <v>8154.94400000002</v>
      </c>
      <c r="K38" s="141">
        <v>214000</v>
      </c>
      <c r="L38" s="141">
        <v>207580</v>
      </c>
      <c r="M38" s="141">
        <v>6420</v>
      </c>
      <c r="N38" s="141">
        <v>241000</v>
      </c>
      <c r="O38" s="141">
        <v>294880</v>
      </c>
      <c r="P38" s="141">
        <v>-53880</v>
      </c>
      <c r="Q38" s="141">
        <v>226425.948</v>
      </c>
      <c r="R38" s="141">
        <v>48500</v>
      </c>
      <c r="S38" s="141">
        <v>177925.948</v>
      </c>
      <c r="T38" s="141">
        <v>190000</v>
      </c>
      <c r="U38" s="141">
        <v>320100</v>
      </c>
      <c r="V38" s="141">
        <v>-130100</v>
      </c>
      <c r="W38" s="141">
        <v>160394.198666666</v>
      </c>
      <c r="X38" s="141">
        <v>194000</v>
      </c>
      <c r="Y38" s="141">
        <v>-33605.8013333336</v>
      </c>
      <c r="Z38" s="141">
        <v>160000</v>
      </c>
      <c r="AA38" s="141">
        <v>97000</v>
      </c>
      <c r="AB38" s="141">
        <v>63000</v>
      </c>
      <c r="AC38" s="141">
        <v>154000</v>
      </c>
      <c r="AD38" s="141">
        <v>235200</v>
      </c>
      <c r="AE38" s="260">
        <f t="shared" si="0"/>
        <v>-81200</v>
      </c>
      <c r="AF38" s="141">
        <v>155000</v>
      </c>
      <c r="AG38" s="141">
        <f>VLOOKUP(D38,'[11]2024.03支出'!$G:$H,2,0)</f>
        <v>49000</v>
      </c>
      <c r="AH38" s="260">
        <f t="shared" si="1"/>
        <v>106000</v>
      </c>
      <c r="AI38" s="141">
        <f t="shared" si="4"/>
        <v>146000</v>
      </c>
      <c r="AJ38" s="141"/>
      <c r="AK38" s="145">
        <f t="shared" si="2"/>
        <v>146000</v>
      </c>
      <c r="AL38" s="302"/>
      <c r="AM38" s="322">
        <f t="shared" si="5"/>
        <v>208715.090666666</v>
      </c>
      <c r="AN38" s="322">
        <f t="shared" si="6"/>
        <v>1721880.54933333</v>
      </c>
      <c r="AO38" s="265">
        <f>VLOOKUP(C38,[13]Sheet1!$B$1:$BK$65536,62,0)</f>
        <v>0</v>
      </c>
      <c r="AP38" s="343"/>
      <c r="AQ38" s="343"/>
      <c r="AR38" s="343"/>
    </row>
    <row r="39" hidden="1" customHeight="1" spans="1:44">
      <c r="A39" s="265"/>
      <c r="B39" s="291">
        <v>33</v>
      </c>
      <c r="C39" s="292" t="s">
        <v>106</v>
      </c>
      <c r="D39" s="293" t="s">
        <v>107</v>
      </c>
      <c r="E39" s="132">
        <f>VLOOKUP(C39,[1]整理明细!$B:$M,12,0)</f>
        <v>2127843.65</v>
      </c>
      <c r="F39" s="132">
        <f>VLOOKUP(C39,[12]河北应付账款!$C:$P,14,0)</f>
        <v>1500277.53</v>
      </c>
      <c r="G39" s="132">
        <f t="shared" si="3"/>
        <v>250046.255</v>
      </c>
      <c r="H39" s="141">
        <v>136686.945333333</v>
      </c>
      <c r="I39" s="141">
        <v>131920</v>
      </c>
      <c r="J39" s="141">
        <v>4766.94533333299</v>
      </c>
      <c r="K39" s="141">
        <v>139000</v>
      </c>
      <c r="L39" s="141">
        <v>134830</v>
      </c>
      <c r="M39" s="141">
        <v>4170</v>
      </c>
      <c r="N39" s="141">
        <v>117000</v>
      </c>
      <c r="O39" s="141">
        <v>0</v>
      </c>
      <c r="P39" s="141">
        <v>117000</v>
      </c>
      <c r="Q39" s="141">
        <v>82628.9146666664</v>
      </c>
      <c r="R39" s="141">
        <v>197000</v>
      </c>
      <c r="S39" s="141">
        <v>-114371.085333334</v>
      </c>
      <c r="T39" s="141">
        <v>60000</v>
      </c>
      <c r="U39" s="141">
        <v>7900</v>
      </c>
      <c r="V39" s="141">
        <v>52100</v>
      </c>
      <c r="W39" s="141">
        <v>88494.5213333336</v>
      </c>
      <c r="X39" s="141">
        <v>0</v>
      </c>
      <c r="Y39" s="141">
        <v>88494.5213333336</v>
      </c>
      <c r="Z39" s="141">
        <v>88000</v>
      </c>
      <c r="AA39" s="141">
        <v>60000</v>
      </c>
      <c r="AB39" s="141">
        <v>28000</v>
      </c>
      <c r="AC39" s="141">
        <v>103000</v>
      </c>
      <c r="AD39" s="141">
        <v>145500</v>
      </c>
      <c r="AE39" s="260">
        <f t="shared" si="0"/>
        <v>-42500</v>
      </c>
      <c r="AF39" s="141">
        <v>180000</v>
      </c>
      <c r="AG39" s="141">
        <f>VLOOKUP(D39,'[11]2024.03支出'!$G:$H,2,0)</f>
        <v>97000</v>
      </c>
      <c r="AH39" s="260">
        <f t="shared" si="1"/>
        <v>83000</v>
      </c>
      <c r="AI39" s="141">
        <f t="shared" si="4"/>
        <v>200000</v>
      </c>
      <c r="AJ39" s="141"/>
      <c r="AK39" s="145">
        <f t="shared" si="2"/>
        <v>200000</v>
      </c>
      <c r="AL39" s="302"/>
      <c r="AM39" s="322">
        <f t="shared" si="5"/>
        <v>420660.381333333</v>
      </c>
      <c r="AN39" s="322">
        <f t="shared" si="6"/>
        <v>1707183.26866667</v>
      </c>
      <c r="AO39" s="265">
        <f>VLOOKUP(C39,[13]Sheet1!$B$1:$BK$65536,62,0)</f>
        <v>0</v>
      </c>
      <c r="AP39" s="343"/>
      <c r="AQ39" s="343"/>
      <c r="AR39" s="343"/>
    </row>
    <row r="40" hidden="1" customHeight="1" spans="1:44">
      <c r="A40" s="265"/>
      <c r="B40" s="291">
        <v>34</v>
      </c>
      <c r="C40" s="292" t="s">
        <v>108</v>
      </c>
      <c r="D40" s="293" t="s">
        <v>109</v>
      </c>
      <c r="E40" s="132">
        <f>VLOOKUP(C40,[1]整理明细!$B:$M,12,0)</f>
        <v>667338.56</v>
      </c>
      <c r="F40" s="132">
        <f>VLOOKUP(C40,[12]河北应付账款!$C:$P,14,0)</f>
        <v>0</v>
      </c>
      <c r="G40" s="132">
        <f t="shared" si="3"/>
        <v>0</v>
      </c>
      <c r="H40" s="141">
        <v>0</v>
      </c>
      <c r="I40" s="141">
        <v>0</v>
      </c>
      <c r="J40" s="141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0</v>
      </c>
      <c r="T40" s="141">
        <v>0</v>
      </c>
      <c r="U40" s="141">
        <v>0</v>
      </c>
      <c r="V40" s="141">
        <v>0</v>
      </c>
      <c r="W40" s="141">
        <v>0</v>
      </c>
      <c r="X40" s="141">
        <v>0</v>
      </c>
      <c r="Y40" s="141">
        <v>0</v>
      </c>
      <c r="Z40" s="141">
        <v>0</v>
      </c>
      <c r="AA40" s="141">
        <v>0</v>
      </c>
      <c r="AB40" s="141">
        <v>0</v>
      </c>
      <c r="AC40" s="141">
        <v>0</v>
      </c>
      <c r="AD40" s="141">
        <v>0</v>
      </c>
      <c r="AE40" s="260">
        <f t="shared" si="0"/>
        <v>0</v>
      </c>
      <c r="AF40" s="141">
        <v>0</v>
      </c>
      <c r="AG40" s="141">
        <v>0</v>
      </c>
      <c r="AH40" s="260">
        <f t="shared" si="1"/>
        <v>0</v>
      </c>
      <c r="AI40" s="141">
        <f t="shared" si="4"/>
        <v>0</v>
      </c>
      <c r="AJ40" s="141"/>
      <c r="AK40" s="145">
        <f t="shared" si="2"/>
        <v>0</v>
      </c>
      <c r="AL40" s="302"/>
      <c r="AM40" s="322">
        <f t="shared" si="5"/>
        <v>0</v>
      </c>
      <c r="AN40" s="322">
        <f t="shared" si="6"/>
        <v>667338.56</v>
      </c>
      <c r="AO40" s="265">
        <f>VLOOKUP(C40,[13]Sheet1!$B$1:$BK$65536,62,0)</f>
        <v>0</v>
      </c>
      <c r="AP40" s="343"/>
      <c r="AQ40" s="343"/>
      <c r="AR40" s="343"/>
    </row>
    <row r="41" hidden="1" customHeight="1" spans="1:44">
      <c r="A41" s="265"/>
      <c r="B41" s="291">
        <v>35</v>
      </c>
      <c r="C41" s="292" t="s">
        <v>110</v>
      </c>
      <c r="D41" s="293" t="s">
        <v>111</v>
      </c>
      <c r="E41" s="132">
        <f>VLOOKUP(C41,[1]整理明细!$B:$M,12,0)</f>
        <v>604732.59</v>
      </c>
      <c r="F41" s="132">
        <f>VLOOKUP(C41,[12]河北应付账款!$C:$P,14,0)</f>
        <v>10454.39</v>
      </c>
      <c r="G41" s="132">
        <f t="shared" si="3"/>
        <v>1742.39833333333</v>
      </c>
      <c r="H41" s="141">
        <v>26252.0666666667</v>
      </c>
      <c r="I41" s="141">
        <v>25220</v>
      </c>
      <c r="J41" s="141">
        <v>1032.0666666667</v>
      </c>
      <c r="K41" s="141">
        <v>23000</v>
      </c>
      <c r="L41" s="141">
        <v>216310</v>
      </c>
      <c r="M41" s="141">
        <v>-193310</v>
      </c>
      <c r="N41" s="141">
        <v>10000</v>
      </c>
      <c r="O41" s="141">
        <v>0</v>
      </c>
      <c r="P41" s="141">
        <v>10000</v>
      </c>
      <c r="Q41" s="141">
        <v>5882.312</v>
      </c>
      <c r="R41" s="141">
        <v>9700</v>
      </c>
      <c r="S41" s="141">
        <v>-3817.688</v>
      </c>
      <c r="T41" s="141">
        <v>10000</v>
      </c>
      <c r="U41" s="141">
        <v>9700</v>
      </c>
      <c r="V41" s="141">
        <v>300</v>
      </c>
      <c r="W41" s="141">
        <v>5266.66666666666</v>
      </c>
      <c r="X41" s="141">
        <v>0</v>
      </c>
      <c r="Y41" s="141">
        <v>5266.66666666666</v>
      </c>
      <c r="Z41" s="141">
        <v>50000</v>
      </c>
      <c r="AA41" s="141">
        <v>0</v>
      </c>
      <c r="AB41" s="141">
        <v>50000</v>
      </c>
      <c r="AC41" s="141">
        <v>5000</v>
      </c>
      <c r="AD41" s="141">
        <v>0</v>
      </c>
      <c r="AE41" s="260">
        <f t="shared" si="0"/>
        <v>5000</v>
      </c>
      <c r="AF41" s="141">
        <v>4000</v>
      </c>
      <c r="AG41" s="141">
        <v>0</v>
      </c>
      <c r="AH41" s="260">
        <f t="shared" si="1"/>
        <v>4000</v>
      </c>
      <c r="AI41" s="141">
        <f t="shared" si="4"/>
        <v>1000</v>
      </c>
      <c r="AJ41" s="141"/>
      <c r="AK41" s="145">
        <f t="shared" si="2"/>
        <v>1000</v>
      </c>
      <c r="AL41" s="302" t="e">
        <f>VLOOKUP(C41,'预付&amp;票到付款'!B:B,1,0)</f>
        <v>#N/A</v>
      </c>
      <c r="AM41" s="322">
        <f t="shared" si="5"/>
        <v>-120528.954666667</v>
      </c>
      <c r="AN41" s="322">
        <f t="shared" si="6"/>
        <v>725261.544666667</v>
      </c>
      <c r="AO41" s="265">
        <f>VLOOKUP(C41,[13]Sheet1!$B$1:$BK$65536,62,0)</f>
        <v>0</v>
      </c>
      <c r="AP41" s="343"/>
      <c r="AQ41" s="343"/>
      <c r="AR41" s="343"/>
    </row>
    <row r="42" hidden="1" customHeight="1" spans="1:44">
      <c r="A42" s="265"/>
      <c r="B42" s="291">
        <v>36</v>
      </c>
      <c r="C42" s="292" t="s">
        <v>112</v>
      </c>
      <c r="D42" s="293" t="s">
        <v>113</v>
      </c>
      <c r="E42" s="132">
        <f>VLOOKUP(C42,[1]整理明细!$B:$M,12,0)</f>
        <v>1597469.23</v>
      </c>
      <c r="F42" s="132">
        <f>VLOOKUP(C42,[12]河北应付账款!$C:$P,14,0)</f>
        <v>1161831.39</v>
      </c>
      <c r="G42" s="132">
        <f t="shared" si="3"/>
        <v>193638.565</v>
      </c>
      <c r="H42" s="141">
        <v>126561.217333333</v>
      </c>
      <c r="I42" s="141">
        <v>123190</v>
      </c>
      <c r="J42" s="141">
        <v>3371.217333333</v>
      </c>
      <c r="K42" s="141">
        <v>123000</v>
      </c>
      <c r="L42" s="141">
        <v>119310</v>
      </c>
      <c r="M42" s="141">
        <v>3690</v>
      </c>
      <c r="N42" s="141">
        <v>102000</v>
      </c>
      <c r="O42" s="141">
        <v>48500</v>
      </c>
      <c r="P42" s="141">
        <v>53500</v>
      </c>
      <c r="Q42" s="141">
        <v>103335.978666666</v>
      </c>
      <c r="R42" s="141">
        <v>195940</v>
      </c>
      <c r="S42" s="141">
        <v>-92604.021333334</v>
      </c>
      <c r="T42" s="141">
        <v>90000</v>
      </c>
      <c r="U42" s="141">
        <v>87300</v>
      </c>
      <c r="V42" s="141">
        <v>2700</v>
      </c>
      <c r="W42" s="141">
        <v>135340.592</v>
      </c>
      <c r="X42" s="141">
        <v>145500</v>
      </c>
      <c r="Y42" s="141">
        <v>-10159.408</v>
      </c>
      <c r="Z42" s="141">
        <v>135000</v>
      </c>
      <c r="AA42" s="141">
        <v>145500</v>
      </c>
      <c r="AB42" s="141">
        <v>-10500</v>
      </c>
      <c r="AC42" s="141">
        <v>126000</v>
      </c>
      <c r="AD42" s="141">
        <v>29100</v>
      </c>
      <c r="AE42" s="260">
        <f t="shared" si="0"/>
        <v>96900</v>
      </c>
      <c r="AF42" s="141">
        <v>152000</v>
      </c>
      <c r="AG42" s="141">
        <f>VLOOKUP(D42,'[11]2024.03支出'!$G:$H,2,0)</f>
        <v>232800</v>
      </c>
      <c r="AH42" s="260">
        <f t="shared" si="1"/>
        <v>-80800</v>
      </c>
      <c r="AI42" s="141">
        <f t="shared" si="4"/>
        <v>155000</v>
      </c>
      <c r="AJ42" s="141"/>
      <c r="AK42" s="323">
        <f t="shared" si="2"/>
        <v>155000</v>
      </c>
      <c r="AL42" s="302" t="e">
        <f>VLOOKUP(C42,'预付&amp;票到付款'!B:B,1,0)</f>
        <v>#N/A</v>
      </c>
      <c r="AM42" s="322">
        <f t="shared" si="5"/>
        <v>121097.787999999</v>
      </c>
      <c r="AN42" s="322">
        <f t="shared" si="6"/>
        <v>1476371.442</v>
      </c>
      <c r="AO42" s="265">
        <f>VLOOKUP(C42,[13]Sheet1!$B$1:$BK$65536,62,0)</f>
        <v>0</v>
      </c>
      <c r="AP42" s="343"/>
      <c r="AQ42" s="343"/>
      <c r="AR42" s="343"/>
    </row>
    <row r="43" customHeight="1" spans="1:44">
      <c r="A43" s="265"/>
      <c r="B43" s="291">
        <v>37</v>
      </c>
      <c r="C43" s="292" t="s">
        <v>114</v>
      </c>
      <c r="D43" s="293" t="s">
        <v>115</v>
      </c>
      <c r="E43" s="132">
        <f>VLOOKUP(C43,[1]整理明细!$B:$M,12,0)</f>
        <v>887536.27</v>
      </c>
      <c r="F43" s="132">
        <f>VLOOKUP(C43,[12]河北应付账款!$C:$P,14,0)</f>
        <v>264952.62</v>
      </c>
      <c r="G43" s="132">
        <f t="shared" si="3"/>
        <v>44158.77</v>
      </c>
      <c r="H43" s="141">
        <v>80563.792</v>
      </c>
      <c r="I43" s="141">
        <v>31040</v>
      </c>
      <c r="J43" s="141">
        <v>49523.792</v>
      </c>
      <c r="K43" s="141">
        <v>79000</v>
      </c>
      <c r="L43" s="141">
        <v>76630</v>
      </c>
      <c r="M43" s="141">
        <v>2370</v>
      </c>
      <c r="N43" s="141">
        <v>75000</v>
      </c>
      <c r="O43" s="141">
        <v>122250</v>
      </c>
      <c r="P43" s="141">
        <v>-47250</v>
      </c>
      <c r="Q43" s="141">
        <v>71530.6346666667</v>
      </c>
      <c r="R43" s="141">
        <v>97000</v>
      </c>
      <c r="S43" s="141">
        <v>-25469.3653333333</v>
      </c>
      <c r="T43" s="141">
        <v>60000</v>
      </c>
      <c r="U43" s="141">
        <v>145500</v>
      </c>
      <c r="V43" s="141">
        <v>-85500</v>
      </c>
      <c r="W43" s="141">
        <v>63677.1253333334</v>
      </c>
      <c r="X43" s="141">
        <v>0</v>
      </c>
      <c r="Y43" s="141">
        <v>63677.1253333334</v>
      </c>
      <c r="Z43" s="141">
        <v>120000</v>
      </c>
      <c r="AA43" s="141">
        <v>48500</v>
      </c>
      <c r="AB43" s="141">
        <v>71500</v>
      </c>
      <c r="AC43" s="141">
        <v>57000</v>
      </c>
      <c r="AD43" s="141">
        <v>38800</v>
      </c>
      <c r="AE43" s="260">
        <f t="shared" si="0"/>
        <v>18200</v>
      </c>
      <c r="AF43" s="141">
        <v>48000</v>
      </c>
      <c r="AG43" s="141">
        <f>VLOOKUP(D43,'[11]2024.03支出'!$G:$H,2,0)</f>
        <v>48500</v>
      </c>
      <c r="AH43" s="260">
        <f t="shared" si="1"/>
        <v>-500</v>
      </c>
      <c r="AI43" s="326">
        <f t="shared" si="4"/>
        <v>35000</v>
      </c>
      <c r="AJ43" s="260">
        <v>50000</v>
      </c>
      <c r="AK43" s="253">
        <f t="shared" si="2"/>
        <v>-15000</v>
      </c>
      <c r="AL43" s="324" t="e">
        <f>VLOOKUP(C43,'预付&amp;票到付款'!B:B,1,0)</f>
        <v>#N/A</v>
      </c>
      <c r="AM43" s="325">
        <f t="shared" si="5"/>
        <v>31551.5520000001</v>
      </c>
      <c r="AN43" s="325">
        <f t="shared" si="6"/>
        <v>855984.718</v>
      </c>
      <c r="AO43" s="344">
        <f>VLOOKUP(C43,[13]Sheet1!$B$1:$BK$65536,62,0)</f>
        <v>1</v>
      </c>
      <c r="AP43" s="345"/>
      <c r="AQ43" s="346"/>
      <c r="AR43" s="347"/>
    </row>
    <row r="44" hidden="1" customHeight="1" spans="1:44">
      <c r="A44" s="265"/>
      <c r="B44" s="291">
        <v>40</v>
      </c>
      <c r="C44" s="292" t="s">
        <v>116</v>
      </c>
      <c r="D44" s="293" t="s">
        <v>117</v>
      </c>
      <c r="E44" s="132">
        <f>VLOOKUP(C44,[1]整理明细!$B:$M,12,0)</f>
        <v>5276046.63</v>
      </c>
      <c r="F44" s="132">
        <f>VLOOKUP(C44,[12]河北应付账款!$C:$P,14,0)</f>
        <v>4983085.71</v>
      </c>
      <c r="G44" s="132">
        <f t="shared" si="3"/>
        <v>830514.285</v>
      </c>
      <c r="H44" s="141">
        <v>175336.838666667</v>
      </c>
      <c r="I44" s="141">
        <v>0</v>
      </c>
      <c r="J44" s="141">
        <v>175336.838666667</v>
      </c>
      <c r="K44" s="141">
        <v>217000</v>
      </c>
      <c r="L44" s="141">
        <v>100000</v>
      </c>
      <c r="M44" s="141">
        <v>117000</v>
      </c>
      <c r="N44" s="141">
        <v>255000</v>
      </c>
      <c r="O44" s="141">
        <v>317000</v>
      </c>
      <c r="P44" s="141">
        <v>-62000</v>
      </c>
      <c r="Q44" s="141">
        <v>269504</v>
      </c>
      <c r="R44" s="141">
        <v>0</v>
      </c>
      <c r="S44" s="141">
        <v>269504</v>
      </c>
      <c r="T44" s="141">
        <v>400000</v>
      </c>
      <c r="U44" s="141">
        <v>270000</v>
      </c>
      <c r="V44" s="141">
        <v>130000</v>
      </c>
      <c r="W44" s="141">
        <v>508784.090666666</v>
      </c>
      <c r="X44" s="141">
        <v>0</v>
      </c>
      <c r="Y44" s="141">
        <v>508784.090666666</v>
      </c>
      <c r="Z44" s="141">
        <v>509000</v>
      </c>
      <c r="AA44" s="141">
        <v>200000</v>
      </c>
      <c r="AB44" s="141">
        <v>309000</v>
      </c>
      <c r="AC44" s="141">
        <v>467000</v>
      </c>
      <c r="AD44" s="141">
        <v>250000</v>
      </c>
      <c r="AE44" s="260">
        <f t="shared" si="0"/>
        <v>217000</v>
      </c>
      <c r="AF44" s="141">
        <v>405000</v>
      </c>
      <c r="AG44" s="141">
        <f>VLOOKUP(D44,'[11]2024.03支出'!$G:$H,2,0)</f>
        <v>150000</v>
      </c>
      <c r="AH44" s="260">
        <f t="shared" si="1"/>
        <v>255000</v>
      </c>
      <c r="AI44" s="141">
        <f t="shared" si="4"/>
        <v>664000</v>
      </c>
      <c r="AJ44" s="141"/>
      <c r="AK44" s="258">
        <f t="shared" si="2"/>
        <v>664000</v>
      </c>
      <c r="AL44" s="302" t="e">
        <f>VLOOKUP(C44,'预付&amp;票到付款'!B:B,1,0)</f>
        <v>#N/A</v>
      </c>
      <c r="AM44" s="322">
        <f t="shared" si="5"/>
        <v>2583624.92933333</v>
      </c>
      <c r="AN44" s="322">
        <f t="shared" si="6"/>
        <v>2692421.70066667</v>
      </c>
      <c r="AO44" s="265">
        <f>VLOOKUP(C44,[13]Sheet1!$B$1:$BK$65536,62,0)</f>
        <v>0</v>
      </c>
      <c r="AP44" s="343"/>
      <c r="AQ44" s="343"/>
      <c r="AR44" s="343"/>
    </row>
    <row r="45" hidden="1" customHeight="1" spans="1:44">
      <c r="A45" s="265"/>
      <c r="B45" s="291">
        <v>41</v>
      </c>
      <c r="C45" s="292" t="s">
        <v>118</v>
      </c>
      <c r="D45" s="293" t="s">
        <v>119</v>
      </c>
      <c r="E45" s="132">
        <f>VLOOKUP(C45,[1]整理明细!$B:$M,12,0)</f>
        <v>2309557.87</v>
      </c>
      <c r="F45" s="132">
        <f>VLOOKUP(C45,[12]河北应付账款!$C:$P,14,0)</f>
        <v>2304739.85</v>
      </c>
      <c r="G45" s="132">
        <f t="shared" si="3"/>
        <v>384123.308333333</v>
      </c>
      <c r="H45" s="141">
        <v>1669.328</v>
      </c>
      <c r="I45" s="141">
        <v>1000</v>
      </c>
      <c r="J45" s="141">
        <v>669.328</v>
      </c>
      <c r="K45" s="141">
        <v>2000</v>
      </c>
      <c r="L45" s="141">
        <v>0</v>
      </c>
      <c r="M45" s="141">
        <v>2000</v>
      </c>
      <c r="N45" s="141">
        <v>10000</v>
      </c>
      <c r="O45" s="141">
        <v>2000</v>
      </c>
      <c r="P45" s="141">
        <v>8000</v>
      </c>
      <c r="Q45" s="141">
        <v>51920</v>
      </c>
      <c r="R45" s="141">
        <v>10000</v>
      </c>
      <c r="S45" s="141">
        <v>41920</v>
      </c>
      <c r="T45" s="141">
        <v>10000</v>
      </c>
      <c r="U45" s="141">
        <v>48500</v>
      </c>
      <c r="V45" s="141">
        <v>-38500</v>
      </c>
      <c r="W45" s="141">
        <v>92301.9813333336</v>
      </c>
      <c r="X45" s="141">
        <v>0</v>
      </c>
      <c r="Y45" s="141">
        <v>92301.9813333336</v>
      </c>
      <c r="Z45" s="141">
        <v>92000</v>
      </c>
      <c r="AA45" s="141">
        <v>0</v>
      </c>
      <c r="AB45" s="141">
        <v>92000</v>
      </c>
      <c r="AC45" s="141">
        <v>157000</v>
      </c>
      <c r="AD45" s="141">
        <v>291000</v>
      </c>
      <c r="AE45" s="260">
        <f t="shared" si="0"/>
        <v>-134000</v>
      </c>
      <c r="AF45" s="141">
        <v>268000</v>
      </c>
      <c r="AG45" s="141">
        <f>VLOOKUP(D45,'[11]2024.03支出'!$G:$H,2,0)</f>
        <v>281300</v>
      </c>
      <c r="AH45" s="260">
        <f t="shared" si="1"/>
        <v>-13300</v>
      </c>
      <c r="AI45" s="141">
        <f t="shared" si="4"/>
        <v>307000</v>
      </c>
      <c r="AJ45" s="141"/>
      <c r="AK45" s="323">
        <f t="shared" si="2"/>
        <v>307000</v>
      </c>
      <c r="AL45" s="302"/>
      <c r="AM45" s="322">
        <f t="shared" si="5"/>
        <v>358091.309333334</v>
      </c>
      <c r="AN45" s="322">
        <f t="shared" si="6"/>
        <v>1951466.56066667</v>
      </c>
      <c r="AO45" s="265">
        <f>VLOOKUP(C45,[13]Sheet1!$B$1:$BK$65536,62,0)</f>
        <v>0</v>
      </c>
      <c r="AP45" s="343"/>
      <c r="AQ45" s="343"/>
      <c r="AR45" s="343"/>
    </row>
    <row r="46" customHeight="1" spans="1:44">
      <c r="A46" s="265"/>
      <c r="B46" s="291">
        <v>44</v>
      </c>
      <c r="C46" s="292" t="s">
        <v>120</v>
      </c>
      <c r="D46" s="293" t="s">
        <v>121</v>
      </c>
      <c r="E46" s="132">
        <f>VLOOKUP(C46,[1]整理明细!$B:$M,12,0)</f>
        <v>108156.28</v>
      </c>
      <c r="F46" s="132">
        <f>VLOOKUP(C46,[12]河北应付账款!$C:$P,14,0)</f>
        <v>0</v>
      </c>
      <c r="G46" s="132">
        <f t="shared" si="3"/>
        <v>0</v>
      </c>
      <c r="H46" s="141">
        <v>0</v>
      </c>
      <c r="I46" s="141">
        <v>0</v>
      </c>
      <c r="J46" s="141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  <c r="X46" s="141">
        <v>0</v>
      </c>
      <c r="Y46" s="141">
        <v>0</v>
      </c>
      <c r="Z46" s="141">
        <v>0</v>
      </c>
      <c r="AA46" s="141">
        <v>0</v>
      </c>
      <c r="AB46" s="141">
        <v>0</v>
      </c>
      <c r="AC46" s="141">
        <v>0</v>
      </c>
      <c r="AD46" s="141">
        <v>0</v>
      </c>
      <c r="AE46" s="260">
        <f t="shared" si="0"/>
        <v>0</v>
      </c>
      <c r="AF46" s="141">
        <v>0</v>
      </c>
      <c r="AG46" s="141">
        <v>0</v>
      </c>
      <c r="AH46" s="260">
        <f t="shared" si="1"/>
        <v>0</v>
      </c>
      <c r="AI46" s="141">
        <f t="shared" si="4"/>
        <v>0</v>
      </c>
      <c r="AJ46" s="260">
        <v>50000</v>
      </c>
      <c r="AK46" s="253">
        <f t="shared" si="2"/>
        <v>-50000</v>
      </c>
      <c r="AL46" s="324" t="str">
        <f>VLOOKUP(C46,'涉诉-河北'!B:B,1,0)</f>
        <v>S433020</v>
      </c>
      <c r="AM46" s="325">
        <f t="shared" si="5"/>
        <v>-50000</v>
      </c>
      <c r="AN46" s="325">
        <f t="shared" si="6"/>
        <v>158156.28</v>
      </c>
      <c r="AO46" s="344">
        <v>1</v>
      </c>
      <c r="AP46" s="345"/>
      <c r="AQ46" s="346"/>
      <c r="AR46" s="347"/>
    </row>
    <row r="47" hidden="1" customHeight="1" spans="1:44">
      <c r="A47" s="265"/>
      <c r="B47" s="291">
        <v>45</v>
      </c>
      <c r="C47" s="292" t="s">
        <v>122</v>
      </c>
      <c r="D47" s="293" t="s">
        <v>123</v>
      </c>
      <c r="E47" s="132">
        <f>VLOOKUP(C47,[1]整理明细!$B:$M,12,0)</f>
        <v>6298784.82</v>
      </c>
      <c r="F47" s="132">
        <f>VLOOKUP(C47,[12]河北应付账款!$C:$P,14,0)</f>
        <v>6868938.02</v>
      </c>
      <c r="G47" s="132">
        <f t="shared" si="3"/>
        <v>1144823.00333333</v>
      </c>
      <c r="H47" s="141">
        <v>0</v>
      </c>
      <c r="I47" s="141">
        <v>0</v>
      </c>
      <c r="J47" s="141">
        <v>0</v>
      </c>
      <c r="K47" s="141">
        <v>0</v>
      </c>
      <c r="L47" s="141">
        <v>0</v>
      </c>
      <c r="M47" s="141">
        <v>0</v>
      </c>
      <c r="N47" s="141">
        <v>0</v>
      </c>
      <c r="O47" s="141">
        <v>0</v>
      </c>
      <c r="P47" s="141">
        <v>0</v>
      </c>
      <c r="Q47" s="141">
        <v>0</v>
      </c>
      <c r="R47" s="141">
        <v>0</v>
      </c>
      <c r="S47" s="141">
        <v>0</v>
      </c>
      <c r="T47" s="141">
        <v>0</v>
      </c>
      <c r="U47" s="141">
        <v>0</v>
      </c>
      <c r="V47" s="141">
        <v>0</v>
      </c>
      <c r="W47" s="141">
        <v>0</v>
      </c>
      <c r="X47" s="141">
        <v>0</v>
      </c>
      <c r="Y47" s="141">
        <v>0</v>
      </c>
      <c r="Z47" s="141">
        <v>0</v>
      </c>
      <c r="AA47" s="141">
        <v>0</v>
      </c>
      <c r="AB47" s="141">
        <v>0</v>
      </c>
      <c r="AC47" s="141">
        <v>472000</v>
      </c>
      <c r="AD47" s="141">
        <v>0</v>
      </c>
      <c r="AE47" s="260">
        <f t="shared" si="0"/>
        <v>472000</v>
      </c>
      <c r="AF47" s="141">
        <v>724000</v>
      </c>
      <c r="AG47" s="141">
        <v>0</v>
      </c>
      <c r="AH47" s="260">
        <f t="shared" si="1"/>
        <v>724000</v>
      </c>
      <c r="AI47" s="141">
        <f t="shared" si="4"/>
        <v>916000</v>
      </c>
      <c r="AJ47" s="141"/>
      <c r="AK47" s="327">
        <f t="shared" si="2"/>
        <v>916000</v>
      </c>
      <c r="AL47" s="302" t="str">
        <f>VLOOKUP(C47,'涉诉-河北'!B:B,1,0)</f>
        <v>S432009</v>
      </c>
      <c r="AM47" s="322">
        <f t="shared" si="5"/>
        <v>2112000</v>
      </c>
      <c r="AN47" s="322">
        <f t="shared" si="6"/>
        <v>4186784.82</v>
      </c>
      <c r="AO47" s="265">
        <f>VLOOKUP(C47,[13]Sheet1!$B$1:$BK$65536,62,0)</f>
        <v>0</v>
      </c>
      <c r="AP47" s="343"/>
      <c r="AQ47" s="343"/>
      <c r="AR47" s="343"/>
    </row>
    <row r="48" customHeight="1" spans="1:44">
      <c r="A48" s="265"/>
      <c r="B48" s="291">
        <v>47</v>
      </c>
      <c r="C48" s="292" t="s">
        <v>124</v>
      </c>
      <c r="D48" s="293" t="s">
        <v>125</v>
      </c>
      <c r="E48" s="132">
        <f>VLOOKUP(C48,[1]整理明细!$B:$M,12,0)</f>
        <v>866857.31</v>
      </c>
      <c r="F48" s="132">
        <f>VLOOKUP(C48,[12]河北应付账款!$C:$P,14,0)</f>
        <v>330883.46</v>
      </c>
      <c r="G48" s="132">
        <f t="shared" ref="G48:G69" si="7">F48/6</f>
        <v>55147.2433333333</v>
      </c>
      <c r="H48" s="141">
        <v>21795.348</v>
      </c>
      <c r="I48" s="141">
        <v>19400</v>
      </c>
      <c r="J48" s="141">
        <v>2395.348</v>
      </c>
      <c r="K48" s="141">
        <v>40000</v>
      </c>
      <c r="L48" s="141">
        <v>38800</v>
      </c>
      <c r="M48" s="141">
        <v>1200</v>
      </c>
      <c r="N48" s="141">
        <v>34000</v>
      </c>
      <c r="O48" s="141">
        <v>32980</v>
      </c>
      <c r="P48" s="141">
        <v>1020</v>
      </c>
      <c r="Q48" s="141">
        <v>71440</v>
      </c>
      <c r="R48" s="141">
        <v>0</v>
      </c>
      <c r="S48" s="141">
        <v>71440</v>
      </c>
      <c r="T48" s="141">
        <v>40000</v>
      </c>
      <c r="U48" s="141">
        <v>38800</v>
      </c>
      <c r="V48" s="141">
        <v>1200</v>
      </c>
      <c r="W48" s="141">
        <v>54884.4026666666</v>
      </c>
      <c r="X48" s="141">
        <v>23000</v>
      </c>
      <c r="Y48" s="141">
        <v>31884.4026666666</v>
      </c>
      <c r="Z48" s="141">
        <v>55000</v>
      </c>
      <c r="AA48" s="141">
        <v>29100</v>
      </c>
      <c r="AB48" s="141">
        <v>25900</v>
      </c>
      <c r="AC48" s="141">
        <v>40000</v>
      </c>
      <c r="AD48" s="141">
        <v>40000</v>
      </c>
      <c r="AE48" s="260">
        <f t="shared" ref="AE48:AE69" si="8">AC48-AD48</f>
        <v>0</v>
      </c>
      <c r="AF48" s="141">
        <v>34000</v>
      </c>
      <c r="AG48" s="141">
        <v>0</v>
      </c>
      <c r="AH48" s="260">
        <f t="shared" ref="AH48:AH69" si="9">AF48-AG48</f>
        <v>34000</v>
      </c>
      <c r="AI48" s="326">
        <f t="shared" si="4"/>
        <v>44000</v>
      </c>
      <c r="AJ48" s="260">
        <v>30000</v>
      </c>
      <c r="AK48" s="253">
        <f t="shared" ref="AK48:AK69" si="10">AI48-AJ48</f>
        <v>14000</v>
      </c>
      <c r="AL48" s="324" t="e">
        <f>VLOOKUP(C48,'预付&amp;票到付款'!B:B,1,0)</f>
        <v>#N/A</v>
      </c>
      <c r="AM48" s="325">
        <f t="shared" ref="AM48:AM69" si="11">AE48+AB48+Y48+V48+S48+P48+M48+J48+AH48+AK48</f>
        <v>183039.750666667</v>
      </c>
      <c r="AN48" s="325">
        <f t="shared" ref="AN48:AN69" si="12">E48-AM48</f>
        <v>683817.559333334</v>
      </c>
      <c r="AO48" s="344">
        <f>VLOOKUP(C48,[13]Sheet1!$B$1:$BK$65536,62,0)</f>
        <v>1</v>
      </c>
      <c r="AP48" s="345"/>
      <c r="AQ48" s="348">
        <v>30000</v>
      </c>
      <c r="AR48" s="347"/>
    </row>
    <row r="49" customHeight="1" spans="1:44">
      <c r="A49" s="265"/>
      <c r="B49" s="291">
        <v>48</v>
      </c>
      <c r="C49" s="292" t="s">
        <v>126</v>
      </c>
      <c r="D49" s="293" t="s">
        <v>127</v>
      </c>
      <c r="E49" s="132">
        <f>VLOOKUP(C49,[1]整理明细!$B:$M,12,0)</f>
        <v>796700.09</v>
      </c>
      <c r="F49" s="132">
        <f>VLOOKUP(C49,[12]河北应付账款!$C:$P,14,0)</f>
        <v>195246.38</v>
      </c>
      <c r="G49" s="132">
        <f t="shared" si="7"/>
        <v>32541.0633333333</v>
      </c>
      <c r="H49" s="141">
        <v>43537.7053333333</v>
      </c>
      <c r="I49" s="141">
        <v>41710</v>
      </c>
      <c r="J49" s="141">
        <v>1827.7053333333</v>
      </c>
      <c r="K49" s="141">
        <v>41000</v>
      </c>
      <c r="L49" s="141">
        <v>39770</v>
      </c>
      <c r="M49" s="141">
        <v>1230</v>
      </c>
      <c r="N49" s="141">
        <v>39000</v>
      </c>
      <c r="O49" s="141">
        <v>37830</v>
      </c>
      <c r="P49" s="141">
        <v>1170</v>
      </c>
      <c r="Q49" s="141">
        <v>36146.1573333334</v>
      </c>
      <c r="R49" s="141">
        <v>0</v>
      </c>
      <c r="S49" s="141">
        <v>36146.1573333334</v>
      </c>
      <c r="T49" s="141">
        <v>30000</v>
      </c>
      <c r="U49" s="141">
        <v>38800</v>
      </c>
      <c r="V49" s="141">
        <v>-8800</v>
      </c>
      <c r="W49" s="141">
        <v>28896.9586666666</v>
      </c>
      <c r="X49" s="141">
        <v>0</v>
      </c>
      <c r="Y49" s="141">
        <v>28896.9586666666</v>
      </c>
      <c r="Z49" s="141">
        <v>50000</v>
      </c>
      <c r="AA49" s="141">
        <v>38800</v>
      </c>
      <c r="AB49" s="141">
        <v>11200</v>
      </c>
      <c r="AC49" s="141">
        <v>29000</v>
      </c>
      <c r="AD49" s="141">
        <v>29100</v>
      </c>
      <c r="AE49" s="260">
        <f t="shared" si="8"/>
        <v>-100</v>
      </c>
      <c r="AF49" s="141">
        <v>24000</v>
      </c>
      <c r="AG49" s="141">
        <f>VLOOKUP(D49,'[11]2024.03支出'!$G:$H,2,0)</f>
        <v>29100</v>
      </c>
      <c r="AH49" s="260">
        <f t="shared" si="9"/>
        <v>-5100</v>
      </c>
      <c r="AI49" s="326">
        <f t="shared" si="4"/>
        <v>26000</v>
      </c>
      <c r="AJ49" s="260"/>
      <c r="AK49" s="253">
        <f t="shared" si="10"/>
        <v>26000</v>
      </c>
      <c r="AL49" s="324" t="e">
        <f>VLOOKUP(C49,'预付&amp;票到付款'!B:B,1,0)</f>
        <v>#N/A</v>
      </c>
      <c r="AM49" s="325">
        <f t="shared" si="11"/>
        <v>92470.8213333333</v>
      </c>
      <c r="AN49" s="325">
        <f t="shared" si="12"/>
        <v>704229.268666667</v>
      </c>
      <c r="AO49" s="343">
        <f>VLOOKUP(C49,[13]Sheet1!$B$1:$BK$65536,62,0)</f>
        <v>1</v>
      </c>
      <c r="AP49" s="345">
        <v>45000</v>
      </c>
      <c r="AQ49" s="348">
        <v>45000</v>
      </c>
      <c r="AR49" s="347"/>
    </row>
    <row r="50" hidden="1" customHeight="1" spans="1:44">
      <c r="A50" s="265"/>
      <c r="B50" s="291">
        <v>49</v>
      </c>
      <c r="C50" s="292" t="s">
        <v>128</v>
      </c>
      <c r="D50" s="293" t="s">
        <v>129</v>
      </c>
      <c r="E50" s="132">
        <f>VLOOKUP(C50,[1]整理明细!$B:$M,12,0)</f>
        <v>1225073.28</v>
      </c>
      <c r="F50" s="132">
        <f>VLOOKUP(C50,[12]河北应付账款!$C:$P,14,0)</f>
        <v>1218059.78</v>
      </c>
      <c r="G50" s="132">
        <f t="shared" si="7"/>
        <v>203009.963333333</v>
      </c>
      <c r="H50" s="141">
        <v>300000</v>
      </c>
      <c r="I50" s="141">
        <v>300000</v>
      </c>
      <c r="J50" s="141">
        <v>0</v>
      </c>
      <c r="K50" s="141">
        <v>30000</v>
      </c>
      <c r="L50" s="141">
        <v>30000</v>
      </c>
      <c r="M50" s="141">
        <v>0</v>
      </c>
      <c r="N50" s="141">
        <v>8000</v>
      </c>
      <c r="O50" s="141">
        <v>191608</v>
      </c>
      <c r="P50" s="141">
        <v>-183608</v>
      </c>
      <c r="Q50" s="141">
        <v>0</v>
      </c>
      <c r="R50" s="141">
        <v>0</v>
      </c>
      <c r="S50" s="141">
        <v>0</v>
      </c>
      <c r="T50" s="141">
        <v>40000</v>
      </c>
      <c r="U50" s="141">
        <v>0</v>
      </c>
      <c r="V50" s="141">
        <v>40000</v>
      </c>
      <c r="W50" s="141">
        <v>65302.8373333334</v>
      </c>
      <c r="X50" s="141">
        <v>0</v>
      </c>
      <c r="Y50" s="141">
        <v>65302.8373333334</v>
      </c>
      <c r="Z50" s="141">
        <v>65000</v>
      </c>
      <c r="AA50" s="141">
        <v>0</v>
      </c>
      <c r="AB50" s="141">
        <v>65000</v>
      </c>
      <c r="AC50" s="141">
        <v>65000</v>
      </c>
      <c r="AD50" s="141">
        <v>150000</v>
      </c>
      <c r="AE50" s="260">
        <f t="shared" si="8"/>
        <v>-85000</v>
      </c>
      <c r="AF50" s="141">
        <v>45000</v>
      </c>
      <c r="AG50" s="141">
        <v>0</v>
      </c>
      <c r="AH50" s="260">
        <f t="shared" si="9"/>
        <v>45000</v>
      </c>
      <c r="AI50" s="141">
        <f t="shared" si="4"/>
        <v>162000</v>
      </c>
      <c r="AJ50" s="141"/>
      <c r="AK50" s="258">
        <f t="shared" si="10"/>
        <v>162000</v>
      </c>
      <c r="AL50" s="302"/>
      <c r="AM50" s="322">
        <f t="shared" si="11"/>
        <v>108694.837333333</v>
      </c>
      <c r="AN50" s="322">
        <f t="shared" si="12"/>
        <v>1116378.44266667</v>
      </c>
      <c r="AO50" s="265">
        <f>VLOOKUP(C50,[13]Sheet1!$B$1:$BK$65536,62,0)</f>
        <v>0</v>
      </c>
      <c r="AP50" s="343"/>
      <c r="AQ50" s="343"/>
      <c r="AR50" s="343"/>
    </row>
    <row r="51" hidden="1" customHeight="1" spans="1:44">
      <c r="A51" s="265"/>
      <c r="B51" s="291">
        <v>50</v>
      </c>
      <c r="C51" s="292" t="s">
        <v>130</v>
      </c>
      <c r="D51" s="293" t="s">
        <v>131</v>
      </c>
      <c r="E51" s="132">
        <f>VLOOKUP(C51,[1]整理明细!$B:$M,12,0)</f>
        <v>1276691.61</v>
      </c>
      <c r="F51" s="132">
        <f>VLOOKUP(C51,[12]河北应付账款!$C:$P,14,0)</f>
        <v>461581.08</v>
      </c>
      <c r="G51" s="132">
        <f t="shared" si="7"/>
        <v>76930.18</v>
      </c>
      <c r="H51" s="141">
        <v>70347.5893333334</v>
      </c>
      <c r="I51" s="141">
        <v>70000</v>
      </c>
      <c r="J51" s="141">
        <v>347.589333333395</v>
      </c>
      <c r="K51" s="141">
        <v>62000</v>
      </c>
      <c r="L51" s="141">
        <v>62000</v>
      </c>
      <c r="M51" s="141">
        <v>0</v>
      </c>
      <c r="N51" s="141">
        <v>62000</v>
      </c>
      <c r="O51" s="141">
        <v>50000</v>
      </c>
      <c r="P51" s="141">
        <v>12000</v>
      </c>
      <c r="Q51" s="141">
        <v>64480</v>
      </c>
      <c r="R51" s="141">
        <v>0</v>
      </c>
      <c r="S51" s="141">
        <v>64480</v>
      </c>
      <c r="T51" s="141">
        <v>30000</v>
      </c>
      <c r="U51" s="141">
        <v>60000</v>
      </c>
      <c r="V51" s="141">
        <v>-30000</v>
      </c>
      <c r="W51" s="141">
        <v>15893.3333333334</v>
      </c>
      <c r="X51" s="141">
        <v>0</v>
      </c>
      <c r="Y51" s="141">
        <v>15893.3333333334</v>
      </c>
      <c r="Z51" s="141">
        <v>16000</v>
      </c>
      <c r="AA51" s="141">
        <v>0</v>
      </c>
      <c r="AB51" s="141">
        <v>16000</v>
      </c>
      <c r="AC51" s="141">
        <v>52000</v>
      </c>
      <c r="AD51" s="141">
        <v>50000</v>
      </c>
      <c r="AE51" s="260">
        <f t="shared" si="8"/>
        <v>2000</v>
      </c>
      <c r="AF51" s="141">
        <v>62000</v>
      </c>
      <c r="AG51" s="141">
        <v>0</v>
      </c>
      <c r="AH51" s="260">
        <f t="shared" si="9"/>
        <v>62000</v>
      </c>
      <c r="AI51" s="141">
        <f t="shared" si="4"/>
        <v>62000</v>
      </c>
      <c r="AJ51" s="141"/>
      <c r="AK51" s="145">
        <f t="shared" si="10"/>
        <v>62000</v>
      </c>
      <c r="AL51" s="302"/>
      <c r="AM51" s="322">
        <f t="shared" si="11"/>
        <v>204720.922666667</v>
      </c>
      <c r="AN51" s="322">
        <f t="shared" si="12"/>
        <v>1071970.68733333</v>
      </c>
      <c r="AO51" s="265">
        <f>VLOOKUP(C51,[13]Sheet1!$B$1:$BK$65536,62,0)</f>
        <v>0</v>
      </c>
      <c r="AP51" s="343"/>
      <c r="AQ51" s="343"/>
      <c r="AR51" s="343"/>
    </row>
    <row r="52" hidden="1" customHeight="1" spans="1:44">
      <c r="A52" s="265"/>
      <c r="B52" s="291">
        <v>52</v>
      </c>
      <c r="C52" s="292" t="s">
        <v>132</v>
      </c>
      <c r="D52" s="293" t="s">
        <v>133</v>
      </c>
      <c r="E52" s="132">
        <f>VLOOKUP(C52,[1]整理明细!$B:$M,12,0)</f>
        <v>233225.08</v>
      </c>
      <c r="F52" s="132">
        <f>VLOOKUP(C52,[12]河北应付账款!$C:$P,14,0)</f>
        <v>383020.17</v>
      </c>
      <c r="G52" s="132">
        <f t="shared" si="7"/>
        <v>63836.695</v>
      </c>
      <c r="H52" s="141">
        <v>60195.8373333333</v>
      </c>
      <c r="I52" s="141">
        <v>208496.31</v>
      </c>
      <c r="J52" s="141">
        <v>-148300.472666667</v>
      </c>
      <c r="K52" s="141">
        <v>62000</v>
      </c>
      <c r="L52" s="141">
        <v>262000</v>
      </c>
      <c r="M52" s="141">
        <v>-200000</v>
      </c>
      <c r="N52" s="141">
        <v>69000</v>
      </c>
      <c r="O52" s="141">
        <v>69000</v>
      </c>
      <c r="P52" s="141">
        <v>0</v>
      </c>
      <c r="Q52" s="141">
        <v>68768</v>
      </c>
      <c r="R52" s="141">
        <v>0</v>
      </c>
      <c r="S52" s="141">
        <v>68768</v>
      </c>
      <c r="T52" s="141">
        <v>50000</v>
      </c>
      <c r="U52" s="141">
        <v>270000</v>
      </c>
      <c r="V52" s="141">
        <v>-220000</v>
      </c>
      <c r="W52" s="141">
        <v>50523.3226666666</v>
      </c>
      <c r="X52" s="141">
        <v>0</v>
      </c>
      <c r="Y52" s="141">
        <v>50523.3226666666</v>
      </c>
      <c r="Z52" s="141">
        <v>51000</v>
      </c>
      <c r="AA52" s="141">
        <v>30000</v>
      </c>
      <c r="AB52" s="141">
        <v>21000</v>
      </c>
      <c r="AC52" s="141">
        <v>24000</v>
      </c>
      <c r="AD52" s="141">
        <v>40000</v>
      </c>
      <c r="AE52" s="260">
        <f t="shared" si="8"/>
        <v>-16000</v>
      </c>
      <c r="AF52" s="141">
        <v>27000</v>
      </c>
      <c r="AG52" s="141">
        <v>0</v>
      </c>
      <c r="AH52" s="260">
        <f t="shared" si="9"/>
        <v>27000</v>
      </c>
      <c r="AI52" s="141">
        <f t="shared" si="4"/>
        <v>51000</v>
      </c>
      <c r="AJ52" s="141"/>
      <c r="AK52" s="145">
        <f t="shared" si="10"/>
        <v>51000</v>
      </c>
      <c r="AL52" s="302"/>
      <c r="AM52" s="322">
        <f t="shared" si="11"/>
        <v>-366009.15</v>
      </c>
      <c r="AN52" s="322">
        <f t="shared" si="12"/>
        <v>599234.23</v>
      </c>
      <c r="AO52" s="265">
        <f>VLOOKUP(C52,[13]Sheet1!$B$1:$BK$65536,62,0)</f>
        <v>0</v>
      </c>
      <c r="AP52" s="343"/>
      <c r="AQ52" s="343"/>
      <c r="AR52" s="343"/>
    </row>
    <row r="53" hidden="1" customHeight="1" spans="1:44">
      <c r="A53" s="265"/>
      <c r="B53" s="291">
        <v>53</v>
      </c>
      <c r="C53" s="292" t="s">
        <v>134</v>
      </c>
      <c r="D53" s="293" t="s">
        <v>135</v>
      </c>
      <c r="E53" s="132">
        <f>VLOOKUP(C53,[1]整理明细!$B:$M,12,0)</f>
        <v>4111827.91</v>
      </c>
      <c r="F53" s="132">
        <f>VLOOKUP(C53,[12]河北应付账款!$C:$P,14,0)</f>
        <v>4467574.97</v>
      </c>
      <c r="G53" s="132">
        <f t="shared" si="7"/>
        <v>744595.828333333</v>
      </c>
      <c r="H53" s="141">
        <v>409276.794666667</v>
      </c>
      <c r="I53" s="141">
        <v>409000</v>
      </c>
      <c r="J53" s="141">
        <v>276.794666667003</v>
      </c>
      <c r="K53" s="141">
        <v>355000</v>
      </c>
      <c r="L53" s="141">
        <v>355000</v>
      </c>
      <c r="M53" s="141">
        <v>0</v>
      </c>
      <c r="N53" s="141">
        <v>387000</v>
      </c>
      <c r="O53" s="141">
        <v>1054900</v>
      </c>
      <c r="P53" s="141">
        <v>-667900</v>
      </c>
      <c r="Q53" s="141">
        <v>645290.546</v>
      </c>
      <c r="R53" s="141">
        <v>526700</v>
      </c>
      <c r="S53" s="141">
        <v>118590.546</v>
      </c>
      <c r="T53" s="141">
        <v>510000</v>
      </c>
      <c r="U53" s="141">
        <v>590000</v>
      </c>
      <c r="V53" s="141">
        <v>-80000</v>
      </c>
      <c r="W53" s="141">
        <v>554908.766666666</v>
      </c>
      <c r="X53" s="141">
        <v>613500</v>
      </c>
      <c r="Y53" s="141">
        <v>-58591.2333333335</v>
      </c>
      <c r="Z53" s="141">
        <v>555000</v>
      </c>
      <c r="AA53" s="141">
        <v>703800</v>
      </c>
      <c r="AB53" s="141">
        <v>-148800</v>
      </c>
      <c r="AC53" s="141">
        <v>475000</v>
      </c>
      <c r="AD53" s="141">
        <v>0</v>
      </c>
      <c r="AE53" s="260">
        <f t="shared" si="8"/>
        <v>475000</v>
      </c>
      <c r="AF53" s="141">
        <v>607000</v>
      </c>
      <c r="AG53" s="141">
        <f>VLOOKUP(D53,'[11]2024.03支出'!$G:$H,2,0)</f>
        <v>600000</v>
      </c>
      <c r="AH53" s="260">
        <f t="shared" si="9"/>
        <v>7000</v>
      </c>
      <c r="AI53" s="141">
        <f t="shared" si="4"/>
        <v>596000</v>
      </c>
      <c r="AJ53" s="141"/>
      <c r="AK53" s="145">
        <f t="shared" si="10"/>
        <v>596000</v>
      </c>
      <c r="AL53" s="302" t="e">
        <f>VLOOKUP(C53,'预付&amp;票到付款'!B:B,1,0)</f>
        <v>#N/A</v>
      </c>
      <c r="AM53" s="322">
        <f t="shared" si="11"/>
        <v>241576.107333333</v>
      </c>
      <c r="AN53" s="322">
        <f t="shared" si="12"/>
        <v>3870251.80266667</v>
      </c>
      <c r="AO53" s="265">
        <f>VLOOKUP(C53,[13]Sheet1!$B$1:$BK$65536,62,0)</f>
        <v>0</v>
      </c>
      <c r="AP53" s="343"/>
      <c r="AQ53" s="343"/>
      <c r="AR53" s="343"/>
    </row>
    <row r="54" hidden="1" customHeight="1" spans="1:44">
      <c r="A54" s="265"/>
      <c r="B54" s="291">
        <v>54</v>
      </c>
      <c r="C54" s="292" t="s">
        <v>136</v>
      </c>
      <c r="D54" s="293" t="s">
        <v>137</v>
      </c>
      <c r="E54" s="132">
        <f>VLOOKUP(C54,[1]整理明细!$B:$M,12,0)</f>
        <v>352121.33</v>
      </c>
      <c r="F54" s="132">
        <f>VLOOKUP(C54,[12]河北应付账款!$C:$P,14,0)</f>
        <v>31476.63</v>
      </c>
      <c r="G54" s="132">
        <f t="shared" si="7"/>
        <v>5246.105</v>
      </c>
      <c r="H54" s="141">
        <v>46285.0813333333</v>
      </c>
      <c r="I54" s="141">
        <v>0</v>
      </c>
      <c r="J54" s="141">
        <v>46285.0813333333</v>
      </c>
      <c r="K54" s="141">
        <v>61000</v>
      </c>
      <c r="L54" s="141">
        <v>59170</v>
      </c>
      <c r="M54" s="141">
        <v>1830</v>
      </c>
      <c r="N54" s="141">
        <v>70000</v>
      </c>
      <c r="O54" s="141">
        <v>0</v>
      </c>
      <c r="P54" s="141">
        <v>70000</v>
      </c>
      <c r="Q54" s="141">
        <v>72996.572</v>
      </c>
      <c r="R54" s="141">
        <v>0</v>
      </c>
      <c r="S54" s="141">
        <v>72996.572</v>
      </c>
      <c r="T54" s="141">
        <v>60000</v>
      </c>
      <c r="U54" s="141">
        <v>116400</v>
      </c>
      <c r="V54" s="141">
        <v>-56400</v>
      </c>
      <c r="W54" s="141">
        <v>29289.78</v>
      </c>
      <c r="X54" s="141">
        <v>0</v>
      </c>
      <c r="Y54" s="141">
        <v>29289.78</v>
      </c>
      <c r="Z54" s="141">
        <v>29000</v>
      </c>
      <c r="AA54" s="141">
        <v>0</v>
      </c>
      <c r="AB54" s="141">
        <v>29000</v>
      </c>
      <c r="AC54" s="141">
        <v>17000</v>
      </c>
      <c r="AD54" s="141">
        <v>0</v>
      </c>
      <c r="AE54" s="260">
        <f t="shared" si="8"/>
        <v>17000</v>
      </c>
      <c r="AF54" s="141">
        <v>8000</v>
      </c>
      <c r="AG54" s="141">
        <f>VLOOKUP(D54,'[11]2024.03支出'!$G:$H,2,0)</f>
        <v>48500</v>
      </c>
      <c r="AH54" s="260">
        <f t="shared" si="9"/>
        <v>-40500</v>
      </c>
      <c r="AI54" s="141">
        <f t="shared" si="4"/>
        <v>4000</v>
      </c>
      <c r="AJ54" s="141"/>
      <c r="AK54" s="145">
        <f t="shared" si="10"/>
        <v>4000</v>
      </c>
      <c r="AL54" s="302"/>
      <c r="AM54" s="322">
        <f t="shared" si="11"/>
        <v>173501.433333333</v>
      </c>
      <c r="AN54" s="322">
        <f t="shared" si="12"/>
        <v>178619.896666667</v>
      </c>
      <c r="AO54" s="265">
        <f>VLOOKUP(C54,[13]Sheet1!$B$1:$BK$65536,62,0)</f>
        <v>0</v>
      </c>
      <c r="AP54" s="343"/>
      <c r="AQ54" s="343"/>
      <c r="AR54" s="343"/>
    </row>
    <row r="55" hidden="1" customHeight="1" spans="1:44">
      <c r="A55" s="265"/>
      <c r="B55" s="291">
        <v>55</v>
      </c>
      <c r="C55" s="292" t="s">
        <v>138</v>
      </c>
      <c r="D55" s="293" t="s">
        <v>139</v>
      </c>
      <c r="E55" s="132">
        <f>VLOOKUP(C55,[1]整理明细!$B:$M,12,0)</f>
        <v>367443.14</v>
      </c>
      <c r="F55" s="132">
        <f>VLOOKUP(C55,[12]河北应付账款!$C:$P,14,0)</f>
        <v>122714.9</v>
      </c>
      <c r="G55" s="132">
        <f t="shared" si="7"/>
        <v>20452.4833333333</v>
      </c>
      <c r="H55" s="141">
        <v>42430.5653333333</v>
      </c>
      <c r="I55" s="141">
        <v>77600</v>
      </c>
      <c r="J55" s="141">
        <v>-35169.4346666667</v>
      </c>
      <c r="K55" s="141">
        <v>29000</v>
      </c>
      <c r="L55" s="141">
        <v>29100</v>
      </c>
      <c r="M55" s="141">
        <v>-100</v>
      </c>
      <c r="N55" s="141">
        <v>44000</v>
      </c>
      <c r="O55" s="141">
        <v>42680</v>
      </c>
      <c r="P55" s="141">
        <v>1320</v>
      </c>
      <c r="Q55" s="141">
        <v>90725.5253333336</v>
      </c>
      <c r="R55" s="141">
        <v>38800</v>
      </c>
      <c r="S55" s="141">
        <v>51925.5253333336</v>
      </c>
      <c r="T55" s="141">
        <v>50000</v>
      </c>
      <c r="U55" s="141">
        <v>0</v>
      </c>
      <c r="V55" s="141">
        <v>50000</v>
      </c>
      <c r="W55" s="141">
        <v>25768.8333333334</v>
      </c>
      <c r="X55" s="141">
        <v>38800</v>
      </c>
      <c r="Y55" s="141">
        <v>-13031.1666666666</v>
      </c>
      <c r="Z55" s="141">
        <v>26000</v>
      </c>
      <c r="AA55" s="141">
        <v>58200</v>
      </c>
      <c r="AB55" s="141">
        <v>-32200</v>
      </c>
      <c r="AC55" s="141">
        <v>30000</v>
      </c>
      <c r="AD55" s="141">
        <v>29100</v>
      </c>
      <c r="AE55" s="260">
        <f t="shared" si="8"/>
        <v>900</v>
      </c>
      <c r="AF55" s="141">
        <v>17000</v>
      </c>
      <c r="AG55" s="141">
        <f>VLOOKUP(D55,'[11]2024.03支出'!$G:$H,2,0)</f>
        <v>38800</v>
      </c>
      <c r="AH55" s="260">
        <f t="shared" si="9"/>
        <v>-21800</v>
      </c>
      <c r="AI55" s="141">
        <f t="shared" si="4"/>
        <v>16000</v>
      </c>
      <c r="AJ55" s="141"/>
      <c r="AK55" s="145">
        <f t="shared" si="10"/>
        <v>16000</v>
      </c>
      <c r="AL55" s="302"/>
      <c r="AM55" s="322">
        <f t="shared" si="11"/>
        <v>17844.9240000003</v>
      </c>
      <c r="AN55" s="322">
        <f t="shared" si="12"/>
        <v>349598.216</v>
      </c>
      <c r="AO55" s="265">
        <f>VLOOKUP(C55,[13]Sheet1!$B$1:$BK$65536,62,0)</f>
        <v>0</v>
      </c>
      <c r="AP55" s="343"/>
      <c r="AQ55" s="343"/>
      <c r="AR55" s="343"/>
    </row>
    <row r="56" hidden="1" customHeight="1" spans="1:44">
      <c r="A56" s="265"/>
      <c r="B56" s="291">
        <v>56</v>
      </c>
      <c r="C56" s="292" t="s">
        <v>140</v>
      </c>
      <c r="D56" s="293" t="s">
        <v>141</v>
      </c>
      <c r="E56" s="132">
        <f>VLOOKUP(C56,[1]整理明细!$B:$M,12,0)</f>
        <v>664325.39</v>
      </c>
      <c r="F56" s="132">
        <f>VLOOKUP(C56,[12]河北应付账款!$C:$P,14,0)</f>
        <v>225335.6</v>
      </c>
      <c r="G56" s="132">
        <f t="shared" si="7"/>
        <v>37555.9333333333</v>
      </c>
      <c r="H56" s="141">
        <v>28278.348</v>
      </c>
      <c r="I56" s="141">
        <v>27160</v>
      </c>
      <c r="J56" s="141">
        <v>1118.348</v>
      </c>
      <c r="K56" s="141">
        <v>29000</v>
      </c>
      <c r="L56" s="141">
        <v>28130</v>
      </c>
      <c r="M56" s="141">
        <v>870</v>
      </c>
      <c r="N56" s="141">
        <v>29000</v>
      </c>
      <c r="O56" s="141">
        <v>28130</v>
      </c>
      <c r="P56" s="141">
        <v>870</v>
      </c>
      <c r="Q56" s="141">
        <v>29857.06</v>
      </c>
      <c r="R56" s="141">
        <v>0</v>
      </c>
      <c r="S56" s="141">
        <v>29857.06</v>
      </c>
      <c r="T56" s="141">
        <v>30000</v>
      </c>
      <c r="U56" s="141">
        <v>29100</v>
      </c>
      <c r="V56" s="141">
        <v>900</v>
      </c>
      <c r="W56" s="141">
        <v>28057.0586666666</v>
      </c>
      <c r="X56" s="141">
        <v>29100</v>
      </c>
      <c r="Y56" s="141">
        <v>-1042.94133333336</v>
      </c>
      <c r="Z56" s="141">
        <v>28000</v>
      </c>
      <c r="AA56" s="141">
        <v>0</v>
      </c>
      <c r="AB56" s="141">
        <v>28000</v>
      </c>
      <c r="AC56" s="141">
        <v>28000</v>
      </c>
      <c r="AD56" s="141">
        <v>38800</v>
      </c>
      <c r="AE56" s="260">
        <f t="shared" si="8"/>
        <v>-10800</v>
      </c>
      <c r="AF56" s="141">
        <v>29000</v>
      </c>
      <c r="AG56" s="141">
        <v>0</v>
      </c>
      <c r="AH56" s="260">
        <f t="shared" si="9"/>
        <v>29000</v>
      </c>
      <c r="AI56" s="141">
        <f t="shared" si="4"/>
        <v>30000</v>
      </c>
      <c r="AJ56" s="141"/>
      <c r="AK56" s="145">
        <f t="shared" si="10"/>
        <v>30000</v>
      </c>
      <c r="AL56" s="302" t="e">
        <f>VLOOKUP(C56,'预付&amp;票到付款'!B:B,1,0)</f>
        <v>#N/A</v>
      </c>
      <c r="AM56" s="322">
        <f t="shared" si="11"/>
        <v>108772.466666667</v>
      </c>
      <c r="AN56" s="322">
        <f t="shared" si="12"/>
        <v>555552.923333333</v>
      </c>
      <c r="AO56" s="265">
        <f>VLOOKUP(C56,[13]Sheet1!$B$1:$BK$65536,62,0)</f>
        <v>0</v>
      </c>
      <c r="AP56" s="343"/>
      <c r="AQ56" s="343"/>
      <c r="AR56" s="343"/>
    </row>
    <row r="57" hidden="1" customHeight="1" spans="1:44">
      <c r="A57" s="265"/>
      <c r="B57" s="291">
        <v>57</v>
      </c>
      <c r="C57" s="292" t="s">
        <v>142</v>
      </c>
      <c r="D57" s="293" t="s">
        <v>143</v>
      </c>
      <c r="E57" s="132">
        <f>VLOOKUP(C57,[1]整理明细!$B:$M,12,0)</f>
        <v>40459.9900000001</v>
      </c>
      <c r="F57" s="132">
        <f>VLOOKUP(C57,[12]河北应付账款!$C:$P,14,0)</f>
        <v>67499.86</v>
      </c>
      <c r="G57" s="132">
        <f t="shared" si="7"/>
        <v>11249.9766666667</v>
      </c>
      <c r="H57" s="141">
        <v>0</v>
      </c>
      <c r="I57" s="141">
        <v>0</v>
      </c>
      <c r="J57" s="141">
        <v>0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1">
        <v>0</v>
      </c>
      <c r="S57" s="141">
        <v>0</v>
      </c>
      <c r="T57" s="141">
        <v>0</v>
      </c>
      <c r="U57" s="141">
        <v>0</v>
      </c>
      <c r="V57" s="141">
        <v>0</v>
      </c>
      <c r="W57" s="141">
        <v>0</v>
      </c>
      <c r="X57" s="141">
        <v>0</v>
      </c>
      <c r="Y57" s="141">
        <v>0</v>
      </c>
      <c r="Z57" s="141">
        <v>0</v>
      </c>
      <c r="AA57" s="141">
        <v>0</v>
      </c>
      <c r="AB57" s="141">
        <v>0</v>
      </c>
      <c r="AC57" s="141">
        <v>5000</v>
      </c>
      <c r="AD57" s="141">
        <v>0</v>
      </c>
      <c r="AE57" s="260">
        <f t="shared" si="8"/>
        <v>5000</v>
      </c>
      <c r="AF57" s="141">
        <v>5000</v>
      </c>
      <c r="AG57" s="141">
        <v>0</v>
      </c>
      <c r="AH57" s="260">
        <f t="shared" si="9"/>
        <v>5000</v>
      </c>
      <c r="AI57" s="141">
        <f t="shared" si="4"/>
        <v>9000</v>
      </c>
      <c r="AJ57" s="141"/>
      <c r="AK57" s="145">
        <f t="shared" si="10"/>
        <v>9000</v>
      </c>
      <c r="AL57" s="302"/>
      <c r="AM57" s="322">
        <f t="shared" si="11"/>
        <v>19000</v>
      </c>
      <c r="AN57" s="322">
        <f t="shared" si="12"/>
        <v>21459.9900000001</v>
      </c>
      <c r="AO57" s="265">
        <f>VLOOKUP(C57,[13]Sheet1!$B$1:$BK$65536,62,0)</f>
        <v>0</v>
      </c>
      <c r="AP57" s="343"/>
      <c r="AQ57" s="343"/>
      <c r="AR57" s="343"/>
    </row>
    <row r="58" hidden="1" customHeight="1" spans="1:44">
      <c r="A58" s="265"/>
      <c r="B58" s="291">
        <v>58</v>
      </c>
      <c r="C58" s="292" t="s">
        <v>144</v>
      </c>
      <c r="D58" s="293" t="s">
        <v>145</v>
      </c>
      <c r="E58" s="132">
        <f>VLOOKUP(C58,[1]整理明细!$B:$M,12,0)</f>
        <v>900527.13</v>
      </c>
      <c r="F58" s="132">
        <f>VLOOKUP(C58,[12]河北应付账款!$C:$P,14,0)</f>
        <v>544298.4</v>
      </c>
      <c r="G58" s="132">
        <f t="shared" si="7"/>
        <v>90716.4</v>
      </c>
      <c r="H58" s="141">
        <v>250000</v>
      </c>
      <c r="I58" s="141">
        <v>750000</v>
      </c>
      <c r="J58" s="141">
        <v>-500000</v>
      </c>
      <c r="K58" s="141">
        <v>96000</v>
      </c>
      <c r="L58" s="141">
        <v>96000</v>
      </c>
      <c r="M58" s="141">
        <v>0</v>
      </c>
      <c r="N58" s="141">
        <v>100000</v>
      </c>
      <c r="O58" s="141">
        <v>300000</v>
      </c>
      <c r="P58" s="141">
        <v>-200000</v>
      </c>
      <c r="Q58" s="141">
        <v>87984</v>
      </c>
      <c r="R58" s="141">
        <v>90000</v>
      </c>
      <c r="S58" s="141">
        <v>-2016</v>
      </c>
      <c r="T58" s="141">
        <v>70000</v>
      </c>
      <c r="U58" s="141">
        <v>0</v>
      </c>
      <c r="V58" s="141">
        <v>70000</v>
      </c>
      <c r="W58" s="141">
        <v>83446.7413333336</v>
      </c>
      <c r="X58" s="141">
        <v>0</v>
      </c>
      <c r="Y58" s="141">
        <v>83446.7413333336</v>
      </c>
      <c r="Z58" s="141">
        <v>426224.55</v>
      </c>
      <c r="AA58" s="141">
        <v>70000</v>
      </c>
      <c r="AB58" s="141">
        <v>356224.55</v>
      </c>
      <c r="AC58" s="141">
        <v>75000</v>
      </c>
      <c r="AD58" s="141">
        <v>0</v>
      </c>
      <c r="AE58" s="260">
        <f t="shared" si="8"/>
        <v>75000</v>
      </c>
      <c r="AF58" s="141">
        <v>73000</v>
      </c>
      <c r="AG58" s="141">
        <v>0</v>
      </c>
      <c r="AH58" s="260">
        <f t="shared" si="9"/>
        <v>73000</v>
      </c>
      <c r="AI58" s="141">
        <f t="shared" si="4"/>
        <v>73000</v>
      </c>
      <c r="AJ58" s="141"/>
      <c r="AK58" s="323">
        <f t="shared" si="10"/>
        <v>73000</v>
      </c>
      <c r="AL58" s="302" t="e">
        <f>VLOOKUP(C58,'预付&amp;票到付款'!B:B,1,0)</f>
        <v>#N/A</v>
      </c>
      <c r="AM58" s="322">
        <f t="shared" si="11"/>
        <v>28655.2913333336</v>
      </c>
      <c r="AN58" s="322">
        <f t="shared" si="12"/>
        <v>871871.838666666</v>
      </c>
      <c r="AO58" s="265">
        <f>VLOOKUP(C58,[13]Sheet1!$B$1:$BK$65536,62,0)</f>
        <v>0</v>
      </c>
      <c r="AP58" s="343"/>
      <c r="AQ58" s="343"/>
      <c r="AR58" s="343"/>
    </row>
    <row r="59" customHeight="1" spans="1:44">
      <c r="A59" s="265"/>
      <c r="B59" s="291">
        <v>59</v>
      </c>
      <c r="C59" s="292" t="s">
        <v>146</v>
      </c>
      <c r="D59" s="293" t="s">
        <v>147</v>
      </c>
      <c r="E59" s="132">
        <f>VLOOKUP(C59,[1]整理明细!$B:$M,12,0)</f>
        <v>282592</v>
      </c>
      <c r="F59" s="132">
        <f>VLOOKUP(C59,[12]河北应付账款!$C:$P,14,0)</f>
        <v>0</v>
      </c>
      <c r="G59" s="132">
        <f t="shared" si="7"/>
        <v>0</v>
      </c>
      <c r="H59" s="141">
        <v>61716.48</v>
      </c>
      <c r="I59" s="141">
        <v>61000</v>
      </c>
      <c r="J59" s="141">
        <v>716.480000000003</v>
      </c>
      <c r="K59" s="141">
        <v>56000</v>
      </c>
      <c r="L59" s="141">
        <v>56000</v>
      </c>
      <c r="M59" s="141">
        <v>0</v>
      </c>
      <c r="N59" s="141">
        <v>39000</v>
      </c>
      <c r="O59" s="141">
        <v>39000</v>
      </c>
      <c r="P59" s="141">
        <v>0</v>
      </c>
      <c r="Q59" s="141">
        <v>0</v>
      </c>
      <c r="R59" s="141">
        <v>0</v>
      </c>
      <c r="S59" s="141">
        <v>0</v>
      </c>
      <c r="T59" s="141">
        <v>0</v>
      </c>
      <c r="U59" s="141">
        <v>0</v>
      </c>
      <c r="V59" s="141">
        <v>0</v>
      </c>
      <c r="W59" s="141">
        <v>0</v>
      </c>
      <c r="X59" s="141">
        <v>0</v>
      </c>
      <c r="Y59" s="141">
        <v>0</v>
      </c>
      <c r="Z59" s="141">
        <v>0</v>
      </c>
      <c r="AA59" s="141">
        <v>0</v>
      </c>
      <c r="AB59" s="141">
        <v>0</v>
      </c>
      <c r="AC59" s="141">
        <v>0</v>
      </c>
      <c r="AD59" s="141">
        <v>0</v>
      </c>
      <c r="AE59" s="260">
        <f t="shared" si="8"/>
        <v>0</v>
      </c>
      <c r="AF59" s="141">
        <v>0</v>
      </c>
      <c r="AG59" s="141">
        <v>0</v>
      </c>
      <c r="AH59" s="260">
        <f t="shared" si="9"/>
        <v>0</v>
      </c>
      <c r="AI59" s="326">
        <f t="shared" si="4"/>
        <v>0</v>
      </c>
      <c r="AJ59" s="260"/>
      <c r="AK59" s="253">
        <f t="shared" si="10"/>
        <v>0</v>
      </c>
      <c r="AL59" s="328" t="e">
        <f>VLOOKUP(C59,'预付&amp;票到付款'!B:B,1,0)</f>
        <v>#N/A</v>
      </c>
      <c r="AM59" s="325">
        <f t="shared" si="11"/>
        <v>716.480000000003</v>
      </c>
      <c r="AN59" s="325">
        <f t="shared" si="12"/>
        <v>281875.52</v>
      </c>
      <c r="AO59" s="343">
        <f>VLOOKUP(C59,[13]Sheet1!$B$1:$BK$65536,62,0)</f>
        <v>1</v>
      </c>
      <c r="AP59" s="349">
        <f>E59</f>
        <v>282592</v>
      </c>
      <c r="AQ59" s="350"/>
      <c r="AR59" s="347" t="s">
        <v>148</v>
      </c>
    </row>
    <row r="60" customHeight="1" spans="1:44">
      <c r="A60" s="265"/>
      <c r="B60" s="291">
        <v>60</v>
      </c>
      <c r="C60" s="292" t="s">
        <v>149</v>
      </c>
      <c r="D60" s="293" t="s">
        <v>150</v>
      </c>
      <c r="E60" s="132">
        <f>VLOOKUP(C60,[1]整理明细!$B:$M,12,0)</f>
        <v>84688.1400000001</v>
      </c>
      <c r="F60" s="132">
        <f>VLOOKUP(C60,[12]河北应付账款!$C:$P,14,0)</f>
        <v>133253.9</v>
      </c>
      <c r="G60" s="132">
        <f t="shared" si="7"/>
        <v>22208.9833333333</v>
      </c>
      <c r="H60" s="141">
        <v>22180.2813333333</v>
      </c>
      <c r="I60" s="141">
        <v>0</v>
      </c>
      <c r="J60" s="141">
        <v>22180.2813333333</v>
      </c>
      <c r="K60" s="141">
        <v>26000</v>
      </c>
      <c r="L60" s="141">
        <v>46560</v>
      </c>
      <c r="M60" s="141">
        <v>-20560</v>
      </c>
      <c r="N60" s="141">
        <v>29000</v>
      </c>
      <c r="O60" s="141">
        <v>0</v>
      </c>
      <c r="P60" s="141">
        <v>29000</v>
      </c>
      <c r="Q60" s="141">
        <v>27388.7013333334</v>
      </c>
      <c r="R60" s="141">
        <v>28130</v>
      </c>
      <c r="S60" s="141">
        <v>-741.2986666666</v>
      </c>
      <c r="T60" s="141">
        <v>20000</v>
      </c>
      <c r="U60" s="141">
        <v>48500</v>
      </c>
      <c r="V60" s="141">
        <v>-28500</v>
      </c>
      <c r="W60" s="141">
        <v>19636.816</v>
      </c>
      <c r="X60" s="141">
        <v>48500</v>
      </c>
      <c r="Y60" s="141">
        <v>-28863.184</v>
      </c>
      <c r="Z60" s="141">
        <v>20000</v>
      </c>
      <c r="AA60" s="141">
        <v>38800</v>
      </c>
      <c r="AB60" s="141">
        <v>-18800</v>
      </c>
      <c r="AC60" s="141">
        <v>17000</v>
      </c>
      <c r="AD60" s="141">
        <v>0</v>
      </c>
      <c r="AE60" s="260">
        <f t="shared" si="8"/>
        <v>17000</v>
      </c>
      <c r="AF60" s="141">
        <v>16000</v>
      </c>
      <c r="AG60" s="141">
        <f>VLOOKUP(D60,'[11]2024.03支出'!$G:$H,2,0)</f>
        <v>194000</v>
      </c>
      <c r="AH60" s="260">
        <f t="shared" si="9"/>
        <v>-178000</v>
      </c>
      <c r="AI60" s="141">
        <f t="shared" si="4"/>
        <v>18000</v>
      </c>
      <c r="AJ60" s="141"/>
      <c r="AK60" s="327">
        <f t="shared" si="10"/>
        <v>18000</v>
      </c>
      <c r="AL60" s="302" t="e">
        <f>VLOOKUP(C60,'预付&amp;票到付款'!B:B,1,0)</f>
        <v>#N/A</v>
      </c>
      <c r="AM60" s="325">
        <f t="shared" si="11"/>
        <v>-189284.201333333</v>
      </c>
      <c r="AN60" s="325">
        <f t="shared" si="12"/>
        <v>273972.341333333</v>
      </c>
      <c r="AO60" s="343">
        <v>1</v>
      </c>
      <c r="AP60" s="349">
        <v>40000</v>
      </c>
      <c r="AQ60" s="350"/>
      <c r="AR60" s="347" t="s">
        <v>151</v>
      </c>
    </row>
    <row r="61" customHeight="1" spans="1:44">
      <c r="A61" s="265"/>
      <c r="B61" s="291">
        <v>61</v>
      </c>
      <c r="C61" s="292" t="s">
        <v>152</v>
      </c>
      <c r="D61" s="293" t="s">
        <v>153</v>
      </c>
      <c r="E61" s="132">
        <f>VLOOKUP(C61,[1]整理明细!$B:$M,12,0)</f>
        <v>310778.92</v>
      </c>
      <c r="F61" s="132">
        <f>VLOOKUP(C61,[12]河北应付账款!$C:$P,14,0)</f>
        <v>107220.35</v>
      </c>
      <c r="G61" s="132">
        <f t="shared" si="7"/>
        <v>17870.0583333333</v>
      </c>
      <c r="H61" s="141">
        <v>10114.6266666667</v>
      </c>
      <c r="I61" s="141">
        <v>9700</v>
      </c>
      <c r="J61" s="141">
        <v>414.6266666667</v>
      </c>
      <c r="K61" s="141">
        <v>0</v>
      </c>
      <c r="L61" s="141">
        <v>11450.24</v>
      </c>
      <c r="M61" s="141">
        <v>-11450.24</v>
      </c>
      <c r="N61" s="141">
        <v>40000</v>
      </c>
      <c r="O61" s="141">
        <v>0</v>
      </c>
      <c r="P61" s="141">
        <v>40000</v>
      </c>
      <c r="Q61" s="141">
        <v>0</v>
      </c>
      <c r="R61" s="141">
        <v>0</v>
      </c>
      <c r="S61" s="141">
        <v>0</v>
      </c>
      <c r="T61" s="141">
        <v>0</v>
      </c>
      <c r="U61" s="141">
        <v>0</v>
      </c>
      <c r="V61" s="141">
        <v>0</v>
      </c>
      <c r="W61" s="141">
        <v>15410.376</v>
      </c>
      <c r="X61" s="141">
        <v>0</v>
      </c>
      <c r="Y61" s="141">
        <v>15410.376</v>
      </c>
      <c r="Z61" s="141">
        <v>15000</v>
      </c>
      <c r="AA61" s="141">
        <v>0</v>
      </c>
      <c r="AB61" s="141">
        <v>15000</v>
      </c>
      <c r="AC61" s="141">
        <v>17000</v>
      </c>
      <c r="AD61" s="141">
        <v>0</v>
      </c>
      <c r="AE61" s="260">
        <f t="shared" si="8"/>
        <v>17000</v>
      </c>
      <c r="AF61" s="141">
        <v>13000</v>
      </c>
      <c r="AG61" s="141">
        <v>0</v>
      </c>
      <c r="AH61" s="260">
        <f t="shared" si="9"/>
        <v>13000</v>
      </c>
      <c r="AI61" s="326">
        <f t="shared" si="4"/>
        <v>14000</v>
      </c>
      <c r="AJ61" s="260"/>
      <c r="AK61" s="253">
        <f t="shared" si="10"/>
        <v>14000</v>
      </c>
      <c r="AL61" s="328" t="str">
        <f>VLOOKUP(C61,'涉诉-河北'!B:B,1,0)</f>
        <v>S434001</v>
      </c>
      <c r="AM61" s="325">
        <f t="shared" si="11"/>
        <v>103374.762666667</v>
      </c>
      <c r="AN61" s="325">
        <f t="shared" si="12"/>
        <v>207404.157333333</v>
      </c>
      <c r="AO61" s="343">
        <f>VLOOKUP(C61,[13]Sheet1!$B$1:$BK$65536,62,0)</f>
        <v>1</v>
      </c>
      <c r="AP61" s="349">
        <v>50000</v>
      </c>
      <c r="AQ61" s="350"/>
      <c r="AR61" s="347" t="s">
        <v>154</v>
      </c>
    </row>
    <row r="62" hidden="1" customHeight="1" spans="1:44">
      <c r="A62" s="265"/>
      <c r="B62" s="291">
        <v>62</v>
      </c>
      <c r="C62" s="292" t="s">
        <v>155</v>
      </c>
      <c r="D62" s="293" t="s">
        <v>156</v>
      </c>
      <c r="E62" s="132">
        <f>VLOOKUP(C62,[1]整理明细!$B:$M,12,0)</f>
        <v>294138.08</v>
      </c>
      <c r="F62" s="132">
        <f>VLOOKUP(C62,[12]河北应付账款!$C:$P,14,0)</f>
        <v>172897.07</v>
      </c>
      <c r="G62" s="132">
        <f t="shared" si="7"/>
        <v>28816.1783333333</v>
      </c>
      <c r="H62" s="141">
        <v>39216.1346666667</v>
      </c>
      <c r="I62" s="141">
        <v>48500</v>
      </c>
      <c r="J62" s="141">
        <v>-9283.8653333333</v>
      </c>
      <c r="K62" s="141">
        <v>45000</v>
      </c>
      <c r="L62" s="141">
        <v>43650</v>
      </c>
      <c r="M62" s="141">
        <v>1350</v>
      </c>
      <c r="N62" s="141">
        <v>63000</v>
      </c>
      <c r="O62" s="141">
        <v>61110</v>
      </c>
      <c r="P62" s="141">
        <v>1890</v>
      </c>
      <c r="Q62" s="141">
        <v>55049.3</v>
      </c>
      <c r="R62" s="141">
        <v>58200</v>
      </c>
      <c r="S62" s="141">
        <v>-3150.7</v>
      </c>
      <c r="T62" s="141">
        <v>50000</v>
      </c>
      <c r="U62" s="141">
        <v>0</v>
      </c>
      <c r="V62" s="141">
        <v>50000</v>
      </c>
      <c r="W62" s="141">
        <v>33523.712</v>
      </c>
      <c r="X62" s="141">
        <v>48500</v>
      </c>
      <c r="Y62" s="141">
        <v>-14976.288</v>
      </c>
      <c r="Z62" s="141">
        <v>34000</v>
      </c>
      <c r="AA62" s="141">
        <v>29100</v>
      </c>
      <c r="AB62" s="141">
        <v>4900</v>
      </c>
      <c r="AC62" s="141">
        <v>26000</v>
      </c>
      <c r="AD62" s="141">
        <v>29100</v>
      </c>
      <c r="AE62" s="260">
        <f t="shared" si="8"/>
        <v>-3100</v>
      </c>
      <c r="AF62" s="141">
        <v>23000</v>
      </c>
      <c r="AG62" s="141">
        <v>0</v>
      </c>
      <c r="AH62" s="260">
        <f t="shared" si="9"/>
        <v>23000</v>
      </c>
      <c r="AI62" s="141">
        <f t="shared" si="4"/>
        <v>23000</v>
      </c>
      <c r="AJ62" s="141"/>
      <c r="AK62" s="327">
        <f t="shared" si="10"/>
        <v>23000</v>
      </c>
      <c r="AL62" s="302"/>
      <c r="AM62" s="322">
        <f t="shared" si="11"/>
        <v>73629.1466666667</v>
      </c>
      <c r="AN62" s="322">
        <f t="shared" si="12"/>
        <v>220508.933333333</v>
      </c>
      <c r="AO62" s="265">
        <f>VLOOKUP(C62,[13]Sheet1!$B$1:$BK$65536,62,0)</f>
        <v>0</v>
      </c>
      <c r="AP62" s="349"/>
      <c r="AQ62" s="350"/>
      <c r="AR62" s="347"/>
    </row>
    <row r="63" customHeight="1" spans="1:44">
      <c r="A63" s="265"/>
      <c r="B63" s="291">
        <v>63</v>
      </c>
      <c r="C63" s="292" t="s">
        <v>157</v>
      </c>
      <c r="D63" s="293" t="s">
        <v>158</v>
      </c>
      <c r="E63" s="132">
        <f>VLOOKUP(C63,[1]整理明细!$B:$M,12,0)</f>
        <v>276738.24</v>
      </c>
      <c r="F63" s="132">
        <f>VLOOKUP(C63,[12]河北应付账款!$C:$P,14,0)</f>
        <v>0</v>
      </c>
      <c r="G63" s="132">
        <f t="shared" si="7"/>
        <v>0</v>
      </c>
      <c r="H63" s="141">
        <v>12217.56</v>
      </c>
      <c r="I63" s="141">
        <v>11640</v>
      </c>
      <c r="J63" s="141">
        <v>577.559999999999</v>
      </c>
      <c r="K63" s="141">
        <v>11000</v>
      </c>
      <c r="L63" s="141">
        <v>11000</v>
      </c>
      <c r="M63" s="141">
        <v>0</v>
      </c>
      <c r="N63" s="141">
        <v>11000</v>
      </c>
      <c r="O63" s="141">
        <v>0</v>
      </c>
      <c r="P63" s="141">
        <v>11000</v>
      </c>
      <c r="Q63" s="141">
        <v>66480</v>
      </c>
      <c r="R63" s="141">
        <v>10670</v>
      </c>
      <c r="S63" s="141">
        <v>55810</v>
      </c>
      <c r="T63" s="141">
        <v>0</v>
      </c>
      <c r="U63" s="141">
        <v>38800</v>
      </c>
      <c r="V63" s="141">
        <v>-38800</v>
      </c>
      <c r="W63" s="141">
        <v>0</v>
      </c>
      <c r="X63" s="141">
        <v>0</v>
      </c>
      <c r="Y63" s="141">
        <v>0</v>
      </c>
      <c r="Z63" s="141">
        <v>50000</v>
      </c>
      <c r="AA63" s="141">
        <v>0</v>
      </c>
      <c r="AB63" s="141">
        <v>50000</v>
      </c>
      <c r="AC63" s="141">
        <v>0</v>
      </c>
      <c r="AD63" s="141">
        <v>0</v>
      </c>
      <c r="AE63" s="260">
        <f t="shared" si="8"/>
        <v>0</v>
      </c>
      <c r="AF63" s="141">
        <v>0</v>
      </c>
      <c r="AG63" s="141">
        <v>0</v>
      </c>
      <c r="AH63" s="260">
        <f t="shared" si="9"/>
        <v>0</v>
      </c>
      <c r="AI63" s="141">
        <f t="shared" si="4"/>
        <v>0</v>
      </c>
      <c r="AJ63" s="260"/>
      <c r="AK63" s="253">
        <f t="shared" si="10"/>
        <v>0</v>
      </c>
      <c r="AL63" s="324" t="e">
        <f>VLOOKUP(C63,'预付&amp;票到付款'!B:B,1,0)</f>
        <v>#N/A</v>
      </c>
      <c r="AM63" s="325">
        <f t="shared" si="11"/>
        <v>78587.56</v>
      </c>
      <c r="AN63" s="325">
        <f t="shared" si="12"/>
        <v>198150.68</v>
      </c>
      <c r="AO63" s="343">
        <v>1</v>
      </c>
      <c r="AP63" s="349"/>
      <c r="AQ63" s="350"/>
      <c r="AR63" s="347"/>
    </row>
    <row r="64" hidden="1" customHeight="1" spans="1:44">
      <c r="A64" s="265"/>
      <c r="B64" s="291">
        <v>64</v>
      </c>
      <c r="C64" s="292" t="s">
        <v>159</v>
      </c>
      <c r="D64" s="293" t="s">
        <v>160</v>
      </c>
      <c r="E64" s="132">
        <f>VLOOKUP(C64,[1]整理明细!$B:$M,12,0)</f>
        <v>127748.94</v>
      </c>
      <c r="F64" s="132">
        <f>VLOOKUP(C64,[12]河北应付账款!$C:$P,14,0)</f>
        <v>0</v>
      </c>
      <c r="G64" s="132">
        <f t="shared" si="7"/>
        <v>0</v>
      </c>
      <c r="H64" s="141">
        <v>0</v>
      </c>
      <c r="I64" s="141">
        <v>0</v>
      </c>
      <c r="J64" s="141">
        <v>0</v>
      </c>
      <c r="K64" s="141">
        <v>0</v>
      </c>
      <c r="L64" s="141">
        <v>0</v>
      </c>
      <c r="M64" s="141">
        <v>0</v>
      </c>
      <c r="N64" s="141">
        <v>0</v>
      </c>
      <c r="O64" s="141">
        <v>0</v>
      </c>
      <c r="P64" s="141">
        <v>0</v>
      </c>
      <c r="Q64" s="141">
        <v>0</v>
      </c>
      <c r="R64" s="141">
        <v>0</v>
      </c>
      <c r="S64" s="141">
        <v>0</v>
      </c>
      <c r="T64" s="141">
        <v>0</v>
      </c>
      <c r="U64" s="141">
        <v>0</v>
      </c>
      <c r="V64" s="141">
        <v>0</v>
      </c>
      <c r="W64" s="141">
        <v>0</v>
      </c>
      <c r="X64" s="141">
        <v>0</v>
      </c>
      <c r="Y64" s="141">
        <v>0</v>
      </c>
      <c r="Z64" s="141">
        <v>0</v>
      </c>
      <c r="AA64" s="141">
        <v>0</v>
      </c>
      <c r="AB64" s="141">
        <v>0</v>
      </c>
      <c r="AC64" s="141">
        <v>0</v>
      </c>
      <c r="AD64" s="141">
        <v>0</v>
      </c>
      <c r="AE64" s="260">
        <f t="shared" si="8"/>
        <v>0</v>
      </c>
      <c r="AF64" s="141">
        <v>0</v>
      </c>
      <c r="AG64" s="141">
        <f>VLOOKUP(D64,'[11]2024.03支出'!$G:$H,2,0)</f>
        <v>4251.06</v>
      </c>
      <c r="AH64" s="260">
        <f t="shared" si="9"/>
        <v>-4251.06</v>
      </c>
      <c r="AI64" s="141">
        <f t="shared" si="4"/>
        <v>0</v>
      </c>
      <c r="AJ64" s="141"/>
      <c r="AK64" s="258">
        <f t="shared" si="10"/>
        <v>0</v>
      </c>
      <c r="AL64" s="302" t="e">
        <f>VLOOKUP(C64,'预付&amp;票到付款'!B:B,1,0)</f>
        <v>#N/A</v>
      </c>
      <c r="AM64" s="322">
        <f t="shared" si="11"/>
        <v>-4251.06</v>
      </c>
      <c r="AN64" s="322">
        <f t="shared" si="12"/>
        <v>132000</v>
      </c>
      <c r="AO64" s="265">
        <f>VLOOKUP(C64,[13]Sheet1!$B$1:$BK$65536,62,0)</f>
        <v>0</v>
      </c>
      <c r="AP64" s="349"/>
      <c r="AQ64" s="350"/>
      <c r="AR64" s="343"/>
    </row>
    <row r="65" hidden="1" customHeight="1" spans="1:44">
      <c r="A65" s="265"/>
      <c r="B65" s="291">
        <v>65</v>
      </c>
      <c r="C65" s="292" t="s">
        <v>161</v>
      </c>
      <c r="D65" s="293" t="s">
        <v>162</v>
      </c>
      <c r="E65" s="132">
        <f>VLOOKUP(C65,[1]整理明细!$B:$M,12,0)</f>
        <v>412246.01</v>
      </c>
      <c r="F65" s="132">
        <f>VLOOKUP(C65,[12]河北应付账款!$C:$P,14,0)</f>
        <v>109763.93</v>
      </c>
      <c r="G65" s="132">
        <f t="shared" si="7"/>
        <v>18293.9883333333</v>
      </c>
      <c r="H65" s="141">
        <v>12118.244</v>
      </c>
      <c r="I65" s="141">
        <v>11640</v>
      </c>
      <c r="J65" s="141">
        <v>478.244000000001</v>
      </c>
      <c r="K65" s="141">
        <v>13000</v>
      </c>
      <c r="L65" s="141">
        <v>12610</v>
      </c>
      <c r="M65" s="141">
        <v>390</v>
      </c>
      <c r="N65" s="141">
        <v>14000</v>
      </c>
      <c r="O65" s="141">
        <v>0</v>
      </c>
      <c r="P65" s="141">
        <v>14000</v>
      </c>
      <c r="Q65" s="141">
        <v>12959.1706666666</v>
      </c>
      <c r="R65" s="141">
        <v>13580</v>
      </c>
      <c r="S65" s="141">
        <v>-620.8293333334</v>
      </c>
      <c r="T65" s="141">
        <v>10000</v>
      </c>
      <c r="U65" s="141">
        <v>9700</v>
      </c>
      <c r="V65" s="141">
        <v>300</v>
      </c>
      <c r="W65" s="141">
        <v>14270.24</v>
      </c>
      <c r="X65" s="141">
        <v>0</v>
      </c>
      <c r="Y65" s="141">
        <v>14270.24</v>
      </c>
      <c r="Z65" s="141">
        <v>14000</v>
      </c>
      <c r="AA65" s="141">
        <v>0</v>
      </c>
      <c r="AB65" s="141">
        <v>14000</v>
      </c>
      <c r="AC65" s="141">
        <v>14000</v>
      </c>
      <c r="AD65" s="141">
        <v>0</v>
      </c>
      <c r="AE65" s="260">
        <f t="shared" si="8"/>
        <v>14000</v>
      </c>
      <c r="AF65" s="141">
        <v>15000</v>
      </c>
      <c r="AG65" s="141">
        <v>0</v>
      </c>
      <c r="AH65" s="260">
        <f t="shared" si="9"/>
        <v>15000</v>
      </c>
      <c r="AI65" s="141">
        <f t="shared" si="4"/>
        <v>15000</v>
      </c>
      <c r="AJ65" s="141"/>
      <c r="AK65" s="145">
        <f t="shared" si="10"/>
        <v>15000</v>
      </c>
      <c r="AL65" s="302"/>
      <c r="AM65" s="322">
        <f t="shared" si="11"/>
        <v>86817.6546666666</v>
      </c>
      <c r="AN65" s="322">
        <f t="shared" si="12"/>
        <v>325428.355333333</v>
      </c>
      <c r="AO65" s="265">
        <f>VLOOKUP(C65,[13]Sheet1!$B$1:$BK$65536,62,0)</f>
        <v>0</v>
      </c>
      <c r="AP65" s="349"/>
      <c r="AQ65" s="350"/>
      <c r="AR65" s="343"/>
    </row>
    <row r="66" hidden="1" customHeight="1" spans="1:44">
      <c r="A66" s="265"/>
      <c r="B66" s="291">
        <v>66</v>
      </c>
      <c r="C66" s="292" t="s">
        <v>163</v>
      </c>
      <c r="D66" s="293" t="s">
        <v>164</v>
      </c>
      <c r="E66" s="132">
        <f>VLOOKUP(C66,[1]整理明细!$B:$M,12,0)</f>
        <v>0</v>
      </c>
      <c r="F66" s="132">
        <f>VLOOKUP(C66,[12]河北应付账款!$C:$P,14,0)</f>
        <v>0</v>
      </c>
      <c r="G66" s="132">
        <f t="shared" si="7"/>
        <v>0</v>
      </c>
      <c r="H66" s="141">
        <v>0</v>
      </c>
      <c r="I66" s="141">
        <v>0</v>
      </c>
      <c r="J66" s="141">
        <v>0</v>
      </c>
      <c r="K66" s="141">
        <v>0</v>
      </c>
      <c r="L66" s="141">
        <v>0</v>
      </c>
      <c r="M66" s="141">
        <v>0</v>
      </c>
      <c r="N66" s="141">
        <v>0</v>
      </c>
      <c r="O66" s="141">
        <v>0</v>
      </c>
      <c r="P66" s="141">
        <v>0</v>
      </c>
      <c r="Q66" s="141">
        <v>0</v>
      </c>
      <c r="R66" s="141">
        <v>0</v>
      </c>
      <c r="S66" s="141">
        <v>0</v>
      </c>
      <c r="T66" s="141">
        <v>0</v>
      </c>
      <c r="U66" s="141">
        <v>0</v>
      </c>
      <c r="V66" s="141">
        <v>0</v>
      </c>
      <c r="W66" s="141">
        <v>0</v>
      </c>
      <c r="X66" s="141">
        <v>0</v>
      </c>
      <c r="Y66" s="141">
        <v>0</v>
      </c>
      <c r="Z66" s="141">
        <v>0</v>
      </c>
      <c r="AA66" s="141">
        <v>0</v>
      </c>
      <c r="AB66" s="141">
        <v>0</v>
      </c>
      <c r="AC66" s="141">
        <v>0</v>
      </c>
      <c r="AD66" s="141">
        <v>0</v>
      </c>
      <c r="AE66" s="260">
        <f t="shared" si="8"/>
        <v>0</v>
      </c>
      <c r="AF66" s="141">
        <v>0</v>
      </c>
      <c r="AG66" s="141">
        <v>0</v>
      </c>
      <c r="AH66" s="260">
        <f t="shared" si="9"/>
        <v>0</v>
      </c>
      <c r="AI66" s="141">
        <f t="shared" si="4"/>
        <v>0</v>
      </c>
      <c r="AJ66" s="141"/>
      <c r="AK66" s="145">
        <f t="shared" si="10"/>
        <v>0</v>
      </c>
      <c r="AL66" s="302"/>
      <c r="AM66" s="322">
        <f t="shared" si="11"/>
        <v>0</v>
      </c>
      <c r="AN66" s="322">
        <f t="shared" si="12"/>
        <v>0</v>
      </c>
      <c r="AO66" s="265">
        <f>VLOOKUP(C66,[13]Sheet1!$B$1:$BK$65536,62,0)</f>
        <v>0</v>
      </c>
      <c r="AP66" s="349"/>
      <c r="AQ66" s="350"/>
      <c r="AR66" s="343"/>
    </row>
    <row r="67" hidden="1" customHeight="1" spans="1:44">
      <c r="A67" s="265"/>
      <c r="B67" s="291">
        <v>67</v>
      </c>
      <c r="C67" s="292" t="s">
        <v>165</v>
      </c>
      <c r="D67" s="293" t="s">
        <v>166</v>
      </c>
      <c r="E67" s="132">
        <f>VLOOKUP(C67,[1]整理明细!$B:$M,12,0)</f>
        <v>598067.44</v>
      </c>
      <c r="F67" s="132">
        <f>VLOOKUP(C67,[12]河北应付账款!$C:$P,14,0)</f>
        <v>367561.6</v>
      </c>
      <c r="G67" s="132">
        <f t="shared" si="7"/>
        <v>61260.2666666667</v>
      </c>
      <c r="H67" s="141">
        <v>27229.3586666667</v>
      </c>
      <c r="I67" s="141">
        <v>77600</v>
      </c>
      <c r="J67" s="141">
        <v>-50370.6413333333</v>
      </c>
      <c r="K67" s="141">
        <v>27000</v>
      </c>
      <c r="L67" s="141">
        <v>26190</v>
      </c>
      <c r="M67" s="141">
        <v>810</v>
      </c>
      <c r="N67" s="141">
        <v>27000</v>
      </c>
      <c r="O67" s="141">
        <v>29100</v>
      </c>
      <c r="P67" s="141">
        <v>-2100</v>
      </c>
      <c r="Q67" s="141">
        <v>163360</v>
      </c>
      <c r="R67" s="141">
        <v>9040</v>
      </c>
      <c r="S67" s="141">
        <v>154320</v>
      </c>
      <c r="T67" s="141">
        <v>30000</v>
      </c>
      <c r="U67" s="141">
        <v>0</v>
      </c>
      <c r="V67" s="141">
        <v>30000</v>
      </c>
      <c r="W67" s="141">
        <v>49002.88</v>
      </c>
      <c r="X67" s="141">
        <v>19400</v>
      </c>
      <c r="Y67" s="141">
        <v>29602.88</v>
      </c>
      <c r="Z67" s="141">
        <v>49000</v>
      </c>
      <c r="AA67" s="141">
        <v>0</v>
      </c>
      <c r="AB67" s="141">
        <v>49000</v>
      </c>
      <c r="AC67" s="141">
        <v>49000</v>
      </c>
      <c r="AD67" s="141">
        <v>0</v>
      </c>
      <c r="AE67" s="260">
        <f t="shared" si="8"/>
        <v>49000</v>
      </c>
      <c r="AF67" s="141">
        <v>49000</v>
      </c>
      <c r="AG67" s="141">
        <v>0</v>
      </c>
      <c r="AH67" s="260">
        <f t="shared" si="9"/>
        <v>49000</v>
      </c>
      <c r="AI67" s="141">
        <f t="shared" si="4"/>
        <v>49000</v>
      </c>
      <c r="AJ67" s="141"/>
      <c r="AK67" s="145">
        <f t="shared" si="10"/>
        <v>49000</v>
      </c>
      <c r="AL67" s="302"/>
      <c r="AM67" s="322">
        <f t="shared" si="11"/>
        <v>358262.238666667</v>
      </c>
      <c r="AN67" s="322">
        <f t="shared" si="12"/>
        <v>239805.201333333</v>
      </c>
      <c r="AO67" s="265">
        <f>VLOOKUP(C67,[13]Sheet1!$B$1:$BK$65536,62,0)</f>
        <v>0</v>
      </c>
      <c r="AP67" s="349"/>
      <c r="AQ67" s="350"/>
      <c r="AR67" s="343"/>
    </row>
    <row r="68" hidden="1" customHeight="1" spans="1:44">
      <c r="A68" s="265"/>
      <c r="B68" s="291">
        <v>68</v>
      </c>
      <c r="C68" s="292" t="s">
        <v>167</v>
      </c>
      <c r="D68" s="293" t="s">
        <v>168</v>
      </c>
      <c r="E68" s="132">
        <f>VLOOKUP(C68,[1]整理明细!$B:$M,12,0)</f>
        <v>48042.77</v>
      </c>
      <c r="F68" s="132">
        <f>VLOOKUP(C68,[12]河北应付账款!$C:$P,14,0)</f>
        <v>0</v>
      </c>
      <c r="G68" s="132">
        <f t="shared" si="7"/>
        <v>0</v>
      </c>
      <c r="H68" s="141">
        <v>0</v>
      </c>
      <c r="I68" s="141">
        <v>0</v>
      </c>
      <c r="J68" s="141">
        <v>0</v>
      </c>
      <c r="K68" s="141">
        <v>0</v>
      </c>
      <c r="L68" s="141">
        <v>0</v>
      </c>
      <c r="M68" s="141">
        <v>0</v>
      </c>
      <c r="N68" s="141">
        <v>0</v>
      </c>
      <c r="O68" s="141">
        <v>0</v>
      </c>
      <c r="P68" s="141">
        <v>0</v>
      </c>
      <c r="Q68" s="141">
        <v>0</v>
      </c>
      <c r="R68" s="141">
        <v>0</v>
      </c>
      <c r="S68" s="141">
        <v>0</v>
      </c>
      <c r="T68" s="141">
        <v>0</v>
      </c>
      <c r="U68" s="141">
        <v>0</v>
      </c>
      <c r="V68" s="141">
        <v>0</v>
      </c>
      <c r="W68" s="141">
        <v>0</v>
      </c>
      <c r="X68" s="141">
        <v>0</v>
      </c>
      <c r="Y68" s="141">
        <v>0</v>
      </c>
      <c r="Z68" s="141">
        <v>0</v>
      </c>
      <c r="AA68" s="141">
        <v>0</v>
      </c>
      <c r="AB68" s="141">
        <v>0</v>
      </c>
      <c r="AC68" s="141">
        <v>0</v>
      </c>
      <c r="AD68" s="141">
        <v>0</v>
      </c>
      <c r="AE68" s="260">
        <f t="shared" si="8"/>
        <v>0</v>
      </c>
      <c r="AF68" s="141">
        <v>0</v>
      </c>
      <c r="AG68" s="141">
        <v>0</v>
      </c>
      <c r="AH68" s="260">
        <f t="shared" si="9"/>
        <v>0</v>
      </c>
      <c r="AI68" s="141">
        <f t="shared" si="4"/>
        <v>0</v>
      </c>
      <c r="AJ68" s="141"/>
      <c r="AK68" s="145">
        <f t="shared" si="10"/>
        <v>0</v>
      </c>
      <c r="AL68" s="302"/>
      <c r="AM68" s="322">
        <f t="shared" si="11"/>
        <v>0</v>
      </c>
      <c r="AN68" s="322">
        <f t="shared" si="12"/>
        <v>48042.77</v>
      </c>
      <c r="AO68" s="265">
        <f>VLOOKUP(C68,[13]Sheet1!$B$1:$BK$65536,62,0)</f>
        <v>0</v>
      </c>
      <c r="AP68" s="349"/>
      <c r="AQ68" s="350"/>
      <c r="AR68" s="343"/>
    </row>
    <row r="69" hidden="1" customHeight="1" spans="1:44">
      <c r="A69" s="265"/>
      <c r="B69" s="291">
        <v>69</v>
      </c>
      <c r="C69" s="292" t="s">
        <v>169</v>
      </c>
      <c r="D69" s="293" t="s">
        <v>170</v>
      </c>
      <c r="E69" s="132">
        <f>VLOOKUP(C69,[1]整理明细!$B:$M,12,0)</f>
        <v>246020.38</v>
      </c>
      <c r="F69" s="132">
        <f>VLOOKUP(C69,[12]河北应付账款!$C:$P,14,0)</f>
        <v>0</v>
      </c>
      <c r="G69" s="132">
        <f t="shared" si="7"/>
        <v>0</v>
      </c>
      <c r="H69" s="141">
        <v>0</v>
      </c>
      <c r="I69" s="141">
        <v>0</v>
      </c>
      <c r="J69" s="141">
        <v>0</v>
      </c>
      <c r="K69" s="141">
        <v>0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1">
        <v>0</v>
      </c>
      <c r="R69" s="141">
        <v>0</v>
      </c>
      <c r="S69" s="141">
        <v>0</v>
      </c>
      <c r="T69" s="141">
        <v>0</v>
      </c>
      <c r="U69" s="141">
        <v>0</v>
      </c>
      <c r="V69" s="141">
        <v>0</v>
      </c>
      <c r="W69" s="141">
        <v>0</v>
      </c>
      <c r="X69" s="141">
        <v>0</v>
      </c>
      <c r="Y69" s="141">
        <v>0</v>
      </c>
      <c r="Z69" s="141">
        <v>0</v>
      </c>
      <c r="AA69" s="141">
        <v>0</v>
      </c>
      <c r="AB69" s="141">
        <v>0</v>
      </c>
      <c r="AC69" s="141">
        <v>0</v>
      </c>
      <c r="AD69" s="141">
        <v>0</v>
      </c>
      <c r="AE69" s="260">
        <f t="shared" si="8"/>
        <v>0</v>
      </c>
      <c r="AF69" s="141">
        <v>0</v>
      </c>
      <c r="AG69" s="141">
        <v>0</v>
      </c>
      <c r="AH69" s="260">
        <f t="shared" si="9"/>
        <v>0</v>
      </c>
      <c r="AI69" s="141">
        <f t="shared" si="4"/>
        <v>0</v>
      </c>
      <c r="AJ69" s="141"/>
      <c r="AK69" s="323">
        <f t="shared" si="10"/>
        <v>0</v>
      </c>
      <c r="AL69" s="302"/>
      <c r="AM69" s="322">
        <f t="shared" si="11"/>
        <v>0</v>
      </c>
      <c r="AN69" s="322">
        <f t="shared" si="12"/>
        <v>246020.38</v>
      </c>
      <c r="AO69" s="265">
        <f>VLOOKUP(C69,[13]Sheet1!$B$1:$BK$65536,62,0)</f>
        <v>0</v>
      </c>
      <c r="AP69" s="349"/>
      <c r="AQ69" s="350"/>
      <c r="AR69" s="343"/>
    </row>
    <row r="70" customHeight="1" spans="1:44">
      <c r="A70" s="265"/>
      <c r="B70" s="291">
        <v>72</v>
      </c>
      <c r="C70" s="292" t="s">
        <v>171</v>
      </c>
      <c r="D70" s="293" t="s">
        <v>172</v>
      </c>
      <c r="E70" s="132">
        <f>VLOOKUP(C70,[1]整理明细!$B:$M,12,0)</f>
        <v>218106.38</v>
      </c>
      <c r="F70" s="132">
        <f>VLOOKUP(C70,[12]河北应付账款!$C:$P,14,0)</f>
        <v>37896.54</v>
      </c>
      <c r="G70" s="132">
        <f t="shared" ref="G70:G133" si="13">F70/6</f>
        <v>6316.09</v>
      </c>
      <c r="H70" s="141">
        <v>11139.128</v>
      </c>
      <c r="I70" s="141">
        <v>10670</v>
      </c>
      <c r="J70" s="141">
        <v>469.128000000001</v>
      </c>
      <c r="K70" s="141">
        <v>10000</v>
      </c>
      <c r="L70" s="141">
        <v>9700</v>
      </c>
      <c r="M70" s="141">
        <v>300</v>
      </c>
      <c r="N70" s="141">
        <v>9000</v>
      </c>
      <c r="O70" s="141">
        <v>0</v>
      </c>
      <c r="P70" s="141">
        <v>9000</v>
      </c>
      <c r="Q70" s="141">
        <v>14705.954</v>
      </c>
      <c r="R70" s="141">
        <v>8730</v>
      </c>
      <c r="S70" s="141">
        <v>5975.954</v>
      </c>
      <c r="T70" s="141">
        <v>10000</v>
      </c>
      <c r="U70" s="141">
        <v>9700</v>
      </c>
      <c r="V70" s="141">
        <v>300</v>
      </c>
      <c r="W70" s="141">
        <v>4518.26533333334</v>
      </c>
      <c r="X70" s="141">
        <v>0</v>
      </c>
      <c r="Y70" s="141">
        <v>4518.26533333334</v>
      </c>
      <c r="Z70" s="141">
        <v>20000</v>
      </c>
      <c r="AA70" s="141">
        <v>19400</v>
      </c>
      <c r="AB70" s="141">
        <v>600</v>
      </c>
      <c r="AC70" s="141">
        <v>5000</v>
      </c>
      <c r="AD70" s="141">
        <v>0</v>
      </c>
      <c r="AE70" s="260">
        <f t="shared" ref="AE70:AE81" si="14">AC70-AD70</f>
        <v>5000</v>
      </c>
      <c r="AF70" s="141">
        <v>5000</v>
      </c>
      <c r="AG70" s="141">
        <v>0</v>
      </c>
      <c r="AH70" s="260">
        <f t="shared" ref="AH70:AH133" si="15">AF70-AG70</f>
        <v>5000</v>
      </c>
      <c r="AI70" s="326">
        <f t="shared" si="4"/>
        <v>5000</v>
      </c>
      <c r="AJ70" s="260"/>
      <c r="AK70" s="253">
        <f t="shared" ref="AK70:AK133" si="16">AI70-AJ70</f>
        <v>5000</v>
      </c>
      <c r="AL70" s="324" t="e">
        <f>VLOOKUP(C70,'预付&amp;票到付款'!B:B,1,0)</f>
        <v>#N/A</v>
      </c>
      <c r="AM70" s="325">
        <f t="shared" ref="AM70:AM133" si="17">AE70+AB70+Y70+V70+S70+P70+M70+J70+AH70+AK70</f>
        <v>36163.3473333333</v>
      </c>
      <c r="AN70" s="325">
        <f t="shared" ref="AN70:AN108" si="18">E70-AM70</f>
        <v>181943.032666667</v>
      </c>
      <c r="AO70" s="344">
        <f>VLOOKUP(C70,[13]Sheet1!$B$1:$BK$65536,62,0)</f>
        <v>1</v>
      </c>
      <c r="AP70" s="349"/>
      <c r="AQ70" s="350">
        <v>20000</v>
      </c>
      <c r="AR70" s="347"/>
    </row>
    <row r="71" hidden="1" customHeight="1" spans="1:44">
      <c r="A71" s="265"/>
      <c r="B71" s="291">
        <v>73</v>
      </c>
      <c r="C71" s="292" t="s">
        <v>173</v>
      </c>
      <c r="D71" s="293" t="s">
        <v>174</v>
      </c>
      <c r="E71" s="132">
        <f>VLOOKUP(C71,[1]整理明细!$B:$M,12,0)</f>
        <v>215008.44</v>
      </c>
      <c r="F71" s="132">
        <f>VLOOKUP(C71,[12]河北应付账款!$C:$P,14,0)</f>
        <v>0</v>
      </c>
      <c r="G71" s="132">
        <f t="shared" si="13"/>
        <v>0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</v>
      </c>
      <c r="P71" s="141">
        <v>0</v>
      </c>
      <c r="Q71" s="141">
        <v>0</v>
      </c>
      <c r="R71" s="141">
        <v>0</v>
      </c>
      <c r="S71" s="141">
        <v>0</v>
      </c>
      <c r="T71" s="141">
        <v>0</v>
      </c>
      <c r="U71" s="141">
        <v>0</v>
      </c>
      <c r="V71" s="141">
        <v>0</v>
      </c>
      <c r="W71" s="141">
        <v>0</v>
      </c>
      <c r="X71" s="141">
        <v>0</v>
      </c>
      <c r="Y71" s="141">
        <v>0</v>
      </c>
      <c r="Z71" s="141">
        <v>0</v>
      </c>
      <c r="AA71" s="141">
        <v>0</v>
      </c>
      <c r="AB71" s="141">
        <v>0</v>
      </c>
      <c r="AC71" s="141">
        <v>0</v>
      </c>
      <c r="AD71" s="141">
        <v>0</v>
      </c>
      <c r="AE71" s="260">
        <f t="shared" si="14"/>
        <v>0</v>
      </c>
      <c r="AF71" s="141">
        <v>0</v>
      </c>
      <c r="AG71" s="141">
        <v>0</v>
      </c>
      <c r="AH71" s="260">
        <f t="shared" si="15"/>
        <v>0</v>
      </c>
      <c r="AI71" s="141">
        <f t="shared" si="4"/>
        <v>0</v>
      </c>
      <c r="AJ71" s="141"/>
      <c r="AK71" s="258">
        <f t="shared" si="16"/>
        <v>0</v>
      </c>
      <c r="AL71" s="302"/>
      <c r="AM71" s="322">
        <f t="shared" si="17"/>
        <v>0</v>
      </c>
      <c r="AN71" s="322">
        <f t="shared" si="18"/>
        <v>215008.44</v>
      </c>
      <c r="AO71" s="265">
        <f>VLOOKUP(C71,[13]Sheet1!$B$1:$BK$65536,62,0)</f>
        <v>0</v>
      </c>
      <c r="AP71" s="349"/>
      <c r="AQ71" s="350"/>
      <c r="AR71" s="343"/>
    </row>
    <row r="72" hidden="1" customHeight="1" spans="1:44">
      <c r="A72" s="265"/>
      <c r="B72" s="291">
        <v>74</v>
      </c>
      <c r="C72" s="292" t="s">
        <v>175</v>
      </c>
      <c r="D72" s="293" t="s">
        <v>176</v>
      </c>
      <c r="E72" s="132">
        <f>VLOOKUP(C72,[1]整理明细!$B:$M,12,0)</f>
        <v>647149.7</v>
      </c>
      <c r="F72" s="132">
        <f>VLOOKUP(C72,[12]河北应付账款!$C:$P,14,0)</f>
        <v>293684.16</v>
      </c>
      <c r="G72" s="132">
        <f t="shared" si="13"/>
        <v>48947.36</v>
      </c>
      <c r="H72" s="141">
        <v>60250.9133333333</v>
      </c>
      <c r="I72" s="141">
        <v>60000</v>
      </c>
      <c r="J72" s="141">
        <v>250.913333333301</v>
      </c>
      <c r="K72" s="141">
        <v>78000</v>
      </c>
      <c r="L72" s="141">
        <v>0</v>
      </c>
      <c r="M72" s="141">
        <v>78000</v>
      </c>
      <c r="N72" s="141">
        <v>65000</v>
      </c>
      <c r="O72" s="141">
        <v>78000</v>
      </c>
      <c r="P72" s="141">
        <v>-13000</v>
      </c>
      <c r="Q72" s="141">
        <v>89693.866</v>
      </c>
      <c r="R72" s="141">
        <v>0</v>
      </c>
      <c r="S72" s="141">
        <v>89693.866</v>
      </c>
      <c r="T72" s="141">
        <v>40000</v>
      </c>
      <c r="U72" s="141">
        <v>220000</v>
      </c>
      <c r="V72" s="141">
        <v>-180000</v>
      </c>
      <c r="W72" s="141">
        <v>67271.5906666666</v>
      </c>
      <c r="X72" s="141">
        <v>0</v>
      </c>
      <c r="Y72" s="141">
        <v>67271.5906666666</v>
      </c>
      <c r="Z72" s="141">
        <v>67000</v>
      </c>
      <c r="AA72" s="141">
        <v>50000</v>
      </c>
      <c r="AB72" s="141">
        <v>17000</v>
      </c>
      <c r="AC72" s="141">
        <v>49000</v>
      </c>
      <c r="AD72" s="141">
        <v>80000</v>
      </c>
      <c r="AE72" s="260">
        <f t="shared" si="14"/>
        <v>-31000</v>
      </c>
      <c r="AF72" s="141">
        <v>55000</v>
      </c>
      <c r="AG72" s="141">
        <v>0</v>
      </c>
      <c r="AH72" s="260">
        <f t="shared" si="15"/>
        <v>55000</v>
      </c>
      <c r="AI72" s="141">
        <f t="shared" ref="AI72:AI135" si="19">ROUND(G72*0.8,-3)</f>
        <v>39000</v>
      </c>
      <c r="AJ72" s="141"/>
      <c r="AK72" s="323">
        <f t="shared" si="16"/>
        <v>39000</v>
      </c>
      <c r="AL72" s="302"/>
      <c r="AM72" s="322">
        <f t="shared" si="17"/>
        <v>122216.37</v>
      </c>
      <c r="AN72" s="322">
        <f t="shared" si="18"/>
        <v>524933.33</v>
      </c>
      <c r="AO72" s="265">
        <f>VLOOKUP(C72,[13]Sheet1!$B$1:$BK$65536,62,0)</f>
        <v>0</v>
      </c>
      <c r="AP72" s="349"/>
      <c r="AQ72" s="350"/>
      <c r="AR72" s="343"/>
    </row>
    <row r="73" customHeight="1" spans="1:44">
      <c r="A73" s="265"/>
      <c r="B73" s="291">
        <v>75</v>
      </c>
      <c r="C73" s="292" t="s">
        <v>177</v>
      </c>
      <c r="D73" s="293" t="s">
        <v>178</v>
      </c>
      <c r="E73" s="132">
        <f>VLOOKUP(C73,[1]整理明细!$B:$M,12,0)</f>
        <v>348144.85</v>
      </c>
      <c r="F73" s="132">
        <f>VLOOKUP(C73,[12]河北应付账款!$C:$P,14,0)</f>
        <v>249485.45</v>
      </c>
      <c r="G73" s="132">
        <f t="shared" si="13"/>
        <v>41580.9083333333</v>
      </c>
      <c r="H73" s="141">
        <v>19183.3866666667</v>
      </c>
      <c r="I73" s="141">
        <v>19000</v>
      </c>
      <c r="J73" s="141">
        <v>183.386666666702</v>
      </c>
      <c r="K73" s="141">
        <v>7000</v>
      </c>
      <c r="L73" s="141">
        <v>7000</v>
      </c>
      <c r="M73" s="141">
        <v>0</v>
      </c>
      <c r="N73" s="141">
        <v>7000</v>
      </c>
      <c r="O73" s="141">
        <v>0</v>
      </c>
      <c r="P73" s="141">
        <v>7000</v>
      </c>
      <c r="Q73" s="141">
        <v>13200</v>
      </c>
      <c r="R73" s="141">
        <v>10000</v>
      </c>
      <c r="S73" s="141">
        <v>3200</v>
      </c>
      <c r="T73" s="141">
        <v>0</v>
      </c>
      <c r="U73" s="141">
        <v>0</v>
      </c>
      <c r="V73" s="141">
        <v>0</v>
      </c>
      <c r="W73" s="141">
        <v>0</v>
      </c>
      <c r="X73" s="141">
        <v>0</v>
      </c>
      <c r="Y73" s="141">
        <v>0</v>
      </c>
      <c r="Z73" s="141">
        <v>0</v>
      </c>
      <c r="AA73" s="141">
        <v>0</v>
      </c>
      <c r="AB73" s="141">
        <v>0</v>
      </c>
      <c r="AC73" s="141">
        <v>22000</v>
      </c>
      <c r="AD73" s="141">
        <v>0</v>
      </c>
      <c r="AE73" s="260">
        <f t="shared" si="14"/>
        <v>22000</v>
      </c>
      <c r="AF73" s="141">
        <v>33000</v>
      </c>
      <c r="AG73" s="141">
        <v>0</v>
      </c>
      <c r="AH73" s="260">
        <f t="shared" si="15"/>
        <v>33000</v>
      </c>
      <c r="AI73" s="326">
        <f t="shared" si="19"/>
        <v>33000</v>
      </c>
      <c r="AJ73" s="260"/>
      <c r="AK73" s="253">
        <f t="shared" si="16"/>
        <v>33000</v>
      </c>
      <c r="AL73" s="324" t="e">
        <f>VLOOKUP(C73,'预付&amp;票到付款'!B:B,1,0)</f>
        <v>#N/A</v>
      </c>
      <c r="AM73" s="325">
        <f t="shared" si="17"/>
        <v>98383.3866666667</v>
      </c>
      <c r="AN73" s="325">
        <f t="shared" si="18"/>
        <v>249761.463333333</v>
      </c>
      <c r="AO73" s="344">
        <f>VLOOKUP(C73,[13]Sheet1!$B$1:$BK$65536,62,0)</f>
        <v>1</v>
      </c>
      <c r="AP73" s="349"/>
      <c r="AQ73" s="350">
        <f>AI73</f>
        <v>33000</v>
      </c>
      <c r="AR73" s="347"/>
    </row>
    <row r="74" hidden="1" customHeight="1" spans="1:44">
      <c r="A74" s="265"/>
      <c r="B74" s="291">
        <v>76</v>
      </c>
      <c r="C74" s="292" t="s">
        <v>179</v>
      </c>
      <c r="D74" s="293" t="s">
        <v>180</v>
      </c>
      <c r="E74" s="132">
        <f>VLOOKUP(C74,[1]整理明细!$B:$M,12,0)</f>
        <v>0</v>
      </c>
      <c r="F74" s="132">
        <f>VLOOKUP(C74,[12]河北应付账款!$C:$P,14,0)</f>
        <v>499304.89</v>
      </c>
      <c r="G74" s="132">
        <f t="shared" si="13"/>
        <v>83217.4816666667</v>
      </c>
      <c r="H74" s="141">
        <v>66981.3986666667</v>
      </c>
      <c r="I74" s="141">
        <v>66000</v>
      </c>
      <c r="J74" s="141">
        <v>981.398666666704</v>
      </c>
      <c r="K74" s="141">
        <v>58000</v>
      </c>
      <c r="L74" s="141">
        <v>56260</v>
      </c>
      <c r="M74" s="141">
        <v>1740</v>
      </c>
      <c r="N74" s="141">
        <v>84000</v>
      </c>
      <c r="O74" s="141">
        <v>48500</v>
      </c>
      <c r="P74" s="141">
        <v>35500</v>
      </c>
      <c r="Q74" s="141">
        <v>164137.1296</v>
      </c>
      <c r="R74" s="141">
        <v>91762</v>
      </c>
      <c r="S74" s="141">
        <v>72375.1296</v>
      </c>
      <c r="T74" s="141">
        <v>140000</v>
      </c>
      <c r="U74" s="141">
        <v>97000</v>
      </c>
      <c r="V74" s="141">
        <v>43000</v>
      </c>
      <c r="W74" s="141">
        <v>138878.824</v>
      </c>
      <c r="X74" s="141">
        <v>97000</v>
      </c>
      <c r="Y74" s="141">
        <v>41878.824</v>
      </c>
      <c r="Z74" s="141">
        <v>139000</v>
      </c>
      <c r="AA74" s="141">
        <v>100000</v>
      </c>
      <c r="AB74" s="141">
        <v>39000</v>
      </c>
      <c r="AC74" s="141">
        <v>0</v>
      </c>
      <c r="AD74" s="141">
        <v>0</v>
      </c>
      <c r="AE74" s="260">
        <f t="shared" si="14"/>
        <v>0</v>
      </c>
      <c r="AF74" s="141">
        <v>0</v>
      </c>
      <c r="AG74" s="141">
        <v>0</v>
      </c>
      <c r="AH74" s="260">
        <f t="shared" si="15"/>
        <v>0</v>
      </c>
      <c r="AI74" s="141">
        <f t="shared" si="19"/>
        <v>67000</v>
      </c>
      <c r="AJ74" s="141"/>
      <c r="AK74" s="258">
        <f t="shared" si="16"/>
        <v>67000</v>
      </c>
      <c r="AL74" s="302"/>
      <c r="AM74" s="322">
        <f t="shared" si="17"/>
        <v>301475.352266667</v>
      </c>
      <c r="AN74" s="322">
        <f t="shared" si="18"/>
        <v>-301475.352266667</v>
      </c>
      <c r="AO74" s="265">
        <f>VLOOKUP(C74,[13]Sheet1!$B$1:$BK$65536,62,0)</f>
        <v>0</v>
      </c>
      <c r="AP74" s="343"/>
      <c r="AQ74" s="343"/>
      <c r="AR74" s="343"/>
    </row>
    <row r="75" hidden="1" customHeight="1" spans="1:44">
      <c r="A75" s="265"/>
      <c r="B75" s="291">
        <v>77</v>
      </c>
      <c r="C75" s="292" t="s">
        <v>181</v>
      </c>
      <c r="D75" s="293" t="s">
        <v>182</v>
      </c>
      <c r="E75" s="132">
        <f>VLOOKUP(C75,[1]整理明细!$B:$M,12,0)</f>
        <v>350708.12</v>
      </c>
      <c r="F75" s="132">
        <f>VLOOKUP(C75,[12]河北应付账款!$C:$P,14,0)</f>
        <v>188412.4</v>
      </c>
      <c r="G75" s="132">
        <f t="shared" si="13"/>
        <v>31402.0666666667</v>
      </c>
      <c r="H75" s="141">
        <v>17417.356</v>
      </c>
      <c r="I75" s="141">
        <v>16490</v>
      </c>
      <c r="J75" s="141">
        <v>927.356</v>
      </c>
      <c r="K75" s="141">
        <v>17000</v>
      </c>
      <c r="L75" s="141">
        <v>16490</v>
      </c>
      <c r="M75" s="141">
        <v>510</v>
      </c>
      <c r="N75" s="141">
        <v>17000</v>
      </c>
      <c r="O75" s="141">
        <v>58200</v>
      </c>
      <c r="P75" s="141">
        <v>-41200</v>
      </c>
      <c r="Q75" s="141">
        <v>46780.1146666666</v>
      </c>
      <c r="R75" s="141">
        <v>19400</v>
      </c>
      <c r="S75" s="141">
        <v>27380.1146666666</v>
      </c>
      <c r="T75" s="141">
        <v>20000</v>
      </c>
      <c r="U75" s="141">
        <v>29100</v>
      </c>
      <c r="V75" s="141">
        <v>-9100</v>
      </c>
      <c r="W75" s="141">
        <v>18245.7026666666</v>
      </c>
      <c r="X75" s="141">
        <v>0</v>
      </c>
      <c r="Y75" s="141">
        <v>18245.7026666666</v>
      </c>
      <c r="Z75" s="141">
        <v>18000</v>
      </c>
      <c r="AA75" s="141">
        <v>48500</v>
      </c>
      <c r="AB75" s="141">
        <v>-30500</v>
      </c>
      <c r="AC75" s="141">
        <v>18000</v>
      </c>
      <c r="AD75" s="141">
        <v>0</v>
      </c>
      <c r="AE75" s="260">
        <f t="shared" si="14"/>
        <v>18000</v>
      </c>
      <c r="AF75" s="141">
        <v>29000</v>
      </c>
      <c r="AG75" s="141">
        <v>0</v>
      </c>
      <c r="AH75" s="260">
        <f t="shared" si="15"/>
        <v>29000</v>
      </c>
      <c r="AI75" s="141">
        <f t="shared" si="19"/>
        <v>25000</v>
      </c>
      <c r="AJ75" s="141"/>
      <c r="AK75" s="145">
        <f t="shared" si="16"/>
        <v>25000</v>
      </c>
      <c r="AL75" s="302"/>
      <c r="AM75" s="322">
        <f t="shared" si="17"/>
        <v>38263.1733333332</v>
      </c>
      <c r="AN75" s="322">
        <f t="shared" si="18"/>
        <v>312444.946666667</v>
      </c>
      <c r="AO75" s="265">
        <f>VLOOKUP(C75,[13]Sheet1!$B$1:$BK$65536,62,0)</f>
        <v>0</v>
      </c>
      <c r="AP75" s="343"/>
      <c r="AQ75" s="343"/>
      <c r="AR75" s="343"/>
    </row>
    <row r="76" hidden="1" customHeight="1" spans="1:44">
      <c r="A76" s="265"/>
      <c r="B76" s="291">
        <v>79</v>
      </c>
      <c r="C76" s="292" t="s">
        <v>183</v>
      </c>
      <c r="D76" s="293" t="s">
        <v>184</v>
      </c>
      <c r="E76" s="132">
        <f>VLOOKUP(C76,[1]整理明细!$B:$M,12,0)</f>
        <v>100887.74</v>
      </c>
      <c r="F76" s="132">
        <f>VLOOKUP(C76,[12]河北应付账款!$C:$P,14,0)</f>
        <v>128275.57</v>
      </c>
      <c r="G76" s="132">
        <f t="shared" si="13"/>
        <v>21379.2616666667</v>
      </c>
      <c r="H76" s="141">
        <v>23758.6466666667</v>
      </c>
      <c r="I76" s="141">
        <v>77600</v>
      </c>
      <c r="J76" s="141">
        <v>-53841.3533333333</v>
      </c>
      <c r="K76" s="141">
        <v>22000</v>
      </c>
      <c r="L76" s="141">
        <v>21340</v>
      </c>
      <c r="M76" s="141">
        <v>660</v>
      </c>
      <c r="N76" s="141">
        <v>38000</v>
      </c>
      <c r="O76" s="141">
        <v>48500</v>
      </c>
      <c r="P76" s="141">
        <v>-10500</v>
      </c>
      <c r="Q76" s="141">
        <v>37517.1466666666</v>
      </c>
      <c r="R76" s="141">
        <v>0</v>
      </c>
      <c r="S76" s="141">
        <v>37517.1466666666</v>
      </c>
      <c r="T76" s="141">
        <v>30000</v>
      </c>
      <c r="U76" s="141">
        <v>38800</v>
      </c>
      <c r="V76" s="141">
        <v>-8800</v>
      </c>
      <c r="W76" s="141">
        <v>23047.6786666666</v>
      </c>
      <c r="X76" s="141">
        <v>29100</v>
      </c>
      <c r="Y76" s="141">
        <v>-6052.32133333336</v>
      </c>
      <c r="Z76" s="141">
        <v>23000</v>
      </c>
      <c r="AA76" s="141">
        <v>29100</v>
      </c>
      <c r="AB76" s="141">
        <v>-6100</v>
      </c>
      <c r="AC76" s="141">
        <v>17000</v>
      </c>
      <c r="AD76" s="141">
        <v>19400</v>
      </c>
      <c r="AE76" s="260">
        <f t="shared" si="14"/>
        <v>-2400</v>
      </c>
      <c r="AF76" s="141">
        <v>17000</v>
      </c>
      <c r="AG76" s="141">
        <f>VLOOKUP(D76,'[11]2024.03支出'!$G:$H,2,0)</f>
        <v>38800</v>
      </c>
      <c r="AH76" s="260">
        <f t="shared" si="15"/>
        <v>-21800</v>
      </c>
      <c r="AI76" s="141">
        <f t="shared" si="19"/>
        <v>17000</v>
      </c>
      <c r="AJ76" s="141"/>
      <c r="AK76" s="145">
        <f t="shared" si="16"/>
        <v>17000</v>
      </c>
      <c r="AL76" s="302"/>
      <c r="AM76" s="322">
        <f t="shared" si="17"/>
        <v>-54316.5280000001</v>
      </c>
      <c r="AN76" s="322">
        <f t="shared" si="18"/>
        <v>155204.268</v>
      </c>
      <c r="AO76" s="265">
        <f>VLOOKUP(C76,[13]Sheet1!$B$1:$BK$65536,62,0)</f>
        <v>0</v>
      </c>
      <c r="AP76" s="343"/>
      <c r="AQ76" s="343"/>
      <c r="AR76" s="343"/>
    </row>
    <row r="77" hidden="1" customHeight="1" spans="1:44">
      <c r="A77" s="265"/>
      <c r="B77" s="291">
        <v>80</v>
      </c>
      <c r="C77" s="292" t="s">
        <v>185</v>
      </c>
      <c r="D77" s="293" t="s">
        <v>186</v>
      </c>
      <c r="E77" s="132">
        <f>VLOOKUP(C77,[1]整理明细!$B:$M,12,0)</f>
        <v>266650.3</v>
      </c>
      <c r="F77" s="132">
        <f>VLOOKUP(C77,[12]河北应付账款!$C:$P,14,0)</f>
        <v>53922</v>
      </c>
      <c r="G77" s="132">
        <f t="shared" si="13"/>
        <v>8987</v>
      </c>
      <c r="H77" s="141">
        <v>0</v>
      </c>
      <c r="I77" s="141">
        <v>0</v>
      </c>
      <c r="J77" s="141">
        <v>0</v>
      </c>
      <c r="K77" s="141">
        <v>0</v>
      </c>
      <c r="L77" s="141">
        <v>0</v>
      </c>
      <c r="M77" s="141">
        <v>0</v>
      </c>
      <c r="N77" s="141">
        <v>0</v>
      </c>
      <c r="O77" s="141">
        <v>0</v>
      </c>
      <c r="P77" s="141">
        <v>0</v>
      </c>
      <c r="Q77" s="141">
        <v>0</v>
      </c>
      <c r="R77" s="141">
        <v>0</v>
      </c>
      <c r="S77" s="141">
        <v>0</v>
      </c>
      <c r="T77" s="141">
        <v>0</v>
      </c>
      <c r="U77" s="141">
        <v>0</v>
      </c>
      <c r="V77" s="141">
        <v>0</v>
      </c>
      <c r="W77" s="141">
        <v>0</v>
      </c>
      <c r="X77" s="141">
        <v>0</v>
      </c>
      <c r="Y77" s="141">
        <v>0</v>
      </c>
      <c r="Z77" s="141">
        <v>16000</v>
      </c>
      <c r="AA77" s="141">
        <v>1411</v>
      </c>
      <c r="AB77" s="141">
        <v>14589</v>
      </c>
      <c r="AC77" s="141">
        <v>11000</v>
      </c>
      <c r="AD77" s="141">
        <v>0</v>
      </c>
      <c r="AE77" s="260">
        <f t="shared" si="14"/>
        <v>11000</v>
      </c>
      <c r="AF77" s="141">
        <v>7000</v>
      </c>
      <c r="AG77" s="141">
        <v>0</v>
      </c>
      <c r="AH77" s="260">
        <f t="shared" si="15"/>
        <v>7000</v>
      </c>
      <c r="AI77" s="141">
        <f t="shared" si="19"/>
        <v>7000</v>
      </c>
      <c r="AJ77" s="141"/>
      <c r="AK77" s="323">
        <f t="shared" si="16"/>
        <v>7000</v>
      </c>
      <c r="AL77" s="302"/>
      <c r="AM77" s="322">
        <f t="shared" si="17"/>
        <v>39589</v>
      </c>
      <c r="AN77" s="322">
        <f t="shared" si="18"/>
        <v>227061.3</v>
      </c>
      <c r="AO77" s="265">
        <f>VLOOKUP(C77,[13]Sheet1!$B$1:$BK$65536,62,0)</f>
        <v>0</v>
      </c>
      <c r="AP77" s="343"/>
      <c r="AQ77" s="343"/>
      <c r="AR77" s="343"/>
    </row>
    <row r="78" customHeight="1" spans="1:44">
      <c r="A78" s="265"/>
      <c r="B78" s="291">
        <v>81</v>
      </c>
      <c r="C78" s="292" t="s">
        <v>187</v>
      </c>
      <c r="D78" s="293" t="s">
        <v>188</v>
      </c>
      <c r="E78" s="132">
        <f>VLOOKUP(C78,[1]整理明细!$B:$M,12,0)</f>
        <v>146348.58</v>
      </c>
      <c r="F78" s="132">
        <f>VLOOKUP(C78,[12]河北应付账款!$C:$P,14,0)</f>
        <v>32842.32</v>
      </c>
      <c r="G78" s="132">
        <f t="shared" si="13"/>
        <v>5473.72</v>
      </c>
      <c r="H78" s="141">
        <v>0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1">
        <v>0</v>
      </c>
      <c r="P78" s="141">
        <v>0</v>
      </c>
      <c r="Q78" s="141">
        <v>0</v>
      </c>
      <c r="R78" s="141">
        <v>0</v>
      </c>
      <c r="S78" s="141">
        <v>0</v>
      </c>
      <c r="T78" s="141">
        <v>0</v>
      </c>
      <c r="U78" s="141">
        <v>0</v>
      </c>
      <c r="V78" s="141">
        <v>0</v>
      </c>
      <c r="W78" s="141">
        <v>0</v>
      </c>
      <c r="X78" s="141">
        <v>0</v>
      </c>
      <c r="Y78" s="141">
        <v>0</v>
      </c>
      <c r="Z78" s="141">
        <v>0</v>
      </c>
      <c r="AA78" s="141">
        <v>0</v>
      </c>
      <c r="AB78" s="141">
        <v>0</v>
      </c>
      <c r="AC78" s="141">
        <v>0</v>
      </c>
      <c r="AD78" s="141">
        <v>0</v>
      </c>
      <c r="AE78" s="260">
        <f t="shared" si="14"/>
        <v>0</v>
      </c>
      <c r="AF78" s="141">
        <v>0</v>
      </c>
      <c r="AG78" s="141">
        <f>VLOOKUP(D78,'[11]2024.03支出'!$G:$H,2,0)</f>
        <v>20000</v>
      </c>
      <c r="AH78" s="260">
        <f t="shared" si="15"/>
        <v>-20000</v>
      </c>
      <c r="AI78" s="141">
        <f t="shared" si="19"/>
        <v>4000</v>
      </c>
      <c r="AJ78" s="260"/>
      <c r="AK78" s="253">
        <f t="shared" si="16"/>
        <v>4000</v>
      </c>
      <c r="AL78" s="324" t="str">
        <f>VLOOKUP(C78,'涉诉-河北'!B:B,1,0)</f>
        <v>S444008</v>
      </c>
      <c r="AM78" s="325">
        <f t="shared" si="17"/>
        <v>-16000</v>
      </c>
      <c r="AN78" s="325">
        <f t="shared" si="18"/>
        <v>162348.58</v>
      </c>
      <c r="AO78" s="344">
        <v>1</v>
      </c>
      <c r="AP78" s="345"/>
      <c r="AQ78" s="346"/>
      <c r="AR78" s="347"/>
    </row>
    <row r="79" hidden="1" customHeight="1" spans="1:44">
      <c r="A79" s="265"/>
      <c r="B79" s="291">
        <v>82</v>
      </c>
      <c r="C79" s="292" t="s">
        <v>189</v>
      </c>
      <c r="D79" s="293" t="s">
        <v>190</v>
      </c>
      <c r="E79" s="132">
        <f>VLOOKUP(C79,[1]整理明细!$B:$M,12,0)</f>
        <v>664966.22</v>
      </c>
      <c r="F79" s="132">
        <f>VLOOKUP(C79,[12]河北应付账款!$C:$P,14,0)</f>
        <v>640109.47</v>
      </c>
      <c r="G79" s="132">
        <f t="shared" si="13"/>
        <v>106684.911666667</v>
      </c>
      <c r="H79" s="141">
        <v>34123.4106666667</v>
      </c>
      <c r="I79" s="141">
        <v>33950</v>
      </c>
      <c r="J79" s="141">
        <v>173.410666666699</v>
      </c>
      <c r="K79" s="141">
        <v>36000</v>
      </c>
      <c r="L79" s="141">
        <v>34920</v>
      </c>
      <c r="M79" s="141">
        <v>1080</v>
      </c>
      <c r="N79" s="141">
        <v>39000</v>
      </c>
      <c r="O79" s="141">
        <v>37830</v>
      </c>
      <c r="P79" s="141">
        <v>1170</v>
      </c>
      <c r="Q79" s="141">
        <v>44438.2066666666</v>
      </c>
      <c r="R79" s="141">
        <v>38800</v>
      </c>
      <c r="S79" s="141">
        <v>5638.2066666666</v>
      </c>
      <c r="T79" s="141">
        <v>50000</v>
      </c>
      <c r="U79" s="141">
        <v>65450</v>
      </c>
      <c r="V79" s="141">
        <v>-15450</v>
      </c>
      <c r="W79" s="141">
        <v>68272.3306666666</v>
      </c>
      <c r="X79" s="141">
        <v>58200</v>
      </c>
      <c r="Y79" s="141">
        <v>10072.3306666666</v>
      </c>
      <c r="Z79" s="141">
        <v>68000</v>
      </c>
      <c r="AA79" s="141">
        <v>58200</v>
      </c>
      <c r="AB79" s="141">
        <v>9800</v>
      </c>
      <c r="AC79" s="141">
        <v>82000</v>
      </c>
      <c r="AD79" s="141">
        <v>48500</v>
      </c>
      <c r="AE79" s="260">
        <f t="shared" si="14"/>
        <v>33500</v>
      </c>
      <c r="AF79" s="141">
        <v>86000</v>
      </c>
      <c r="AG79" s="141">
        <f>VLOOKUP(D79,'[11]2024.03支出'!$G:$H,2,0)</f>
        <v>135800</v>
      </c>
      <c r="AH79" s="260">
        <f t="shared" si="15"/>
        <v>-49800</v>
      </c>
      <c r="AI79" s="141">
        <f t="shared" si="19"/>
        <v>85000</v>
      </c>
      <c r="AJ79" s="141"/>
      <c r="AK79" s="258">
        <f t="shared" si="16"/>
        <v>85000</v>
      </c>
      <c r="AL79" s="302" t="e">
        <f>VLOOKUP(C79,'预付&amp;票到付款'!B:B,1,0)</f>
        <v>#N/A</v>
      </c>
      <c r="AM79" s="322">
        <f t="shared" si="17"/>
        <v>81183.9479999999</v>
      </c>
      <c r="AN79" s="322">
        <f t="shared" si="18"/>
        <v>583782.272</v>
      </c>
      <c r="AO79" s="265">
        <f>VLOOKUP(C79,[13]Sheet1!$B$1:$BK$65536,62,0)</f>
        <v>0</v>
      </c>
      <c r="AP79" s="343"/>
      <c r="AQ79" s="343"/>
      <c r="AR79" s="343"/>
    </row>
    <row r="80" hidden="1" customHeight="1" spans="1:44">
      <c r="A80" s="265"/>
      <c r="B80" s="291">
        <v>83</v>
      </c>
      <c r="C80" s="292" t="s">
        <v>191</v>
      </c>
      <c r="D80" s="293" t="s">
        <v>192</v>
      </c>
      <c r="E80" s="132">
        <f>VLOOKUP(C80,[1]整理明细!$B:$M,12,0)</f>
        <v>236103.89</v>
      </c>
      <c r="F80" s="132">
        <f>VLOOKUP(C80,[12]河北应付账款!$C:$P,14,0)</f>
        <v>0</v>
      </c>
      <c r="G80" s="132">
        <f t="shared" si="13"/>
        <v>0</v>
      </c>
      <c r="H80" s="141">
        <v>18859.2893333333</v>
      </c>
      <c r="I80" s="141">
        <v>19400</v>
      </c>
      <c r="J80" s="141">
        <v>-540.710666666699</v>
      </c>
      <c r="K80" s="141">
        <v>30000</v>
      </c>
      <c r="L80" s="141">
        <v>29100</v>
      </c>
      <c r="M80" s="141">
        <v>900</v>
      </c>
      <c r="N80" s="141">
        <v>23000</v>
      </c>
      <c r="O80" s="141">
        <v>0</v>
      </c>
      <c r="P80" s="141">
        <v>23000</v>
      </c>
      <c r="Q80" s="141">
        <v>68320</v>
      </c>
      <c r="R80" s="141">
        <v>22310</v>
      </c>
      <c r="S80" s="141">
        <v>46010</v>
      </c>
      <c r="T80" s="141">
        <v>10000</v>
      </c>
      <c r="U80" s="141">
        <v>0</v>
      </c>
      <c r="V80" s="141">
        <v>10000</v>
      </c>
      <c r="W80" s="141">
        <v>11240</v>
      </c>
      <c r="X80" s="141">
        <v>0</v>
      </c>
      <c r="Y80" s="141">
        <v>11240</v>
      </c>
      <c r="Z80" s="141">
        <v>11000</v>
      </c>
      <c r="AA80" s="141">
        <v>0</v>
      </c>
      <c r="AB80" s="141">
        <v>11000</v>
      </c>
      <c r="AC80" s="141">
        <v>0</v>
      </c>
      <c r="AD80" s="141">
        <v>19400</v>
      </c>
      <c r="AE80" s="260">
        <f t="shared" si="14"/>
        <v>-19400</v>
      </c>
      <c r="AF80" s="141">
        <v>0</v>
      </c>
      <c r="AG80" s="141">
        <v>0</v>
      </c>
      <c r="AH80" s="260">
        <f t="shared" si="15"/>
        <v>0</v>
      </c>
      <c r="AI80" s="141">
        <f t="shared" si="19"/>
        <v>0</v>
      </c>
      <c r="AJ80" s="141"/>
      <c r="AK80" s="323">
        <f t="shared" si="16"/>
        <v>0</v>
      </c>
      <c r="AL80" s="302"/>
      <c r="AM80" s="322">
        <f t="shared" si="17"/>
        <v>82209.2893333333</v>
      </c>
      <c r="AN80" s="322">
        <f t="shared" si="18"/>
        <v>153894.600666667</v>
      </c>
      <c r="AO80" s="265">
        <f>VLOOKUP(C80,[13]Sheet1!$B$1:$BK$65536,62,0)</f>
        <v>0</v>
      </c>
      <c r="AP80" s="343"/>
      <c r="AQ80" s="343"/>
      <c r="AR80" s="343"/>
    </row>
    <row r="81" customHeight="1" spans="1:44">
      <c r="A81" s="265"/>
      <c r="B81" s="291">
        <v>84</v>
      </c>
      <c r="C81" s="292" t="s">
        <v>193</v>
      </c>
      <c r="D81" s="293" t="s">
        <v>194</v>
      </c>
      <c r="E81" s="132">
        <f>VLOOKUP(C81,[1]整理明细!$B:$M,12,0)</f>
        <v>50547.3</v>
      </c>
      <c r="F81" s="132">
        <f>VLOOKUP(C81,[12]河北应付账款!$C:$P,14,0)</f>
        <v>100547.3</v>
      </c>
      <c r="G81" s="132">
        <f t="shared" si="13"/>
        <v>16757.8833333333</v>
      </c>
      <c r="H81" s="141">
        <v>11850.2</v>
      </c>
      <c r="I81" s="141">
        <v>11000</v>
      </c>
      <c r="J81" s="141">
        <v>850.200000000001</v>
      </c>
      <c r="K81" s="141">
        <v>8000</v>
      </c>
      <c r="L81" s="141">
        <v>8000</v>
      </c>
      <c r="M81" s="141">
        <v>0</v>
      </c>
      <c r="N81" s="141">
        <v>0</v>
      </c>
      <c r="O81" s="141">
        <v>69876.5</v>
      </c>
      <c r="P81" s="141">
        <v>-69876.5</v>
      </c>
      <c r="Q81" s="141">
        <v>0</v>
      </c>
      <c r="R81" s="141">
        <v>0</v>
      </c>
      <c r="S81" s="141">
        <v>0</v>
      </c>
      <c r="T81" s="141">
        <v>0</v>
      </c>
      <c r="U81" s="141">
        <v>0</v>
      </c>
      <c r="V81" s="141">
        <v>0</v>
      </c>
      <c r="W81" s="141">
        <v>13412.16</v>
      </c>
      <c r="X81" s="141">
        <v>0</v>
      </c>
      <c r="Y81" s="141">
        <v>13412.16</v>
      </c>
      <c r="Z81" s="141">
        <v>24656.1</v>
      </c>
      <c r="AA81" s="141">
        <v>0</v>
      </c>
      <c r="AB81" s="141">
        <v>24656.1</v>
      </c>
      <c r="AC81" s="141">
        <v>13000</v>
      </c>
      <c r="AD81" s="141">
        <v>0</v>
      </c>
      <c r="AE81" s="260">
        <f t="shared" si="14"/>
        <v>13000</v>
      </c>
      <c r="AF81" s="141">
        <v>13000</v>
      </c>
      <c r="AG81" s="141">
        <f>VLOOKUP(D81,'[11]2024.03支出'!$G:$H,2,0)</f>
        <v>50000</v>
      </c>
      <c r="AH81" s="260">
        <f t="shared" si="15"/>
        <v>-37000</v>
      </c>
      <c r="AI81" s="326">
        <f t="shared" si="19"/>
        <v>13000</v>
      </c>
      <c r="AJ81" s="260"/>
      <c r="AK81" s="253">
        <f t="shared" si="16"/>
        <v>13000</v>
      </c>
      <c r="AL81" s="324" t="e">
        <f>VLOOKUP(C81,'预付&amp;票到付款'!B:B,1,0)</f>
        <v>#N/A</v>
      </c>
      <c r="AM81" s="325">
        <f t="shared" si="17"/>
        <v>-41958.04</v>
      </c>
      <c r="AN81" s="325">
        <f t="shared" si="18"/>
        <v>92505.34</v>
      </c>
      <c r="AO81" s="344">
        <f>VLOOKUP(C81,[13]Sheet1!$B$1:$BK$65536,62,0)</f>
        <v>1</v>
      </c>
      <c r="AP81" s="345">
        <f>AI81</f>
        <v>13000</v>
      </c>
      <c r="AQ81" s="346"/>
      <c r="AR81" s="347"/>
    </row>
    <row r="82" customHeight="1" spans="1:44">
      <c r="A82" s="265"/>
      <c r="B82" s="291">
        <v>86</v>
      </c>
      <c r="C82" s="292" t="s">
        <v>195</v>
      </c>
      <c r="D82" s="293" t="s">
        <v>196</v>
      </c>
      <c r="E82" s="132">
        <f>VLOOKUP(C82,[1]整理明细!$B:$M,12,0)</f>
        <v>62545.62</v>
      </c>
      <c r="F82" s="132">
        <f>VLOOKUP(C82,[12]河北应付账款!$C:$P,14,0)</f>
        <v>15723.28</v>
      </c>
      <c r="G82" s="132">
        <f t="shared" si="13"/>
        <v>2620.54666666667</v>
      </c>
      <c r="H82" s="141">
        <v>28601.888</v>
      </c>
      <c r="I82" s="141">
        <v>28000</v>
      </c>
      <c r="J82" s="141">
        <v>601.887999999999</v>
      </c>
      <c r="K82" s="141">
        <v>26000</v>
      </c>
      <c r="L82" s="141">
        <v>26000</v>
      </c>
      <c r="M82" s="141">
        <v>0</v>
      </c>
      <c r="N82" s="141">
        <v>13000</v>
      </c>
      <c r="O82" s="141">
        <v>13000</v>
      </c>
      <c r="P82" s="141">
        <v>0</v>
      </c>
      <c r="Q82" s="141">
        <v>22248.656</v>
      </c>
      <c r="R82" s="141">
        <v>0</v>
      </c>
      <c r="S82" s="141">
        <v>22248.656</v>
      </c>
      <c r="T82" s="141">
        <v>10000</v>
      </c>
      <c r="U82" s="141">
        <v>20000</v>
      </c>
      <c r="V82" s="141">
        <v>-10000</v>
      </c>
      <c r="W82" s="141">
        <v>5240</v>
      </c>
      <c r="X82" s="141">
        <v>0</v>
      </c>
      <c r="Y82" s="141">
        <v>5240</v>
      </c>
      <c r="Z82" s="141">
        <v>100000</v>
      </c>
      <c r="AA82" s="141">
        <v>50000</v>
      </c>
      <c r="AB82" s="141">
        <v>50000</v>
      </c>
      <c r="AC82" s="141">
        <v>2000</v>
      </c>
      <c r="AD82" s="141">
        <v>0</v>
      </c>
      <c r="AE82" s="260">
        <f t="shared" ref="AE82:AE145" si="20">AC82-AD82</f>
        <v>2000</v>
      </c>
      <c r="AF82" s="141">
        <v>3000</v>
      </c>
      <c r="AG82" s="141">
        <f>VLOOKUP(D82,'[11]2024.03支出'!$G:$H,2,0)</f>
        <v>70000</v>
      </c>
      <c r="AH82" s="260">
        <f t="shared" si="15"/>
        <v>-67000</v>
      </c>
      <c r="AI82" s="326">
        <f t="shared" si="19"/>
        <v>2000</v>
      </c>
      <c r="AJ82" s="260"/>
      <c r="AK82" s="253">
        <f t="shared" si="16"/>
        <v>2000</v>
      </c>
      <c r="AL82" s="324" t="e">
        <f>VLOOKUP(C82,'预付&amp;票到付款'!B:B,1,0)</f>
        <v>#N/A</v>
      </c>
      <c r="AM82" s="325">
        <f t="shared" si="17"/>
        <v>5090.54399999999</v>
      </c>
      <c r="AN82" s="325">
        <f t="shared" si="18"/>
        <v>57455.076</v>
      </c>
      <c r="AO82" s="344">
        <f>VLOOKUP(C82,[13]Sheet1!$B$1:$BK$65536,62,0)</f>
        <v>1</v>
      </c>
      <c r="AP82" s="345">
        <v>40000</v>
      </c>
      <c r="AQ82" s="346"/>
      <c r="AR82" s="347" t="s">
        <v>151</v>
      </c>
    </row>
    <row r="83" hidden="1" customHeight="1" spans="1:44">
      <c r="A83" s="265"/>
      <c r="B83" s="291">
        <v>87</v>
      </c>
      <c r="C83" s="292" t="s">
        <v>197</v>
      </c>
      <c r="D83" s="293" t="s">
        <v>198</v>
      </c>
      <c r="E83" s="132">
        <f>VLOOKUP(C83,[1]整理明细!$B:$M,12,0)</f>
        <v>116683.93</v>
      </c>
      <c r="F83" s="132">
        <f>VLOOKUP(C83,[12]河北应付账款!$C:$P,14,0)</f>
        <v>0</v>
      </c>
      <c r="G83" s="132">
        <f t="shared" si="13"/>
        <v>0</v>
      </c>
      <c r="H83" s="141">
        <v>0</v>
      </c>
      <c r="I83" s="141">
        <v>0</v>
      </c>
      <c r="J83" s="141">
        <v>0</v>
      </c>
      <c r="K83" s="141">
        <v>0</v>
      </c>
      <c r="L83" s="141">
        <v>0</v>
      </c>
      <c r="M83" s="141">
        <v>0</v>
      </c>
      <c r="N83" s="141">
        <v>0</v>
      </c>
      <c r="O83" s="141">
        <v>0</v>
      </c>
      <c r="P83" s="141">
        <v>0</v>
      </c>
      <c r="Q83" s="141">
        <v>0</v>
      </c>
      <c r="R83" s="141">
        <v>0</v>
      </c>
      <c r="S83" s="141">
        <v>0</v>
      </c>
      <c r="T83" s="141">
        <v>0</v>
      </c>
      <c r="U83" s="141">
        <v>0</v>
      </c>
      <c r="V83" s="141">
        <v>0</v>
      </c>
      <c r="W83" s="141">
        <v>0</v>
      </c>
      <c r="X83" s="141">
        <v>0</v>
      </c>
      <c r="Y83" s="141">
        <v>0</v>
      </c>
      <c r="Z83" s="141">
        <v>0</v>
      </c>
      <c r="AA83" s="141">
        <v>0</v>
      </c>
      <c r="AB83" s="141">
        <v>0</v>
      </c>
      <c r="AC83" s="141">
        <v>0</v>
      </c>
      <c r="AD83" s="141">
        <v>0</v>
      </c>
      <c r="AE83" s="260">
        <f t="shared" si="20"/>
        <v>0</v>
      </c>
      <c r="AF83" s="141">
        <v>0</v>
      </c>
      <c r="AG83" s="141">
        <v>0</v>
      </c>
      <c r="AH83" s="260">
        <f t="shared" si="15"/>
        <v>0</v>
      </c>
      <c r="AI83" s="141">
        <f t="shared" si="19"/>
        <v>0</v>
      </c>
      <c r="AJ83" s="141"/>
      <c r="AK83" s="327">
        <f t="shared" si="16"/>
        <v>0</v>
      </c>
      <c r="AL83" s="302"/>
      <c r="AM83" s="322">
        <f t="shared" si="17"/>
        <v>0</v>
      </c>
      <c r="AN83" s="322">
        <f t="shared" si="18"/>
        <v>116683.93</v>
      </c>
      <c r="AO83" s="265">
        <f>VLOOKUP(C83,[13]Sheet1!$B$1:$BK$65536,62,0)</f>
        <v>0</v>
      </c>
      <c r="AP83" s="343"/>
      <c r="AQ83" s="343"/>
      <c r="AR83" s="343"/>
    </row>
    <row r="84" customHeight="1" spans="1:44">
      <c r="A84" s="265"/>
      <c r="B84" s="291">
        <v>88</v>
      </c>
      <c r="C84" s="292" t="s">
        <v>199</v>
      </c>
      <c r="D84" s="293" t="s">
        <v>200</v>
      </c>
      <c r="E84" s="132">
        <f>VLOOKUP(C84,[1]整理明细!$B:$M,12,0)</f>
        <v>284752.26</v>
      </c>
      <c r="F84" s="132">
        <f>VLOOKUP(C84,[12]河北应付账款!$C:$P,14,0)</f>
        <v>107312.73</v>
      </c>
      <c r="G84" s="132">
        <f t="shared" si="13"/>
        <v>17885.455</v>
      </c>
      <c r="H84" s="141">
        <v>12462.1026666667</v>
      </c>
      <c r="I84" s="141">
        <v>11640</v>
      </c>
      <c r="J84" s="141">
        <v>822.1026666667</v>
      </c>
      <c r="K84" s="141">
        <v>14000</v>
      </c>
      <c r="L84" s="141">
        <v>13580</v>
      </c>
      <c r="M84" s="141">
        <v>420</v>
      </c>
      <c r="N84" s="141">
        <v>13000</v>
      </c>
      <c r="O84" s="141">
        <v>0</v>
      </c>
      <c r="P84" s="141">
        <v>13000</v>
      </c>
      <c r="Q84" s="141">
        <v>12920</v>
      </c>
      <c r="R84" s="141">
        <v>12610</v>
      </c>
      <c r="S84" s="141">
        <v>310</v>
      </c>
      <c r="T84" s="141">
        <v>10000</v>
      </c>
      <c r="U84" s="141">
        <v>9700</v>
      </c>
      <c r="V84" s="141">
        <v>300</v>
      </c>
      <c r="W84" s="141">
        <v>11129.2533333334</v>
      </c>
      <c r="X84" s="141">
        <v>0</v>
      </c>
      <c r="Y84" s="141">
        <v>11129.2533333334</v>
      </c>
      <c r="Z84" s="141">
        <v>30000</v>
      </c>
      <c r="AA84" s="141">
        <v>0</v>
      </c>
      <c r="AB84" s="141">
        <v>30000</v>
      </c>
      <c r="AC84" s="141">
        <v>12000</v>
      </c>
      <c r="AD84" s="141">
        <v>19400</v>
      </c>
      <c r="AE84" s="260">
        <f t="shared" si="20"/>
        <v>-7400</v>
      </c>
      <c r="AF84" s="141">
        <v>10000</v>
      </c>
      <c r="AG84" s="141">
        <v>0</v>
      </c>
      <c r="AH84" s="260">
        <f t="shared" si="15"/>
        <v>10000</v>
      </c>
      <c r="AI84" s="326">
        <f t="shared" si="19"/>
        <v>14000</v>
      </c>
      <c r="AJ84" s="260"/>
      <c r="AK84" s="253">
        <f t="shared" si="16"/>
        <v>14000</v>
      </c>
      <c r="AL84" s="324" t="e">
        <f>VLOOKUP(C84,'预付&amp;票到付款'!B:B,1,0)</f>
        <v>#N/A</v>
      </c>
      <c r="AM84" s="325">
        <f t="shared" si="17"/>
        <v>72581.3560000001</v>
      </c>
      <c r="AN84" s="325">
        <f t="shared" si="18"/>
        <v>212170.904</v>
      </c>
      <c r="AO84" s="344">
        <f>VLOOKUP(C84,[13]Sheet1!$B$1:$BK$65536,62,0)</f>
        <v>1</v>
      </c>
      <c r="AP84" s="345">
        <f>AI84</f>
        <v>14000</v>
      </c>
      <c r="AQ84" s="346"/>
      <c r="AR84" s="347"/>
    </row>
    <row r="85" hidden="1" customHeight="1" spans="1:44">
      <c r="A85" s="265"/>
      <c r="B85" s="291">
        <v>89</v>
      </c>
      <c r="C85" s="292" t="s">
        <v>201</v>
      </c>
      <c r="D85" s="293" t="s">
        <v>202</v>
      </c>
      <c r="E85" s="132">
        <f>VLOOKUP(C85,[1]整理明细!$B:$M,12,0)</f>
        <v>362907.87</v>
      </c>
      <c r="F85" s="132">
        <f>VLOOKUP(C85,[12]河北应付账款!$C:$P,14,0)</f>
        <v>799809.03</v>
      </c>
      <c r="G85" s="132">
        <f t="shared" si="13"/>
        <v>133301.505</v>
      </c>
      <c r="H85" s="141">
        <v>48156.2506666667</v>
      </c>
      <c r="I85" s="141">
        <v>194000</v>
      </c>
      <c r="J85" s="141">
        <v>-145843.749333333</v>
      </c>
      <c r="K85" s="141">
        <v>42000</v>
      </c>
      <c r="L85" s="141">
        <v>48500</v>
      </c>
      <c r="M85" s="141">
        <v>-6500</v>
      </c>
      <c r="N85" s="141">
        <v>69000</v>
      </c>
      <c r="O85" s="141">
        <v>106700</v>
      </c>
      <c r="P85" s="141">
        <v>-37700</v>
      </c>
      <c r="Q85" s="141">
        <v>86240.9253333336</v>
      </c>
      <c r="R85" s="141">
        <v>164900</v>
      </c>
      <c r="S85" s="141">
        <v>-78659.0746666664</v>
      </c>
      <c r="T85" s="141">
        <v>80000</v>
      </c>
      <c r="U85" s="141">
        <v>48500</v>
      </c>
      <c r="V85" s="141">
        <v>31500</v>
      </c>
      <c r="W85" s="141">
        <v>101088.848</v>
      </c>
      <c r="X85" s="141">
        <v>48500</v>
      </c>
      <c r="Y85" s="141">
        <v>52588.848</v>
      </c>
      <c r="Z85" s="141">
        <v>101000</v>
      </c>
      <c r="AA85" s="141">
        <v>145500</v>
      </c>
      <c r="AB85" s="141">
        <v>-44500</v>
      </c>
      <c r="AC85" s="141">
        <v>85000</v>
      </c>
      <c r="AD85" s="141">
        <v>97000</v>
      </c>
      <c r="AE85" s="260">
        <f t="shared" si="20"/>
        <v>-12000</v>
      </c>
      <c r="AF85" s="141">
        <v>71000</v>
      </c>
      <c r="AG85" s="141">
        <f>VLOOKUP(D85,'[11]2024.03支出'!$G:$H,2,0)</f>
        <v>320100</v>
      </c>
      <c r="AH85" s="260">
        <f t="shared" si="15"/>
        <v>-249100</v>
      </c>
      <c r="AI85" s="141">
        <f t="shared" si="19"/>
        <v>107000</v>
      </c>
      <c r="AJ85" s="141"/>
      <c r="AK85" s="258">
        <f t="shared" si="16"/>
        <v>107000</v>
      </c>
      <c r="AL85" s="302"/>
      <c r="AM85" s="322">
        <f t="shared" si="17"/>
        <v>-383213.975999999</v>
      </c>
      <c r="AN85" s="322">
        <f t="shared" si="18"/>
        <v>746121.845999999</v>
      </c>
      <c r="AO85" s="265">
        <f>VLOOKUP(C85,[13]Sheet1!$B$1:$BK$65536,62,0)</f>
        <v>0</v>
      </c>
      <c r="AP85" s="343"/>
      <c r="AQ85" s="343"/>
      <c r="AR85" s="343"/>
    </row>
    <row r="86" hidden="1" customHeight="1" spans="1:44">
      <c r="A86" s="265"/>
      <c r="B86" s="291">
        <v>90</v>
      </c>
      <c r="C86" s="292" t="s">
        <v>203</v>
      </c>
      <c r="D86" s="293" t="s">
        <v>204</v>
      </c>
      <c r="E86" s="132">
        <f>VLOOKUP(C86,[1]整理明细!$B:$M,12,0)</f>
        <v>157119.19</v>
      </c>
      <c r="F86" s="132">
        <f>VLOOKUP(C86,[12]河北应付账款!$C:$P,14,0)</f>
        <v>95400.92</v>
      </c>
      <c r="G86" s="132">
        <f t="shared" si="13"/>
        <v>15900.1533333333</v>
      </c>
      <c r="H86" s="141">
        <v>7722.936</v>
      </c>
      <c r="I86" s="141">
        <v>6790</v>
      </c>
      <c r="J86" s="141">
        <v>932.936</v>
      </c>
      <c r="K86" s="141">
        <v>10000</v>
      </c>
      <c r="L86" s="141">
        <v>9700</v>
      </c>
      <c r="M86" s="141">
        <v>300</v>
      </c>
      <c r="N86" s="141">
        <v>12000</v>
      </c>
      <c r="O86" s="141">
        <v>0</v>
      </c>
      <c r="P86" s="141">
        <v>12000</v>
      </c>
      <c r="Q86" s="141">
        <v>13008</v>
      </c>
      <c r="R86" s="141">
        <v>11640</v>
      </c>
      <c r="S86" s="141">
        <v>1368</v>
      </c>
      <c r="T86" s="141">
        <v>10000</v>
      </c>
      <c r="U86" s="141">
        <v>0</v>
      </c>
      <c r="V86" s="141">
        <v>10000</v>
      </c>
      <c r="W86" s="141">
        <v>12198.3573333334</v>
      </c>
      <c r="X86" s="141">
        <v>0</v>
      </c>
      <c r="Y86" s="141">
        <v>12198.3573333334</v>
      </c>
      <c r="Z86" s="141">
        <v>12000</v>
      </c>
      <c r="AA86" s="141">
        <v>0</v>
      </c>
      <c r="AB86" s="141">
        <v>12000</v>
      </c>
      <c r="AC86" s="141">
        <v>12000</v>
      </c>
      <c r="AD86" s="141">
        <v>23280</v>
      </c>
      <c r="AE86" s="260">
        <f t="shared" si="20"/>
        <v>-11280</v>
      </c>
      <c r="AF86" s="141">
        <v>14000</v>
      </c>
      <c r="AG86" s="141">
        <v>0</v>
      </c>
      <c r="AH86" s="260">
        <f t="shared" si="15"/>
        <v>14000</v>
      </c>
      <c r="AI86" s="141">
        <f t="shared" si="19"/>
        <v>13000</v>
      </c>
      <c r="AJ86" s="141"/>
      <c r="AK86" s="145">
        <f t="shared" si="16"/>
        <v>13000</v>
      </c>
      <c r="AL86" s="302"/>
      <c r="AM86" s="322">
        <f t="shared" si="17"/>
        <v>64519.2933333334</v>
      </c>
      <c r="AN86" s="322">
        <f t="shared" si="18"/>
        <v>92599.8966666666</v>
      </c>
      <c r="AO86" s="265">
        <f>VLOOKUP(C86,[13]Sheet1!$B$1:$BK$65536,62,0)</f>
        <v>0</v>
      </c>
      <c r="AP86" s="343"/>
      <c r="AQ86" s="343"/>
      <c r="AR86" s="343"/>
    </row>
    <row r="87" hidden="1" customHeight="1" spans="1:44">
      <c r="A87" s="265"/>
      <c r="B87" s="291">
        <v>91</v>
      </c>
      <c r="C87" s="292" t="s">
        <v>205</v>
      </c>
      <c r="D87" s="293" t="s">
        <v>206</v>
      </c>
      <c r="E87" s="132">
        <f>VLOOKUP(C87,[1]整理明细!$B:$M,12,0)</f>
        <v>203610.19</v>
      </c>
      <c r="F87" s="132">
        <f>VLOOKUP(C87,[12]河北应付账款!$C:$P,14,0)</f>
        <v>94784.4</v>
      </c>
      <c r="G87" s="132">
        <f t="shared" si="13"/>
        <v>15797.4</v>
      </c>
      <c r="H87" s="141">
        <v>7680.384</v>
      </c>
      <c r="I87" s="141">
        <v>6860</v>
      </c>
      <c r="J87" s="141">
        <v>820.384</v>
      </c>
      <c r="K87" s="141">
        <v>9000</v>
      </c>
      <c r="L87" s="141">
        <v>8820</v>
      </c>
      <c r="M87" s="141">
        <v>180</v>
      </c>
      <c r="N87" s="141">
        <v>10000</v>
      </c>
      <c r="O87" s="141">
        <v>10000</v>
      </c>
      <c r="P87" s="141">
        <v>0</v>
      </c>
      <c r="Q87" s="141">
        <v>10368.0864</v>
      </c>
      <c r="R87" s="141">
        <v>0</v>
      </c>
      <c r="S87" s="141">
        <v>10368.0864</v>
      </c>
      <c r="T87" s="141">
        <v>10000</v>
      </c>
      <c r="U87" s="141">
        <v>9700</v>
      </c>
      <c r="V87" s="141">
        <v>300</v>
      </c>
      <c r="W87" s="141">
        <v>8640.12</v>
      </c>
      <c r="X87" s="141">
        <v>0</v>
      </c>
      <c r="Y87" s="141">
        <v>8640.12</v>
      </c>
      <c r="Z87" s="141">
        <v>9000</v>
      </c>
      <c r="AA87" s="141">
        <v>0</v>
      </c>
      <c r="AB87" s="141">
        <v>9000</v>
      </c>
      <c r="AC87" s="141">
        <v>9000</v>
      </c>
      <c r="AD87" s="141">
        <v>29400</v>
      </c>
      <c r="AE87" s="260">
        <f t="shared" si="20"/>
        <v>-20400</v>
      </c>
      <c r="AF87" s="141">
        <v>10000</v>
      </c>
      <c r="AG87" s="141">
        <v>0</v>
      </c>
      <c r="AH87" s="260">
        <f t="shared" si="15"/>
        <v>10000</v>
      </c>
      <c r="AI87" s="141">
        <f t="shared" si="19"/>
        <v>13000</v>
      </c>
      <c r="AJ87" s="141"/>
      <c r="AK87" s="323">
        <f t="shared" si="16"/>
        <v>13000</v>
      </c>
      <c r="AL87" s="302"/>
      <c r="AM87" s="322">
        <f t="shared" si="17"/>
        <v>31908.5904</v>
      </c>
      <c r="AN87" s="322">
        <f t="shared" si="18"/>
        <v>171701.5996</v>
      </c>
      <c r="AO87" s="265">
        <f>VLOOKUP(C87,[13]Sheet1!$B$1:$BK$65536,62,0)</f>
        <v>0</v>
      </c>
      <c r="AP87" s="343"/>
      <c r="AQ87" s="343"/>
      <c r="AR87" s="343"/>
    </row>
    <row r="88" customHeight="1" spans="1:44">
      <c r="A88" s="265"/>
      <c r="B88" s="291">
        <v>92</v>
      </c>
      <c r="C88" s="292" t="s">
        <v>207</v>
      </c>
      <c r="D88" s="293" t="s">
        <v>208</v>
      </c>
      <c r="E88" s="132">
        <f>VLOOKUP(C88,[1]整理明细!$B:$M,12,0)</f>
        <v>129535.09</v>
      </c>
      <c r="F88" s="132">
        <f>VLOOKUP(C88,[12]河北应付账款!$C:$P,14,0)</f>
        <v>55654.31</v>
      </c>
      <c r="G88" s="132">
        <f t="shared" si="13"/>
        <v>9275.71833333333</v>
      </c>
      <c r="H88" s="141">
        <v>12523.5693333333</v>
      </c>
      <c r="I88" s="141">
        <v>11640</v>
      </c>
      <c r="J88" s="141">
        <v>883.5693333333</v>
      </c>
      <c r="K88" s="141">
        <v>16000</v>
      </c>
      <c r="L88" s="141">
        <v>15520</v>
      </c>
      <c r="M88" s="141">
        <v>480</v>
      </c>
      <c r="N88" s="141">
        <v>16000</v>
      </c>
      <c r="O88" s="141">
        <v>0</v>
      </c>
      <c r="P88" s="141">
        <v>16000</v>
      </c>
      <c r="Q88" s="141">
        <v>36804.1173333334</v>
      </c>
      <c r="R88" s="141">
        <v>15520</v>
      </c>
      <c r="S88" s="141">
        <v>21284.1173333334</v>
      </c>
      <c r="T88" s="141">
        <v>20000</v>
      </c>
      <c r="U88" s="141">
        <v>38800</v>
      </c>
      <c r="V88" s="141">
        <v>-18800</v>
      </c>
      <c r="W88" s="141">
        <v>16469.2733333334</v>
      </c>
      <c r="X88" s="141">
        <v>29100</v>
      </c>
      <c r="Y88" s="141">
        <v>-12630.7266666666</v>
      </c>
      <c r="Z88" s="141">
        <v>30000</v>
      </c>
      <c r="AA88" s="141">
        <v>58200</v>
      </c>
      <c r="AB88" s="141">
        <v>-28200</v>
      </c>
      <c r="AC88" s="141">
        <v>9000</v>
      </c>
      <c r="AD88" s="141">
        <v>0</v>
      </c>
      <c r="AE88" s="260">
        <f t="shared" si="20"/>
        <v>9000</v>
      </c>
      <c r="AF88" s="141">
        <v>9000</v>
      </c>
      <c r="AG88" s="141">
        <v>0</v>
      </c>
      <c r="AH88" s="260">
        <f t="shared" si="15"/>
        <v>9000</v>
      </c>
      <c r="AI88" s="326">
        <f t="shared" si="19"/>
        <v>7000</v>
      </c>
      <c r="AJ88" s="260"/>
      <c r="AK88" s="253">
        <f t="shared" si="16"/>
        <v>7000</v>
      </c>
      <c r="AL88" s="324" t="e">
        <f>VLOOKUP(C88,'预付&amp;票到付款'!B:B,1,0)</f>
        <v>#N/A</v>
      </c>
      <c r="AM88" s="325">
        <f t="shared" si="17"/>
        <v>4016.9600000001</v>
      </c>
      <c r="AN88" s="351">
        <f t="shared" si="18"/>
        <v>125518.13</v>
      </c>
      <c r="AO88" s="344">
        <f>VLOOKUP(C88,[13]Sheet1!$B$1:$BK$65536,62,0)</f>
        <v>1</v>
      </c>
      <c r="AP88" s="345"/>
      <c r="AQ88" s="348">
        <v>7000</v>
      </c>
      <c r="AR88" s="347"/>
    </row>
    <row r="89" customHeight="1" spans="1:44">
      <c r="A89" s="265"/>
      <c r="B89" s="291">
        <v>93</v>
      </c>
      <c r="C89" s="292" t="s">
        <v>209</v>
      </c>
      <c r="D89" s="293" t="s">
        <v>210</v>
      </c>
      <c r="E89" s="132">
        <f>VLOOKUP(C89,[1]整理明细!$B:$M,12,0)</f>
        <v>129380.15</v>
      </c>
      <c r="F89" s="132">
        <f>VLOOKUP(C89,[12]河北应付账款!$C:$P,14,0)</f>
        <v>110373.54</v>
      </c>
      <c r="G89" s="132">
        <f t="shared" si="13"/>
        <v>18395.59</v>
      </c>
      <c r="H89" s="141">
        <v>17466.0226666667</v>
      </c>
      <c r="I89" s="141">
        <v>6790</v>
      </c>
      <c r="J89" s="141">
        <v>10676.0226666667</v>
      </c>
      <c r="K89" s="141">
        <v>19000</v>
      </c>
      <c r="L89" s="141">
        <v>18430</v>
      </c>
      <c r="M89" s="141">
        <v>570</v>
      </c>
      <c r="N89" s="141">
        <v>12000</v>
      </c>
      <c r="O89" s="141">
        <v>11640</v>
      </c>
      <c r="P89" s="141">
        <v>360</v>
      </c>
      <c r="Q89" s="141">
        <v>14604.1792</v>
      </c>
      <c r="R89" s="141">
        <v>0</v>
      </c>
      <c r="S89" s="141">
        <v>14604.1792</v>
      </c>
      <c r="T89" s="141">
        <v>10000</v>
      </c>
      <c r="U89" s="141">
        <v>9700</v>
      </c>
      <c r="V89" s="141">
        <v>300</v>
      </c>
      <c r="W89" s="141">
        <v>12412.8453333334</v>
      </c>
      <c r="X89" s="141">
        <v>0</v>
      </c>
      <c r="Y89" s="141">
        <v>12412.8453333334</v>
      </c>
      <c r="Z89" s="141">
        <v>30000</v>
      </c>
      <c r="AA89" s="141">
        <v>147800</v>
      </c>
      <c r="AB89" s="141">
        <v>-117800</v>
      </c>
      <c r="AC89" s="141">
        <v>13000</v>
      </c>
      <c r="AD89" s="141">
        <v>0</v>
      </c>
      <c r="AE89" s="260">
        <f t="shared" si="20"/>
        <v>13000</v>
      </c>
      <c r="AF89" s="141">
        <v>15000</v>
      </c>
      <c r="AG89" s="141">
        <v>0</v>
      </c>
      <c r="AH89" s="260">
        <f t="shared" si="15"/>
        <v>15000</v>
      </c>
      <c r="AI89" s="141">
        <f t="shared" si="19"/>
        <v>15000</v>
      </c>
      <c r="AJ89" s="141"/>
      <c r="AK89" s="258">
        <f t="shared" si="16"/>
        <v>15000</v>
      </c>
      <c r="AL89" s="302" t="e">
        <f>VLOOKUP(C89,'预付&amp;票到付款'!B:B,1,0)</f>
        <v>#N/A</v>
      </c>
      <c r="AM89" s="322">
        <f t="shared" si="17"/>
        <v>-35876.9527999999</v>
      </c>
      <c r="AN89" s="322">
        <f t="shared" si="18"/>
        <v>165257.1028</v>
      </c>
      <c r="AO89" s="344">
        <f>VLOOKUP(C89,[13]Sheet1!$B$1:$BK$65536,62,0)</f>
        <v>1</v>
      </c>
      <c r="AP89" s="345">
        <v>15000</v>
      </c>
      <c r="AQ89" s="348"/>
      <c r="AR89" s="347"/>
    </row>
    <row r="90" hidden="1" customHeight="1" spans="1:44">
      <c r="A90" s="265"/>
      <c r="B90" s="291">
        <v>94</v>
      </c>
      <c r="C90" s="292" t="s">
        <v>211</v>
      </c>
      <c r="D90" s="293" t="s">
        <v>212</v>
      </c>
      <c r="E90" s="132">
        <f>VLOOKUP(C90,[1]整理明细!$B:$M,12,0)</f>
        <v>5856.78</v>
      </c>
      <c r="F90" s="132">
        <f>VLOOKUP(C90,[12]河北应付账款!$C:$P,14,0)</f>
        <v>5856.75</v>
      </c>
      <c r="G90" s="132">
        <f t="shared" si="13"/>
        <v>976.125</v>
      </c>
      <c r="H90" s="141">
        <v>2210.716</v>
      </c>
      <c r="I90" s="141">
        <v>2000</v>
      </c>
      <c r="J90" s="141">
        <v>210.716</v>
      </c>
      <c r="K90" s="141">
        <v>2000</v>
      </c>
      <c r="L90" s="141">
        <v>1940</v>
      </c>
      <c r="M90" s="141">
        <v>60</v>
      </c>
      <c r="N90" s="141">
        <v>2000</v>
      </c>
      <c r="O90" s="141">
        <v>50000</v>
      </c>
      <c r="P90" s="141">
        <v>-48000</v>
      </c>
      <c r="Q90" s="141">
        <v>13280</v>
      </c>
      <c r="R90" s="141">
        <v>10000</v>
      </c>
      <c r="S90" s="141">
        <v>3280</v>
      </c>
      <c r="T90" s="141">
        <v>0</v>
      </c>
      <c r="U90" s="141">
        <v>46794.8</v>
      </c>
      <c r="V90" s="141">
        <v>-46794.8</v>
      </c>
      <c r="W90" s="141">
        <v>780.9</v>
      </c>
      <c r="X90" s="141">
        <v>0</v>
      </c>
      <c r="Y90" s="141">
        <v>780.9</v>
      </c>
      <c r="Z90" s="141">
        <v>1000</v>
      </c>
      <c r="AA90" s="141">
        <v>0</v>
      </c>
      <c r="AB90" s="141">
        <v>1000</v>
      </c>
      <c r="AC90" s="141">
        <v>1000</v>
      </c>
      <c r="AD90" s="141">
        <v>0</v>
      </c>
      <c r="AE90" s="260">
        <f t="shared" si="20"/>
        <v>1000</v>
      </c>
      <c r="AF90" s="141">
        <v>1000</v>
      </c>
      <c r="AG90" s="141">
        <v>0</v>
      </c>
      <c r="AH90" s="260">
        <f t="shared" si="15"/>
        <v>1000</v>
      </c>
      <c r="AI90" s="141">
        <f t="shared" si="19"/>
        <v>1000</v>
      </c>
      <c r="AJ90" s="141"/>
      <c r="AK90" s="145">
        <f t="shared" si="16"/>
        <v>1000</v>
      </c>
      <c r="AL90" s="302"/>
      <c r="AM90" s="322">
        <f t="shared" si="17"/>
        <v>-86463.184</v>
      </c>
      <c r="AN90" s="322">
        <f t="shared" si="18"/>
        <v>92319.964</v>
      </c>
      <c r="AO90" s="265">
        <f>VLOOKUP(C90,[13]Sheet1!$B$1:$BK$65536,62,0)</f>
        <v>0</v>
      </c>
      <c r="AP90" s="343"/>
      <c r="AQ90" s="343"/>
      <c r="AR90" s="343"/>
    </row>
    <row r="91" hidden="1" customHeight="1" spans="1:44">
      <c r="A91" s="265"/>
      <c r="B91" s="291">
        <v>95</v>
      </c>
      <c r="C91" s="292" t="s">
        <v>213</v>
      </c>
      <c r="D91" s="293" t="s">
        <v>214</v>
      </c>
      <c r="E91" s="132">
        <f>VLOOKUP(C91,[1]整理明细!$B:$M,12,0)</f>
        <v>0</v>
      </c>
      <c r="F91" s="132">
        <f>VLOOKUP(C91,[12]河北应付账款!$C:$P,14,0)</f>
        <v>0</v>
      </c>
      <c r="G91" s="132">
        <f t="shared" si="13"/>
        <v>0</v>
      </c>
      <c r="H91" s="141">
        <v>0</v>
      </c>
      <c r="I91" s="141">
        <v>0</v>
      </c>
      <c r="J91" s="141">
        <v>0</v>
      </c>
      <c r="K91" s="141">
        <v>0</v>
      </c>
      <c r="L91" s="141">
        <v>0</v>
      </c>
      <c r="M91" s="141">
        <v>0</v>
      </c>
      <c r="N91" s="141">
        <v>0</v>
      </c>
      <c r="O91" s="141">
        <v>0</v>
      </c>
      <c r="P91" s="141">
        <v>0</v>
      </c>
      <c r="Q91" s="141">
        <v>0</v>
      </c>
      <c r="R91" s="141">
        <v>0</v>
      </c>
      <c r="S91" s="141">
        <v>0</v>
      </c>
      <c r="T91" s="141">
        <v>0</v>
      </c>
      <c r="U91" s="141">
        <v>0</v>
      </c>
      <c r="V91" s="141">
        <v>0</v>
      </c>
      <c r="W91" s="141">
        <v>0</v>
      </c>
      <c r="X91" s="141">
        <v>38899.73</v>
      </c>
      <c r="Y91" s="141">
        <v>-38899.73</v>
      </c>
      <c r="Z91" s="141">
        <v>0</v>
      </c>
      <c r="AA91" s="141">
        <v>0</v>
      </c>
      <c r="AB91" s="141">
        <v>0</v>
      </c>
      <c r="AC91" s="141">
        <v>0</v>
      </c>
      <c r="AD91" s="141">
        <v>0</v>
      </c>
      <c r="AE91" s="260">
        <f t="shared" si="20"/>
        <v>0</v>
      </c>
      <c r="AF91" s="141">
        <v>0</v>
      </c>
      <c r="AG91" s="141">
        <v>0</v>
      </c>
      <c r="AH91" s="260">
        <f t="shared" si="15"/>
        <v>0</v>
      </c>
      <c r="AI91" s="141">
        <f t="shared" si="19"/>
        <v>0</v>
      </c>
      <c r="AJ91" s="141"/>
      <c r="AK91" s="145">
        <f t="shared" si="16"/>
        <v>0</v>
      </c>
      <c r="AL91" s="302"/>
      <c r="AM91" s="322">
        <f t="shared" si="17"/>
        <v>-38899.73</v>
      </c>
      <c r="AN91" s="322">
        <f t="shared" si="18"/>
        <v>38899.73</v>
      </c>
      <c r="AO91" s="265">
        <f>VLOOKUP(C91,[13]Sheet1!$B$1:$BK$65536,62,0)</f>
        <v>0</v>
      </c>
      <c r="AP91" s="343"/>
      <c r="AQ91" s="343"/>
      <c r="AR91" s="343"/>
    </row>
    <row r="92" hidden="1" customHeight="1" spans="1:44">
      <c r="A92" s="265"/>
      <c r="B92" s="291">
        <v>96</v>
      </c>
      <c r="C92" s="292" t="s">
        <v>215</v>
      </c>
      <c r="D92" s="293" t="s">
        <v>216</v>
      </c>
      <c r="E92" s="132">
        <f>VLOOKUP(C92,[1]整理明细!$B:$M,12,0)</f>
        <v>2906500.04</v>
      </c>
      <c r="F92" s="132">
        <f>VLOOKUP(C92,[12]河北应付账款!$C:$P,14,0)</f>
        <v>2624878.66</v>
      </c>
      <c r="G92" s="132">
        <f t="shared" si="13"/>
        <v>437479.776666667</v>
      </c>
      <c r="H92" s="141">
        <v>43092.64</v>
      </c>
      <c r="I92" s="141">
        <v>48500</v>
      </c>
      <c r="J92" s="141">
        <v>-5407.36</v>
      </c>
      <c r="K92" s="141">
        <v>43000</v>
      </c>
      <c r="L92" s="141">
        <v>41710</v>
      </c>
      <c r="M92" s="141">
        <v>1290</v>
      </c>
      <c r="N92" s="141">
        <v>110000</v>
      </c>
      <c r="O92" s="141">
        <v>106700</v>
      </c>
      <c r="P92" s="141">
        <v>3300</v>
      </c>
      <c r="Q92" s="141">
        <v>402720.448</v>
      </c>
      <c r="R92" s="141">
        <v>194000</v>
      </c>
      <c r="S92" s="141">
        <v>208720.448</v>
      </c>
      <c r="T92" s="141">
        <v>160000</v>
      </c>
      <c r="U92" s="141">
        <v>0</v>
      </c>
      <c r="V92" s="141">
        <v>160000</v>
      </c>
      <c r="W92" s="141">
        <v>307147.032</v>
      </c>
      <c r="X92" s="141">
        <v>194000</v>
      </c>
      <c r="Y92" s="141">
        <v>113147.032</v>
      </c>
      <c r="Z92" s="141">
        <v>307000</v>
      </c>
      <c r="AA92" s="141">
        <v>291000</v>
      </c>
      <c r="AB92" s="141">
        <v>16000</v>
      </c>
      <c r="AC92" s="141">
        <v>358000</v>
      </c>
      <c r="AD92" s="141">
        <v>194000</v>
      </c>
      <c r="AE92" s="260">
        <f t="shared" si="20"/>
        <v>164000</v>
      </c>
      <c r="AF92" s="141">
        <v>290000</v>
      </c>
      <c r="AG92" s="141">
        <f>VLOOKUP(D92,'[11]2024.03支出'!$G:$H,2,0)</f>
        <v>194000</v>
      </c>
      <c r="AH92" s="260">
        <f t="shared" si="15"/>
        <v>96000</v>
      </c>
      <c r="AI92" s="141">
        <f t="shared" si="19"/>
        <v>350000</v>
      </c>
      <c r="AJ92" s="141"/>
      <c r="AK92" s="145">
        <f t="shared" si="16"/>
        <v>350000</v>
      </c>
      <c r="AL92" s="302" t="e">
        <f>VLOOKUP(C92,'预付&amp;票到付款'!B:B,1,0)</f>
        <v>#N/A</v>
      </c>
      <c r="AM92" s="322">
        <f t="shared" si="17"/>
        <v>1107050.12</v>
      </c>
      <c r="AN92" s="322">
        <f t="shared" si="18"/>
        <v>1799449.92</v>
      </c>
      <c r="AO92" s="265">
        <f>VLOOKUP(C92,[13]Sheet1!$B$1:$BK$65536,62,0)</f>
        <v>0</v>
      </c>
      <c r="AP92" s="343"/>
      <c r="AQ92" s="343"/>
      <c r="AR92" s="343"/>
    </row>
    <row r="93" hidden="1" customHeight="1" spans="1:44">
      <c r="A93" s="265"/>
      <c r="B93" s="291">
        <v>97</v>
      </c>
      <c r="C93" s="292" t="s">
        <v>217</v>
      </c>
      <c r="D93" s="293" t="s">
        <v>218</v>
      </c>
      <c r="E93" s="132">
        <f>VLOOKUP(C93,[1]整理明细!$B:$M,12,0)</f>
        <v>110773.08</v>
      </c>
      <c r="F93" s="132">
        <f>VLOOKUP(C93,[12]河北应付账款!$C:$P,14,0)</f>
        <v>44761.82</v>
      </c>
      <c r="G93" s="132">
        <f t="shared" si="13"/>
        <v>7460.30333333333</v>
      </c>
      <c r="H93" s="141">
        <v>14420.992</v>
      </c>
      <c r="I93" s="141">
        <v>13580</v>
      </c>
      <c r="J93" s="141">
        <v>840.992</v>
      </c>
      <c r="K93" s="141">
        <v>13000</v>
      </c>
      <c r="L93" s="141">
        <v>12610</v>
      </c>
      <c r="M93" s="141">
        <v>390</v>
      </c>
      <c r="N93" s="141">
        <v>13000</v>
      </c>
      <c r="O93" s="141">
        <v>19400</v>
      </c>
      <c r="P93" s="141">
        <v>-6400</v>
      </c>
      <c r="Q93" s="141">
        <v>12330.2826666666</v>
      </c>
      <c r="R93" s="141">
        <v>11640</v>
      </c>
      <c r="S93" s="141">
        <v>690.282666666601</v>
      </c>
      <c r="T93" s="141">
        <v>10000</v>
      </c>
      <c r="U93" s="141">
        <v>9700</v>
      </c>
      <c r="V93" s="141">
        <v>300</v>
      </c>
      <c r="W93" s="141">
        <v>7141.32</v>
      </c>
      <c r="X93" s="141">
        <v>0</v>
      </c>
      <c r="Y93" s="141">
        <v>7141.32</v>
      </c>
      <c r="Z93" s="141">
        <v>7000</v>
      </c>
      <c r="AA93" s="141">
        <v>19400</v>
      </c>
      <c r="AB93" s="141">
        <v>-12400</v>
      </c>
      <c r="AC93" s="141">
        <v>7000</v>
      </c>
      <c r="AD93" s="141">
        <v>38800</v>
      </c>
      <c r="AE93" s="260">
        <f t="shared" si="20"/>
        <v>-31800</v>
      </c>
      <c r="AF93" s="141">
        <v>7000</v>
      </c>
      <c r="AG93" s="141">
        <v>0</v>
      </c>
      <c r="AH93" s="260">
        <f t="shared" si="15"/>
        <v>7000</v>
      </c>
      <c r="AI93" s="141">
        <f t="shared" si="19"/>
        <v>6000</v>
      </c>
      <c r="AJ93" s="141"/>
      <c r="AK93" s="145">
        <f t="shared" si="16"/>
        <v>6000</v>
      </c>
      <c r="AL93" s="302"/>
      <c r="AM93" s="322">
        <f t="shared" si="17"/>
        <v>-28237.4053333334</v>
      </c>
      <c r="AN93" s="322">
        <f t="shared" si="18"/>
        <v>139010.485333333</v>
      </c>
      <c r="AO93" s="265">
        <f>VLOOKUP(C93,[13]Sheet1!$B$1:$BK$65536,62,0)</f>
        <v>0</v>
      </c>
      <c r="AP93" s="343"/>
      <c r="AQ93" s="343"/>
      <c r="AR93" s="343"/>
    </row>
    <row r="94" hidden="1" customHeight="1" spans="1:44">
      <c r="A94" s="265"/>
      <c r="B94" s="291">
        <v>98</v>
      </c>
      <c r="C94" s="292" t="s">
        <v>219</v>
      </c>
      <c r="D94" s="293" t="s">
        <v>220</v>
      </c>
      <c r="E94" s="132">
        <f>VLOOKUP(C94,[1]整理明细!$B:$M,12,0)</f>
        <v>82800</v>
      </c>
      <c r="F94" s="132">
        <f>VLOOKUP(C94,[12]河北应付账款!$C:$P,14,0)</f>
        <v>0</v>
      </c>
      <c r="G94" s="132">
        <f t="shared" si="13"/>
        <v>0</v>
      </c>
      <c r="H94" s="141">
        <v>0</v>
      </c>
      <c r="I94" s="141">
        <v>0</v>
      </c>
      <c r="J94" s="141">
        <v>0</v>
      </c>
      <c r="K94" s="141">
        <v>0</v>
      </c>
      <c r="L94" s="141">
        <v>0</v>
      </c>
      <c r="M94" s="141">
        <v>0</v>
      </c>
      <c r="N94" s="141">
        <v>0</v>
      </c>
      <c r="O94" s="141">
        <v>0</v>
      </c>
      <c r="P94" s="141">
        <v>0</v>
      </c>
      <c r="Q94" s="141">
        <v>0</v>
      </c>
      <c r="R94" s="141">
        <v>0</v>
      </c>
      <c r="S94" s="141">
        <v>0</v>
      </c>
      <c r="T94" s="141">
        <v>0</v>
      </c>
      <c r="U94" s="141">
        <v>0</v>
      </c>
      <c r="V94" s="141">
        <v>0</v>
      </c>
      <c r="W94" s="141">
        <v>0</v>
      </c>
      <c r="X94" s="141">
        <v>0</v>
      </c>
      <c r="Y94" s="141">
        <v>0</v>
      </c>
      <c r="Z94" s="141">
        <v>0</v>
      </c>
      <c r="AA94" s="141">
        <v>0</v>
      </c>
      <c r="AB94" s="141">
        <v>0</v>
      </c>
      <c r="AC94" s="141">
        <v>0</v>
      </c>
      <c r="AD94" s="141">
        <v>0</v>
      </c>
      <c r="AE94" s="260">
        <f t="shared" si="20"/>
        <v>0</v>
      </c>
      <c r="AF94" s="141">
        <v>0</v>
      </c>
      <c r="AG94" s="141">
        <v>0</v>
      </c>
      <c r="AH94" s="260">
        <f t="shared" si="15"/>
        <v>0</v>
      </c>
      <c r="AI94" s="141">
        <f t="shared" si="19"/>
        <v>0</v>
      </c>
      <c r="AJ94" s="141"/>
      <c r="AK94" s="145">
        <f t="shared" si="16"/>
        <v>0</v>
      </c>
      <c r="AL94" s="302"/>
      <c r="AM94" s="322">
        <f t="shared" si="17"/>
        <v>0</v>
      </c>
      <c r="AN94" s="322">
        <f t="shared" si="18"/>
        <v>82800</v>
      </c>
      <c r="AO94" s="265">
        <f>VLOOKUP(C94,[13]Sheet1!$B$1:$BK$65536,62,0)</f>
        <v>0</v>
      </c>
      <c r="AP94" s="343"/>
      <c r="AQ94" s="343"/>
      <c r="AR94" s="343"/>
    </row>
    <row r="95" hidden="1" customHeight="1" spans="1:44">
      <c r="A95" s="265"/>
      <c r="B95" s="291">
        <v>99</v>
      </c>
      <c r="C95" s="292" t="s">
        <v>221</v>
      </c>
      <c r="D95" s="293" t="s">
        <v>222</v>
      </c>
      <c r="E95" s="132">
        <f>VLOOKUP(C95,[1]整理明细!$B:$M,12,0)</f>
        <v>82192</v>
      </c>
      <c r="F95" s="132">
        <f>VLOOKUP(C95,[12]河北应付账款!$C:$P,14,0)</f>
        <v>0</v>
      </c>
      <c r="G95" s="132">
        <f t="shared" si="13"/>
        <v>0</v>
      </c>
      <c r="H95" s="141">
        <v>0</v>
      </c>
      <c r="I95" s="141">
        <v>0</v>
      </c>
      <c r="J95" s="141">
        <v>0</v>
      </c>
      <c r="K95" s="141">
        <v>0</v>
      </c>
      <c r="L95" s="141">
        <v>0</v>
      </c>
      <c r="M95" s="141">
        <v>0</v>
      </c>
      <c r="N95" s="141">
        <v>0</v>
      </c>
      <c r="O95" s="141">
        <v>0</v>
      </c>
      <c r="P95" s="141">
        <v>0</v>
      </c>
      <c r="Q95" s="141">
        <v>0</v>
      </c>
      <c r="R95" s="141">
        <v>0</v>
      </c>
      <c r="S95" s="141">
        <v>0</v>
      </c>
      <c r="T95" s="141">
        <v>0</v>
      </c>
      <c r="U95" s="141">
        <v>0</v>
      </c>
      <c r="V95" s="141">
        <v>0</v>
      </c>
      <c r="W95" s="141">
        <v>0</v>
      </c>
      <c r="X95" s="141">
        <v>0</v>
      </c>
      <c r="Y95" s="141">
        <v>0</v>
      </c>
      <c r="Z95" s="141">
        <v>0</v>
      </c>
      <c r="AA95" s="141">
        <v>0</v>
      </c>
      <c r="AB95" s="141">
        <v>0</v>
      </c>
      <c r="AC95" s="141">
        <v>0</v>
      </c>
      <c r="AD95" s="141">
        <v>0</v>
      </c>
      <c r="AE95" s="260">
        <f t="shared" si="20"/>
        <v>0</v>
      </c>
      <c r="AF95" s="141">
        <v>0</v>
      </c>
      <c r="AG95" s="141">
        <v>0</v>
      </c>
      <c r="AH95" s="260">
        <f t="shared" si="15"/>
        <v>0</v>
      </c>
      <c r="AI95" s="141">
        <f t="shared" si="19"/>
        <v>0</v>
      </c>
      <c r="AJ95" s="141"/>
      <c r="AK95" s="145">
        <f t="shared" si="16"/>
        <v>0</v>
      </c>
      <c r="AL95" s="302"/>
      <c r="AM95" s="322">
        <f t="shared" si="17"/>
        <v>0</v>
      </c>
      <c r="AN95" s="322">
        <f t="shared" si="18"/>
        <v>82192</v>
      </c>
      <c r="AO95" s="265">
        <f>VLOOKUP(C95,[13]Sheet1!$B$1:$BK$65536,62,0)</f>
        <v>0</v>
      </c>
      <c r="AP95" s="343"/>
      <c r="AQ95" s="343"/>
      <c r="AR95" s="343"/>
    </row>
    <row r="96" hidden="1" customHeight="1" spans="1:44">
      <c r="A96" s="265"/>
      <c r="B96" s="291">
        <v>100</v>
      </c>
      <c r="C96" s="292" t="s">
        <v>223</v>
      </c>
      <c r="D96" s="293" t="s">
        <v>224</v>
      </c>
      <c r="E96" s="132">
        <f>VLOOKUP(C96,[1]整理明细!$B:$M,12,0)</f>
        <v>25340.19</v>
      </c>
      <c r="F96" s="132">
        <f>VLOOKUP(C96,[12]河北应付账款!$C:$P,14,0)</f>
        <v>0</v>
      </c>
      <c r="G96" s="132">
        <f t="shared" si="13"/>
        <v>0</v>
      </c>
      <c r="H96" s="141">
        <v>1434.34666666667</v>
      </c>
      <c r="I96" s="141">
        <v>1000</v>
      </c>
      <c r="J96" s="141">
        <v>434.34666666667</v>
      </c>
      <c r="K96" s="141">
        <v>1000</v>
      </c>
      <c r="L96" s="141">
        <v>1000</v>
      </c>
      <c r="M96" s="141">
        <v>0</v>
      </c>
      <c r="N96" s="141">
        <v>1000</v>
      </c>
      <c r="O96" s="141">
        <v>0</v>
      </c>
      <c r="P96" s="141">
        <v>1000</v>
      </c>
      <c r="Q96" s="141">
        <v>8640</v>
      </c>
      <c r="R96" s="141">
        <v>0</v>
      </c>
      <c r="S96" s="141">
        <v>8640</v>
      </c>
      <c r="T96" s="141">
        <v>0</v>
      </c>
      <c r="U96" s="141">
        <v>10000</v>
      </c>
      <c r="V96" s="141">
        <v>-10000</v>
      </c>
      <c r="W96" s="141">
        <v>0</v>
      </c>
      <c r="X96" s="141">
        <v>0</v>
      </c>
      <c r="Y96" s="141">
        <v>0</v>
      </c>
      <c r="Z96" s="141">
        <v>25340.19</v>
      </c>
      <c r="AA96" s="141">
        <v>0</v>
      </c>
      <c r="AB96" s="141">
        <v>25340.19</v>
      </c>
      <c r="AC96" s="141">
        <v>0</v>
      </c>
      <c r="AD96" s="141">
        <v>0</v>
      </c>
      <c r="AE96" s="260">
        <f t="shared" si="20"/>
        <v>0</v>
      </c>
      <c r="AF96" s="141">
        <v>0</v>
      </c>
      <c r="AG96" s="141">
        <v>0</v>
      </c>
      <c r="AH96" s="260">
        <f t="shared" si="15"/>
        <v>0</v>
      </c>
      <c r="AI96" s="141">
        <f t="shared" si="19"/>
        <v>0</v>
      </c>
      <c r="AJ96" s="141"/>
      <c r="AK96" s="145">
        <f t="shared" si="16"/>
        <v>0</v>
      </c>
      <c r="AL96" s="302"/>
      <c r="AM96" s="322">
        <f t="shared" si="17"/>
        <v>25414.5366666667</v>
      </c>
      <c r="AN96" s="322">
        <f t="shared" si="18"/>
        <v>-74.3466666666682</v>
      </c>
      <c r="AO96" s="265">
        <f>VLOOKUP(C96,[13]Sheet1!$B$1:$BK$65536,62,0)</f>
        <v>0</v>
      </c>
      <c r="AP96" s="343"/>
      <c r="AQ96" s="343"/>
      <c r="AR96" s="343"/>
    </row>
    <row r="97" hidden="1" customHeight="1" spans="1:44">
      <c r="A97" s="265"/>
      <c r="B97" s="291">
        <v>101</v>
      </c>
      <c r="C97" s="292" t="s">
        <v>225</v>
      </c>
      <c r="D97" s="293" t="s">
        <v>226</v>
      </c>
      <c r="E97" s="132">
        <f>VLOOKUP(C97,[1]整理明细!$B:$M,12,0)</f>
        <v>75884.62</v>
      </c>
      <c r="F97" s="132">
        <f>VLOOKUP(C97,[12]河北应付账款!$C:$P,14,0)</f>
        <v>0</v>
      </c>
      <c r="G97" s="132">
        <f t="shared" si="13"/>
        <v>0</v>
      </c>
      <c r="H97" s="141">
        <v>0</v>
      </c>
      <c r="I97" s="141">
        <v>0</v>
      </c>
      <c r="J97" s="141">
        <v>0</v>
      </c>
      <c r="K97" s="141">
        <v>0</v>
      </c>
      <c r="L97" s="141">
        <v>0</v>
      </c>
      <c r="M97" s="141">
        <v>0</v>
      </c>
      <c r="N97" s="141">
        <v>0</v>
      </c>
      <c r="O97" s="141">
        <v>0</v>
      </c>
      <c r="P97" s="141">
        <v>0</v>
      </c>
      <c r="Q97" s="141">
        <v>0</v>
      </c>
      <c r="R97" s="141">
        <v>0</v>
      </c>
      <c r="S97" s="141">
        <v>0</v>
      </c>
      <c r="T97" s="141">
        <v>0</v>
      </c>
      <c r="U97" s="141">
        <v>0</v>
      </c>
      <c r="V97" s="141">
        <v>0</v>
      </c>
      <c r="W97" s="141">
        <v>0</v>
      </c>
      <c r="X97" s="141">
        <v>0</v>
      </c>
      <c r="Y97" s="141">
        <v>0</v>
      </c>
      <c r="Z97" s="141">
        <v>0</v>
      </c>
      <c r="AA97" s="141">
        <v>0</v>
      </c>
      <c r="AB97" s="141">
        <v>0</v>
      </c>
      <c r="AC97" s="141">
        <v>0</v>
      </c>
      <c r="AD97" s="141">
        <v>0</v>
      </c>
      <c r="AE97" s="260">
        <f t="shared" si="20"/>
        <v>0</v>
      </c>
      <c r="AF97" s="141">
        <v>0</v>
      </c>
      <c r="AG97" s="141">
        <v>0</v>
      </c>
      <c r="AH97" s="260">
        <f t="shared" si="15"/>
        <v>0</v>
      </c>
      <c r="AI97" s="141">
        <f t="shared" si="19"/>
        <v>0</v>
      </c>
      <c r="AJ97" s="141"/>
      <c r="AK97" s="145">
        <f t="shared" si="16"/>
        <v>0</v>
      </c>
      <c r="AL97" s="302"/>
      <c r="AM97" s="322">
        <f t="shared" si="17"/>
        <v>0</v>
      </c>
      <c r="AN97" s="322">
        <f t="shared" si="18"/>
        <v>75884.62</v>
      </c>
      <c r="AO97" s="265">
        <f>VLOOKUP(C97,[13]Sheet1!$B$1:$BK$65536,62,0)</f>
        <v>0</v>
      </c>
      <c r="AP97" s="343"/>
      <c r="AQ97" s="343"/>
      <c r="AR97" s="343"/>
    </row>
    <row r="98" hidden="1" customHeight="1" spans="1:44">
      <c r="A98" s="265"/>
      <c r="B98" s="291">
        <v>102</v>
      </c>
      <c r="C98" s="292" t="s">
        <v>227</v>
      </c>
      <c r="D98" s="293" t="s">
        <v>228</v>
      </c>
      <c r="E98" s="132">
        <f>VLOOKUP(C98,[1]整理明细!$B:$M,12,0)</f>
        <v>148312.06</v>
      </c>
      <c r="F98" s="132">
        <f>VLOOKUP(C98,[12]河北应付账款!$C:$P,14,0)</f>
        <v>82313.03</v>
      </c>
      <c r="G98" s="132">
        <f t="shared" si="13"/>
        <v>13718.8383333333</v>
      </c>
      <c r="H98" s="141">
        <v>14467.376</v>
      </c>
      <c r="I98" s="141">
        <v>13580</v>
      </c>
      <c r="J98" s="141">
        <v>887.376</v>
      </c>
      <c r="K98" s="141">
        <v>16000</v>
      </c>
      <c r="L98" s="141">
        <v>15520</v>
      </c>
      <c r="M98" s="141">
        <v>480</v>
      </c>
      <c r="N98" s="141">
        <v>16000</v>
      </c>
      <c r="O98" s="141">
        <v>15063.35</v>
      </c>
      <c r="P98" s="141">
        <v>936.65</v>
      </c>
      <c r="Q98" s="141">
        <v>15019.9813333334</v>
      </c>
      <c r="R98" s="141">
        <v>19400</v>
      </c>
      <c r="S98" s="141">
        <v>-4380.0186666666</v>
      </c>
      <c r="T98" s="141">
        <v>10000</v>
      </c>
      <c r="U98" s="141">
        <v>0</v>
      </c>
      <c r="V98" s="141">
        <v>10000</v>
      </c>
      <c r="W98" s="141">
        <v>11133.3333333334</v>
      </c>
      <c r="X98" s="141">
        <v>29100</v>
      </c>
      <c r="Y98" s="141">
        <v>-17966.6666666666</v>
      </c>
      <c r="Z98" s="141">
        <v>11000</v>
      </c>
      <c r="AA98" s="141">
        <v>12961.11</v>
      </c>
      <c r="AB98" s="141">
        <v>-1961.11</v>
      </c>
      <c r="AC98" s="141">
        <v>11000</v>
      </c>
      <c r="AD98" s="141">
        <v>9700</v>
      </c>
      <c r="AE98" s="260">
        <f t="shared" si="20"/>
        <v>1300</v>
      </c>
      <c r="AF98" s="141">
        <v>13000</v>
      </c>
      <c r="AG98" s="141">
        <f>VLOOKUP(D98,'[11]2024.03支出'!$G:$H,2,0)</f>
        <v>9700</v>
      </c>
      <c r="AH98" s="260">
        <f t="shared" si="15"/>
        <v>3300</v>
      </c>
      <c r="AI98" s="141">
        <f t="shared" si="19"/>
        <v>11000</v>
      </c>
      <c r="AJ98" s="141"/>
      <c r="AK98" s="145">
        <f t="shared" si="16"/>
        <v>11000</v>
      </c>
      <c r="AL98" s="302"/>
      <c r="AM98" s="322">
        <f t="shared" si="17"/>
        <v>3596.2306666668</v>
      </c>
      <c r="AN98" s="322">
        <f t="shared" si="18"/>
        <v>144715.829333333</v>
      </c>
      <c r="AO98" s="265">
        <f>VLOOKUP(C98,[13]Sheet1!$B$1:$BK$65536,62,0)</f>
        <v>0</v>
      </c>
      <c r="AP98" s="343"/>
      <c r="AQ98" s="343"/>
      <c r="AR98" s="343"/>
    </row>
    <row r="99" hidden="1" customHeight="1" spans="1:44">
      <c r="A99" s="265"/>
      <c r="B99" s="291">
        <v>103</v>
      </c>
      <c r="C99" s="292" t="s">
        <v>229</v>
      </c>
      <c r="D99" s="293" t="s">
        <v>230</v>
      </c>
      <c r="E99" s="132">
        <f>VLOOKUP(C99,[1]整理明细!$B:$M,12,0)</f>
        <v>83799.49</v>
      </c>
      <c r="F99" s="132">
        <f>VLOOKUP(C99,[12]河北应付账款!$C:$P,14,0)</f>
        <v>156512.21</v>
      </c>
      <c r="G99" s="132">
        <f t="shared" si="13"/>
        <v>26085.3683333333</v>
      </c>
      <c r="H99" s="141">
        <v>315.186666666667</v>
      </c>
      <c r="I99" s="141">
        <v>315.19</v>
      </c>
      <c r="J99" s="141">
        <v>-0.00333333333298924</v>
      </c>
      <c r="K99" s="141">
        <v>1000</v>
      </c>
      <c r="L99" s="141">
        <v>76279.67</v>
      </c>
      <c r="M99" s="141">
        <v>-75279.67</v>
      </c>
      <c r="N99" s="141">
        <v>1000</v>
      </c>
      <c r="O99" s="141">
        <v>1000</v>
      </c>
      <c r="P99" s="141">
        <v>0</v>
      </c>
      <c r="Q99" s="141">
        <v>2506.66666666666</v>
      </c>
      <c r="R99" s="141">
        <v>0</v>
      </c>
      <c r="S99" s="141">
        <v>2506.66666666666</v>
      </c>
      <c r="T99" s="141">
        <v>10000</v>
      </c>
      <c r="U99" s="141">
        <v>0</v>
      </c>
      <c r="V99" s="141">
        <v>10000</v>
      </c>
      <c r="W99" s="141">
        <v>19041.296</v>
      </c>
      <c r="X99" s="141">
        <v>74609.72</v>
      </c>
      <c r="Y99" s="141">
        <v>-55568.424</v>
      </c>
      <c r="Z99" s="141">
        <v>19000</v>
      </c>
      <c r="AA99" s="141">
        <v>0</v>
      </c>
      <c r="AB99" s="141">
        <v>19000</v>
      </c>
      <c r="AC99" s="141">
        <v>9000</v>
      </c>
      <c r="AD99" s="141">
        <v>8635.19</v>
      </c>
      <c r="AE99" s="260">
        <f t="shared" si="20"/>
        <v>364.809999999999</v>
      </c>
      <c r="AF99" s="141">
        <v>10000</v>
      </c>
      <c r="AG99" s="141">
        <f>VLOOKUP(D99,'[11]2024.03支出'!$G:$H,2,0)</f>
        <v>9000</v>
      </c>
      <c r="AH99" s="260">
        <f t="shared" si="15"/>
        <v>1000</v>
      </c>
      <c r="AI99" s="141">
        <f t="shared" si="19"/>
        <v>21000</v>
      </c>
      <c r="AJ99" s="141"/>
      <c r="AK99" s="145">
        <f t="shared" si="16"/>
        <v>21000</v>
      </c>
      <c r="AL99" s="302" t="e">
        <f>VLOOKUP(C99,'预付&amp;票到付款'!B:B,1,0)</f>
        <v>#N/A</v>
      </c>
      <c r="AM99" s="322">
        <f t="shared" si="17"/>
        <v>-76976.6206666667</v>
      </c>
      <c r="AN99" s="322">
        <f t="shared" si="18"/>
        <v>160776.110666667</v>
      </c>
      <c r="AO99" s="265">
        <f>VLOOKUP(C99,[13]Sheet1!$B$1:$BK$65536,62,0)</f>
        <v>0</v>
      </c>
      <c r="AP99" s="343"/>
      <c r="AQ99" s="343"/>
      <c r="AR99" s="343"/>
    </row>
    <row r="100" hidden="1" customHeight="1" spans="1:44">
      <c r="A100" s="265"/>
      <c r="B100" s="291">
        <v>104</v>
      </c>
      <c r="C100" s="292" t="s">
        <v>231</v>
      </c>
      <c r="D100" s="293" t="s">
        <v>232</v>
      </c>
      <c r="E100" s="132">
        <f>VLOOKUP(C100,[1]整理明细!$B:$M,12,0)</f>
        <v>89130</v>
      </c>
      <c r="F100" s="132">
        <f>VLOOKUP(C100,[12]河北应付账款!$C:$P,14,0)</f>
        <v>0</v>
      </c>
      <c r="G100" s="132">
        <f t="shared" si="13"/>
        <v>0</v>
      </c>
      <c r="H100" s="141">
        <v>0</v>
      </c>
      <c r="I100" s="141">
        <v>0</v>
      </c>
      <c r="J100" s="141">
        <v>0</v>
      </c>
      <c r="K100" s="141">
        <v>0</v>
      </c>
      <c r="L100" s="141">
        <v>0</v>
      </c>
      <c r="M100" s="141">
        <v>0</v>
      </c>
      <c r="N100" s="141">
        <v>0</v>
      </c>
      <c r="O100" s="141">
        <v>0</v>
      </c>
      <c r="P100" s="141">
        <v>0</v>
      </c>
      <c r="Q100" s="141">
        <v>0</v>
      </c>
      <c r="R100" s="141">
        <v>0</v>
      </c>
      <c r="S100" s="141">
        <v>0</v>
      </c>
      <c r="T100" s="141">
        <v>0</v>
      </c>
      <c r="U100" s="141">
        <v>0</v>
      </c>
      <c r="V100" s="141">
        <v>0</v>
      </c>
      <c r="W100" s="141">
        <v>0</v>
      </c>
      <c r="X100" s="141">
        <v>0</v>
      </c>
      <c r="Y100" s="141">
        <v>0</v>
      </c>
      <c r="Z100" s="141">
        <v>0</v>
      </c>
      <c r="AA100" s="141">
        <v>0</v>
      </c>
      <c r="AB100" s="141">
        <v>0</v>
      </c>
      <c r="AC100" s="141">
        <v>0</v>
      </c>
      <c r="AD100" s="141">
        <v>0</v>
      </c>
      <c r="AE100" s="260">
        <f t="shared" si="20"/>
        <v>0</v>
      </c>
      <c r="AF100" s="141">
        <v>0</v>
      </c>
      <c r="AG100" s="141">
        <v>0</v>
      </c>
      <c r="AH100" s="260">
        <f t="shared" si="15"/>
        <v>0</v>
      </c>
      <c r="AI100" s="141">
        <f t="shared" si="19"/>
        <v>0</v>
      </c>
      <c r="AJ100" s="141"/>
      <c r="AK100" s="145">
        <f t="shared" si="16"/>
        <v>0</v>
      </c>
      <c r="AL100" s="302"/>
      <c r="AM100" s="322">
        <f t="shared" si="17"/>
        <v>0</v>
      </c>
      <c r="AN100" s="322">
        <f t="shared" si="18"/>
        <v>89130</v>
      </c>
      <c r="AO100" s="265">
        <f>VLOOKUP(C100,[13]Sheet1!$B$1:$BK$65536,62,0)</f>
        <v>0</v>
      </c>
      <c r="AP100" s="343"/>
      <c r="AQ100" s="343"/>
      <c r="AR100" s="343"/>
    </row>
    <row r="101" hidden="1" customHeight="1" spans="1:44">
      <c r="A101" s="265"/>
      <c r="B101" s="291">
        <v>105</v>
      </c>
      <c r="C101" s="292" t="s">
        <v>233</v>
      </c>
      <c r="D101" s="293" t="s">
        <v>234</v>
      </c>
      <c r="E101" s="132">
        <f>VLOOKUP(C101,[1]整理明细!$B:$M,12,0)</f>
        <v>94571.8099999999</v>
      </c>
      <c r="F101" s="132">
        <f>VLOOKUP(C101,[12]河北应付账款!$C:$P,14,0)</f>
        <v>58157.53</v>
      </c>
      <c r="G101" s="132">
        <f t="shared" si="13"/>
        <v>9692.92166666667</v>
      </c>
      <c r="H101" s="141">
        <v>16717.296</v>
      </c>
      <c r="I101" s="141">
        <v>48500</v>
      </c>
      <c r="J101" s="141">
        <v>-31782.704</v>
      </c>
      <c r="K101" s="141">
        <v>17000</v>
      </c>
      <c r="L101" s="141">
        <v>17000</v>
      </c>
      <c r="M101" s="141">
        <v>0</v>
      </c>
      <c r="N101" s="141">
        <v>24000</v>
      </c>
      <c r="O101" s="141">
        <v>101500</v>
      </c>
      <c r="P101" s="141">
        <v>-77500</v>
      </c>
      <c r="Q101" s="141">
        <v>71720</v>
      </c>
      <c r="R101" s="141">
        <v>0</v>
      </c>
      <c r="S101" s="141">
        <v>71720</v>
      </c>
      <c r="T101" s="141">
        <v>30000</v>
      </c>
      <c r="U101" s="141">
        <v>0</v>
      </c>
      <c r="V101" s="141">
        <v>30000</v>
      </c>
      <c r="W101" s="141">
        <v>16373.3333333334</v>
      </c>
      <c r="X101" s="141">
        <v>0</v>
      </c>
      <c r="Y101" s="141">
        <v>16373.3333333334</v>
      </c>
      <c r="Z101" s="141">
        <v>16000</v>
      </c>
      <c r="AA101" s="141">
        <v>29100</v>
      </c>
      <c r="AB101" s="141">
        <v>-13100</v>
      </c>
      <c r="AC101" s="141">
        <v>13000</v>
      </c>
      <c r="AD101" s="141">
        <v>0</v>
      </c>
      <c r="AE101" s="260">
        <f t="shared" si="20"/>
        <v>13000</v>
      </c>
      <c r="AF101" s="141">
        <v>8000</v>
      </c>
      <c r="AG101" s="141">
        <v>0</v>
      </c>
      <c r="AH101" s="260">
        <f t="shared" si="15"/>
        <v>8000</v>
      </c>
      <c r="AI101" s="141">
        <f t="shared" si="19"/>
        <v>8000</v>
      </c>
      <c r="AJ101" s="141"/>
      <c r="AK101" s="145">
        <f t="shared" si="16"/>
        <v>8000</v>
      </c>
      <c r="AL101" s="302"/>
      <c r="AM101" s="322">
        <f t="shared" si="17"/>
        <v>24710.6293333334</v>
      </c>
      <c r="AN101" s="322">
        <f t="shared" si="18"/>
        <v>69861.1806666665</v>
      </c>
      <c r="AO101" s="265">
        <f>VLOOKUP(C101,[13]Sheet1!$B$1:$BK$65536,62,0)</f>
        <v>0</v>
      </c>
      <c r="AP101" s="343"/>
      <c r="AQ101" s="343"/>
      <c r="AR101" s="343"/>
    </row>
    <row r="102" hidden="1" customHeight="1" spans="1:44">
      <c r="A102" s="265"/>
      <c r="B102" s="291">
        <v>106</v>
      </c>
      <c r="C102" s="292" t="s">
        <v>235</v>
      </c>
      <c r="D102" s="293" t="s">
        <v>236</v>
      </c>
      <c r="E102" s="132">
        <f>VLOOKUP(C102,[1]整理明细!$B:$M,12,0)</f>
        <v>1432728.6</v>
      </c>
      <c r="F102" s="132">
        <f>VLOOKUP(C102,[12]河北应付账款!$C:$P,14,0)</f>
        <v>842307.54</v>
      </c>
      <c r="G102" s="132">
        <f t="shared" si="13"/>
        <v>140384.59</v>
      </c>
      <c r="H102" s="141">
        <v>167155.668</v>
      </c>
      <c r="I102" s="141">
        <v>164900</v>
      </c>
      <c r="J102" s="141">
        <v>2255.66800000001</v>
      </c>
      <c r="K102" s="141">
        <v>168000</v>
      </c>
      <c r="L102" s="141">
        <v>162960</v>
      </c>
      <c r="M102" s="141">
        <v>5040</v>
      </c>
      <c r="N102" s="141">
        <v>192000</v>
      </c>
      <c r="O102" s="141">
        <v>186240</v>
      </c>
      <c r="P102" s="141">
        <v>5760</v>
      </c>
      <c r="Q102" s="141">
        <v>165695.497333334</v>
      </c>
      <c r="R102" s="141">
        <v>97000</v>
      </c>
      <c r="S102" s="141">
        <v>68695.497333334</v>
      </c>
      <c r="T102" s="141">
        <v>140000</v>
      </c>
      <c r="U102" s="141">
        <v>135800</v>
      </c>
      <c r="V102" s="141">
        <v>4200</v>
      </c>
      <c r="W102" s="141">
        <v>117758.802666666</v>
      </c>
      <c r="X102" s="141">
        <v>67900</v>
      </c>
      <c r="Y102" s="141">
        <v>49858.8026666664</v>
      </c>
      <c r="Z102" s="141">
        <v>118000</v>
      </c>
      <c r="AA102" s="141">
        <v>77600</v>
      </c>
      <c r="AB102" s="141">
        <v>40400</v>
      </c>
      <c r="AC102" s="141">
        <v>120000</v>
      </c>
      <c r="AD102" s="141">
        <v>126100</v>
      </c>
      <c r="AE102" s="260">
        <f t="shared" si="20"/>
        <v>-6100</v>
      </c>
      <c r="AF102" s="141">
        <v>117000</v>
      </c>
      <c r="AG102" s="141">
        <f>VLOOKUP(D102,'[11]2024.03支出'!$G:$H,2,0)</f>
        <v>48500</v>
      </c>
      <c r="AH102" s="260">
        <f t="shared" si="15"/>
        <v>68500</v>
      </c>
      <c r="AI102" s="141">
        <f t="shared" si="19"/>
        <v>112000</v>
      </c>
      <c r="AJ102" s="141"/>
      <c r="AK102" s="145">
        <f t="shared" si="16"/>
        <v>112000</v>
      </c>
      <c r="AL102" s="302"/>
      <c r="AM102" s="322">
        <f t="shared" si="17"/>
        <v>350609.968</v>
      </c>
      <c r="AN102" s="322">
        <f t="shared" si="18"/>
        <v>1082118.632</v>
      </c>
      <c r="AO102" s="265">
        <f>VLOOKUP(C102,[13]Sheet1!$B$1:$BK$65536,62,0)</f>
        <v>0</v>
      </c>
      <c r="AP102" s="343"/>
      <c r="AQ102" s="343"/>
      <c r="AR102" s="343"/>
    </row>
    <row r="103" hidden="1" customHeight="1" spans="1:44">
      <c r="A103" s="265"/>
      <c r="B103" s="291">
        <v>107</v>
      </c>
      <c r="C103" s="292" t="s">
        <v>237</v>
      </c>
      <c r="D103" s="293" t="s">
        <v>238</v>
      </c>
      <c r="E103" s="132">
        <f>VLOOKUP(C103,[1]整理明细!$B:$M,12,0)</f>
        <v>921813.53</v>
      </c>
      <c r="F103" s="132">
        <f>VLOOKUP(C103,[12]河北应付账款!$C:$P,14,0)</f>
        <v>996891.52</v>
      </c>
      <c r="G103" s="132">
        <f t="shared" si="13"/>
        <v>166148.586666667</v>
      </c>
      <c r="H103" s="141">
        <v>152985.554666667</v>
      </c>
      <c r="I103" s="141">
        <v>202920</v>
      </c>
      <c r="J103" s="141">
        <v>-49934.445333333</v>
      </c>
      <c r="K103" s="141">
        <v>137000</v>
      </c>
      <c r="L103" s="141">
        <v>134260</v>
      </c>
      <c r="M103" s="141">
        <v>2740</v>
      </c>
      <c r="N103" s="141">
        <v>138000</v>
      </c>
      <c r="O103" s="141">
        <v>196000</v>
      </c>
      <c r="P103" s="141">
        <v>-58000</v>
      </c>
      <c r="Q103" s="141">
        <v>105819.929333334</v>
      </c>
      <c r="R103" s="141">
        <v>196000</v>
      </c>
      <c r="S103" s="141">
        <v>-90180.070666666</v>
      </c>
      <c r="T103" s="141">
        <v>120000</v>
      </c>
      <c r="U103" s="141">
        <v>107800</v>
      </c>
      <c r="V103" s="141">
        <v>12200</v>
      </c>
      <c r="W103" s="141">
        <v>143396.154666666</v>
      </c>
      <c r="X103" s="141">
        <v>137200</v>
      </c>
      <c r="Y103" s="141">
        <v>6196.15466666641</v>
      </c>
      <c r="Z103" s="141">
        <v>143000</v>
      </c>
      <c r="AA103" s="141">
        <v>294000</v>
      </c>
      <c r="AB103" s="141">
        <v>-151000</v>
      </c>
      <c r="AC103" s="141">
        <v>130000</v>
      </c>
      <c r="AD103" s="141">
        <v>49000</v>
      </c>
      <c r="AE103" s="260">
        <f t="shared" si="20"/>
        <v>81000</v>
      </c>
      <c r="AF103" s="141">
        <v>147000</v>
      </c>
      <c r="AG103" s="141">
        <f>VLOOKUP(D103,'[11]2024.03支出'!$G:$H,2,0)</f>
        <v>274400</v>
      </c>
      <c r="AH103" s="260">
        <f t="shared" si="15"/>
        <v>-127400</v>
      </c>
      <c r="AI103" s="141">
        <f t="shared" si="19"/>
        <v>133000</v>
      </c>
      <c r="AJ103" s="141"/>
      <c r="AK103" s="323">
        <f t="shared" si="16"/>
        <v>133000</v>
      </c>
      <c r="AL103" s="302"/>
      <c r="AM103" s="322">
        <f t="shared" si="17"/>
        <v>-241378.361333333</v>
      </c>
      <c r="AN103" s="322">
        <f t="shared" si="18"/>
        <v>1163191.89133333</v>
      </c>
      <c r="AO103" s="265">
        <f>VLOOKUP(C103,[13]Sheet1!$B$1:$BK$65536,62,0)</f>
        <v>0</v>
      </c>
      <c r="AP103" s="343"/>
      <c r="AQ103" s="343"/>
      <c r="AR103" s="343"/>
    </row>
    <row r="104" customHeight="1" spans="1:44">
      <c r="A104" s="265"/>
      <c r="B104" s="291">
        <v>108</v>
      </c>
      <c r="C104" s="292" t="s">
        <v>239</v>
      </c>
      <c r="D104" s="293" t="s">
        <v>240</v>
      </c>
      <c r="E104" s="132">
        <f>VLOOKUP(C104,[1]整理明细!$B:$M,12,0)</f>
        <v>1767705.88</v>
      </c>
      <c r="F104" s="132">
        <f>VLOOKUP(C104,[12]河北应付账款!$C:$P,14,0)</f>
        <v>1767705.88</v>
      </c>
      <c r="G104" s="132">
        <f t="shared" si="13"/>
        <v>294617.646666667</v>
      </c>
      <c r="H104" s="141">
        <v>0</v>
      </c>
      <c r="I104" s="141">
        <v>0</v>
      </c>
      <c r="J104" s="141">
        <v>0</v>
      </c>
      <c r="K104" s="141">
        <v>0</v>
      </c>
      <c r="L104" s="141">
        <v>0</v>
      </c>
      <c r="M104" s="141">
        <v>0</v>
      </c>
      <c r="N104" s="141">
        <v>0</v>
      </c>
      <c r="O104" s="141">
        <v>0</v>
      </c>
      <c r="P104" s="141">
        <v>0</v>
      </c>
      <c r="Q104" s="141">
        <v>0</v>
      </c>
      <c r="R104" s="141">
        <v>0</v>
      </c>
      <c r="S104" s="141">
        <v>0</v>
      </c>
      <c r="T104" s="141">
        <v>0</v>
      </c>
      <c r="U104" s="141">
        <v>0</v>
      </c>
      <c r="V104" s="141">
        <v>0</v>
      </c>
      <c r="W104" s="141">
        <v>0</v>
      </c>
      <c r="X104" s="141">
        <v>0</v>
      </c>
      <c r="Y104" s="141">
        <v>0</v>
      </c>
      <c r="Z104" s="141">
        <v>60000</v>
      </c>
      <c r="AA104" s="141">
        <v>0</v>
      </c>
      <c r="AB104" s="141">
        <v>60000</v>
      </c>
      <c r="AC104" s="141">
        <v>60000</v>
      </c>
      <c r="AD104" s="141">
        <v>0</v>
      </c>
      <c r="AE104" s="260">
        <f t="shared" si="20"/>
        <v>60000</v>
      </c>
      <c r="AF104" s="141">
        <v>133000</v>
      </c>
      <c r="AG104" s="141">
        <v>0</v>
      </c>
      <c r="AH104" s="260">
        <f t="shared" si="15"/>
        <v>133000</v>
      </c>
      <c r="AI104" s="326">
        <f t="shared" si="19"/>
        <v>236000</v>
      </c>
      <c r="AJ104" s="260"/>
      <c r="AK104" s="253">
        <f t="shared" si="16"/>
        <v>236000</v>
      </c>
      <c r="AL104" s="324" t="e">
        <f>VLOOKUP(C104,'预付&amp;票到付款'!B:B,1,0)</f>
        <v>#N/A</v>
      </c>
      <c r="AM104" s="325">
        <f t="shared" si="17"/>
        <v>489000</v>
      </c>
      <c r="AN104" s="325">
        <f t="shared" si="18"/>
        <v>1278705.88</v>
      </c>
      <c r="AO104" s="344">
        <f>VLOOKUP(C104,[13]Sheet1!$B$1:$BK$65536,62,0)</f>
        <v>1</v>
      </c>
      <c r="AP104" s="345">
        <f>AI104</f>
        <v>236000</v>
      </c>
      <c r="AQ104" s="348"/>
      <c r="AR104" s="347"/>
    </row>
    <row r="105" hidden="1" customHeight="1" spans="1:44">
      <c r="A105" s="265"/>
      <c r="B105" s="291">
        <v>109</v>
      </c>
      <c r="C105" s="292" t="s">
        <v>241</v>
      </c>
      <c r="D105" s="293" t="s">
        <v>242</v>
      </c>
      <c r="E105" s="132">
        <f>VLOOKUP(C105,[1]整理明细!$B:$M,12,0)</f>
        <v>1570527.2</v>
      </c>
      <c r="F105" s="132">
        <f>VLOOKUP(C105,[12]河北应付账款!$C:$P,14,0)</f>
        <v>1280099.63</v>
      </c>
      <c r="G105" s="132">
        <f t="shared" si="13"/>
        <v>213349.938333333</v>
      </c>
      <c r="H105" s="141">
        <v>55733.7826666667</v>
      </c>
      <c r="I105" s="141">
        <v>0</v>
      </c>
      <c r="J105" s="141">
        <v>55733.7826666667</v>
      </c>
      <c r="K105" s="141">
        <v>66000</v>
      </c>
      <c r="L105" s="141">
        <v>64020</v>
      </c>
      <c r="M105" s="141">
        <v>1980</v>
      </c>
      <c r="N105" s="141">
        <v>84000</v>
      </c>
      <c r="O105" s="141">
        <v>81480</v>
      </c>
      <c r="P105" s="141">
        <v>2520</v>
      </c>
      <c r="Q105" s="141">
        <v>90597.6986666664</v>
      </c>
      <c r="R105" s="141">
        <v>0</v>
      </c>
      <c r="S105" s="141">
        <v>90597.6986666664</v>
      </c>
      <c r="T105" s="141">
        <v>90000</v>
      </c>
      <c r="U105" s="141">
        <v>87300</v>
      </c>
      <c r="V105" s="141">
        <v>2700</v>
      </c>
      <c r="W105" s="141">
        <v>125445.657333334</v>
      </c>
      <c r="X105" s="141">
        <v>0</v>
      </c>
      <c r="Y105" s="141">
        <v>125445.657333334</v>
      </c>
      <c r="Z105" s="141">
        <v>125000</v>
      </c>
      <c r="AA105" s="141">
        <v>77600</v>
      </c>
      <c r="AB105" s="141">
        <v>47400</v>
      </c>
      <c r="AC105" s="141">
        <v>115000</v>
      </c>
      <c r="AD105" s="141">
        <v>126100</v>
      </c>
      <c r="AE105" s="260">
        <f t="shared" si="20"/>
        <v>-11100</v>
      </c>
      <c r="AF105" s="141">
        <v>161000</v>
      </c>
      <c r="AG105" s="141">
        <v>0</v>
      </c>
      <c r="AH105" s="260">
        <f t="shared" si="15"/>
        <v>161000</v>
      </c>
      <c r="AI105" s="141">
        <f t="shared" si="19"/>
        <v>171000</v>
      </c>
      <c r="AJ105" s="141"/>
      <c r="AK105" s="258">
        <f t="shared" si="16"/>
        <v>171000</v>
      </c>
      <c r="AL105" s="302" t="e">
        <f>VLOOKUP(C105,'预付&amp;票到付款'!B:B,1,0)</f>
        <v>#N/A</v>
      </c>
      <c r="AM105" s="322">
        <f t="shared" si="17"/>
        <v>647277.138666667</v>
      </c>
      <c r="AN105" s="322">
        <f t="shared" si="18"/>
        <v>923250.061333333</v>
      </c>
      <c r="AO105" s="265">
        <f>VLOOKUP(C105,[13]Sheet1!$B$1:$BK$65536,62,0)</f>
        <v>0</v>
      </c>
      <c r="AP105" s="343"/>
      <c r="AQ105" s="343"/>
      <c r="AR105" s="343"/>
    </row>
    <row r="106" hidden="1" customHeight="1" spans="1:44">
      <c r="A106" s="265"/>
      <c r="B106" s="291">
        <v>110</v>
      </c>
      <c r="C106" s="292" t="s">
        <v>243</v>
      </c>
      <c r="D106" s="293" t="s">
        <v>244</v>
      </c>
      <c r="E106" s="132">
        <f>VLOOKUP(C106,[1]整理明细!$B:$M,12,0)</f>
        <v>508630.26</v>
      </c>
      <c r="F106" s="132">
        <f>VLOOKUP(C106,[12]河北应付账款!$C:$P,14,0)</f>
        <v>475359.36</v>
      </c>
      <c r="G106" s="132">
        <f t="shared" si="13"/>
        <v>79226.56</v>
      </c>
      <c r="H106" s="141">
        <v>49933.5986666667</v>
      </c>
      <c r="I106" s="141">
        <v>96030</v>
      </c>
      <c r="J106" s="141">
        <v>-46096.4013333333</v>
      </c>
      <c r="K106" s="141">
        <v>64000</v>
      </c>
      <c r="L106" s="141">
        <v>159080</v>
      </c>
      <c r="M106" s="141">
        <v>-95080</v>
      </c>
      <c r="N106" s="141">
        <v>84000</v>
      </c>
      <c r="O106" s="141">
        <v>275480</v>
      </c>
      <c r="P106" s="141">
        <v>-191480</v>
      </c>
      <c r="Q106" s="141">
        <v>124070.1312</v>
      </c>
      <c r="R106" s="141">
        <v>58200</v>
      </c>
      <c r="S106" s="141">
        <v>65870.1312</v>
      </c>
      <c r="T106" s="141">
        <v>90000</v>
      </c>
      <c r="U106" s="141">
        <v>106700</v>
      </c>
      <c r="V106" s="141">
        <v>-16700</v>
      </c>
      <c r="W106" s="141">
        <v>110233.6</v>
      </c>
      <c r="X106" s="141">
        <v>87300</v>
      </c>
      <c r="Y106" s="141">
        <v>22933.6</v>
      </c>
      <c r="Z106" s="141">
        <v>110000</v>
      </c>
      <c r="AA106" s="141">
        <v>48500</v>
      </c>
      <c r="AB106" s="141">
        <v>61500</v>
      </c>
      <c r="AC106" s="141">
        <v>68000</v>
      </c>
      <c r="AD106" s="141">
        <v>0</v>
      </c>
      <c r="AE106" s="260">
        <f t="shared" si="20"/>
        <v>68000</v>
      </c>
      <c r="AF106" s="141">
        <v>68000</v>
      </c>
      <c r="AG106" s="141">
        <v>0</v>
      </c>
      <c r="AH106" s="260">
        <f t="shared" si="15"/>
        <v>68000</v>
      </c>
      <c r="AI106" s="141">
        <f t="shared" si="19"/>
        <v>63000</v>
      </c>
      <c r="AJ106" s="141"/>
      <c r="AK106" s="145">
        <f t="shared" si="16"/>
        <v>63000</v>
      </c>
      <c r="AL106" s="302"/>
      <c r="AM106" s="322">
        <f t="shared" si="17"/>
        <v>-52.6701333332894</v>
      </c>
      <c r="AN106" s="322">
        <f t="shared" si="18"/>
        <v>508682.930133333</v>
      </c>
      <c r="AO106" s="265">
        <f>VLOOKUP(C106,[13]Sheet1!$B$1:$BK$65536,62,0)</f>
        <v>0</v>
      </c>
      <c r="AP106" s="343"/>
      <c r="AQ106" s="343"/>
      <c r="AR106" s="343"/>
    </row>
    <row r="107" hidden="1" customHeight="1" spans="1:44">
      <c r="A107" s="265"/>
      <c r="B107" s="291">
        <v>111</v>
      </c>
      <c r="C107" s="292" t="s">
        <v>245</v>
      </c>
      <c r="D107" s="293" t="s">
        <v>246</v>
      </c>
      <c r="E107" s="132">
        <f>VLOOKUP(C107,[1]整理明细!$B:$M,12,0)</f>
        <v>62319</v>
      </c>
      <c r="F107" s="132">
        <f>VLOOKUP(C107,[12]河北应付账款!$C:$P,14,0)</f>
        <v>0</v>
      </c>
      <c r="G107" s="132">
        <f t="shared" si="13"/>
        <v>0</v>
      </c>
      <c r="H107" s="141">
        <v>0</v>
      </c>
      <c r="I107" s="141">
        <v>0</v>
      </c>
      <c r="J107" s="141">
        <v>0</v>
      </c>
      <c r="K107" s="141">
        <v>0</v>
      </c>
      <c r="L107" s="141">
        <v>0</v>
      </c>
      <c r="M107" s="141">
        <v>0</v>
      </c>
      <c r="N107" s="141">
        <v>0</v>
      </c>
      <c r="O107" s="141">
        <v>0</v>
      </c>
      <c r="P107" s="141">
        <v>0</v>
      </c>
      <c r="Q107" s="141">
        <v>0</v>
      </c>
      <c r="R107" s="141">
        <v>0</v>
      </c>
      <c r="S107" s="141">
        <v>0</v>
      </c>
      <c r="T107" s="141">
        <v>0</v>
      </c>
      <c r="U107" s="141">
        <v>0</v>
      </c>
      <c r="V107" s="141">
        <v>0</v>
      </c>
      <c r="W107" s="141">
        <v>0</v>
      </c>
      <c r="X107" s="141">
        <v>0</v>
      </c>
      <c r="Y107" s="141">
        <v>0</v>
      </c>
      <c r="Z107" s="141">
        <v>0</v>
      </c>
      <c r="AA107" s="141">
        <v>0</v>
      </c>
      <c r="AB107" s="141">
        <v>0</v>
      </c>
      <c r="AC107" s="141">
        <v>0</v>
      </c>
      <c r="AD107" s="141">
        <v>0</v>
      </c>
      <c r="AE107" s="260">
        <f t="shared" si="20"/>
        <v>0</v>
      </c>
      <c r="AF107" s="141">
        <v>0</v>
      </c>
      <c r="AG107" s="141">
        <v>0</v>
      </c>
      <c r="AH107" s="260">
        <f t="shared" si="15"/>
        <v>0</v>
      </c>
      <c r="AI107" s="141">
        <f t="shared" si="19"/>
        <v>0</v>
      </c>
      <c r="AJ107" s="141"/>
      <c r="AK107" s="145">
        <f t="shared" si="16"/>
        <v>0</v>
      </c>
      <c r="AL107" s="302"/>
      <c r="AM107" s="322">
        <f t="shared" si="17"/>
        <v>0</v>
      </c>
      <c r="AN107" s="322">
        <f t="shared" si="18"/>
        <v>62319</v>
      </c>
      <c r="AO107" s="265">
        <f>VLOOKUP(C107,[13]Sheet1!$B$1:$BK$65536,62,0)</f>
        <v>0</v>
      </c>
      <c r="AP107" s="343"/>
      <c r="AQ107" s="343"/>
      <c r="AR107" s="343"/>
    </row>
    <row r="108" hidden="1" customHeight="1" spans="1:44">
      <c r="A108" s="265"/>
      <c r="B108" s="291">
        <v>112</v>
      </c>
      <c r="C108" s="292" t="s">
        <v>247</v>
      </c>
      <c r="D108" s="293" t="s">
        <v>248</v>
      </c>
      <c r="E108" s="132">
        <f>VLOOKUP(C108,[1]整理明细!$B:$M,12,0)</f>
        <v>50700</v>
      </c>
      <c r="F108" s="132">
        <f>VLOOKUP(C108,[12]河北应付账款!$C:$P,14,0)</f>
        <v>21000</v>
      </c>
      <c r="G108" s="132">
        <f t="shared" si="13"/>
        <v>3500</v>
      </c>
      <c r="H108" s="141">
        <v>0</v>
      </c>
      <c r="I108" s="141">
        <v>0</v>
      </c>
      <c r="J108" s="141">
        <v>0</v>
      </c>
      <c r="K108" s="141">
        <v>0</v>
      </c>
      <c r="L108" s="141">
        <v>0</v>
      </c>
      <c r="M108" s="141">
        <v>0</v>
      </c>
      <c r="N108" s="141">
        <v>0</v>
      </c>
      <c r="O108" s="141">
        <v>0</v>
      </c>
      <c r="P108" s="141">
        <v>0</v>
      </c>
      <c r="Q108" s="141">
        <v>0</v>
      </c>
      <c r="R108" s="141">
        <v>0</v>
      </c>
      <c r="S108" s="141">
        <v>0</v>
      </c>
      <c r="T108" s="141">
        <v>0</v>
      </c>
      <c r="U108" s="141">
        <v>0</v>
      </c>
      <c r="V108" s="141">
        <v>0</v>
      </c>
      <c r="W108" s="141">
        <v>0</v>
      </c>
      <c r="X108" s="141">
        <v>0</v>
      </c>
      <c r="Y108" s="141">
        <v>0</v>
      </c>
      <c r="Z108" s="141">
        <v>4000</v>
      </c>
      <c r="AA108" s="141">
        <v>8400</v>
      </c>
      <c r="AB108" s="141">
        <v>-4400</v>
      </c>
      <c r="AC108" s="141">
        <v>4000</v>
      </c>
      <c r="AD108" s="141">
        <v>0</v>
      </c>
      <c r="AE108" s="260">
        <f t="shared" si="20"/>
        <v>4000</v>
      </c>
      <c r="AF108" s="141">
        <v>3000</v>
      </c>
      <c r="AG108" s="141">
        <f>VLOOKUP(D108,'[11]2024.03支出'!$G:$H,2,0)</f>
        <v>8400</v>
      </c>
      <c r="AH108" s="260">
        <f t="shared" si="15"/>
        <v>-5400</v>
      </c>
      <c r="AI108" s="141">
        <f t="shared" si="19"/>
        <v>3000</v>
      </c>
      <c r="AJ108" s="141"/>
      <c r="AK108" s="145">
        <f t="shared" si="16"/>
        <v>3000</v>
      </c>
      <c r="AL108" s="302"/>
      <c r="AM108" s="322">
        <f t="shared" si="17"/>
        <v>-2800</v>
      </c>
      <c r="AN108" s="322">
        <f t="shared" si="18"/>
        <v>53500</v>
      </c>
      <c r="AO108" s="265">
        <f>VLOOKUP(C108,[13]Sheet1!$B$1:$BK$65536,62,0)</f>
        <v>0</v>
      </c>
      <c r="AP108" s="343"/>
      <c r="AQ108" s="343"/>
      <c r="AR108" s="343"/>
    </row>
    <row r="109" hidden="1" customHeight="1" spans="1:44">
      <c r="A109" s="265"/>
      <c r="B109" s="291">
        <v>114</v>
      </c>
      <c r="C109" s="292" t="s">
        <v>249</v>
      </c>
      <c r="D109" s="293" t="s">
        <v>250</v>
      </c>
      <c r="E109" s="132">
        <f>VLOOKUP(C109,[1]整理明细!$B:$M,12,0)</f>
        <v>121120.04</v>
      </c>
      <c r="F109" s="132">
        <f>VLOOKUP(C109,[12]河北应付账款!$C:$P,14,0)</f>
        <v>91649.8</v>
      </c>
      <c r="G109" s="132">
        <f t="shared" si="13"/>
        <v>15274.9666666667</v>
      </c>
      <c r="H109" s="141">
        <v>11567.3906666667</v>
      </c>
      <c r="I109" s="141">
        <v>11000</v>
      </c>
      <c r="J109" s="141">
        <v>567.390666666701</v>
      </c>
      <c r="K109" s="141">
        <v>10000</v>
      </c>
      <c r="L109" s="141">
        <v>10000</v>
      </c>
      <c r="M109" s="141">
        <v>0</v>
      </c>
      <c r="N109" s="141">
        <v>11000</v>
      </c>
      <c r="O109" s="141">
        <v>11000</v>
      </c>
      <c r="P109" s="141">
        <v>0</v>
      </c>
      <c r="Q109" s="141">
        <v>11840</v>
      </c>
      <c r="R109" s="141">
        <v>0</v>
      </c>
      <c r="S109" s="141">
        <v>11840</v>
      </c>
      <c r="T109" s="141">
        <v>10000</v>
      </c>
      <c r="U109" s="141">
        <v>60000</v>
      </c>
      <c r="V109" s="141">
        <v>-50000</v>
      </c>
      <c r="W109" s="141">
        <v>8919.96666666664</v>
      </c>
      <c r="X109" s="141">
        <v>0</v>
      </c>
      <c r="Y109" s="141">
        <v>8919.96666666664</v>
      </c>
      <c r="Z109" s="141">
        <v>9000</v>
      </c>
      <c r="AA109" s="141">
        <v>50000</v>
      </c>
      <c r="AB109" s="141">
        <v>-41000</v>
      </c>
      <c r="AC109" s="141">
        <v>11000</v>
      </c>
      <c r="AD109" s="141">
        <v>0</v>
      </c>
      <c r="AE109" s="260">
        <f t="shared" si="20"/>
        <v>11000</v>
      </c>
      <c r="AF109" s="141">
        <v>9000</v>
      </c>
      <c r="AG109" s="141">
        <v>0</v>
      </c>
      <c r="AH109" s="260">
        <f t="shared" si="15"/>
        <v>9000</v>
      </c>
      <c r="AI109" s="141">
        <f t="shared" si="19"/>
        <v>12000</v>
      </c>
      <c r="AJ109" s="141"/>
      <c r="AK109" s="145">
        <f t="shared" si="16"/>
        <v>12000</v>
      </c>
      <c r="AL109" s="302"/>
      <c r="AM109" s="322">
        <f t="shared" si="17"/>
        <v>-37672.6426666667</v>
      </c>
      <c r="AN109" s="322">
        <f t="shared" ref="AN109:AN147" si="21">E109-AM109</f>
        <v>158792.682666667</v>
      </c>
      <c r="AO109" s="265">
        <f>VLOOKUP(C109,[13]Sheet1!$B$1:$BK$65536,62,0)</f>
        <v>0</v>
      </c>
      <c r="AP109" s="343"/>
      <c r="AQ109" s="343"/>
      <c r="AR109" s="343"/>
    </row>
    <row r="110" hidden="1" customHeight="1" spans="1:44">
      <c r="A110" s="265"/>
      <c r="B110" s="291">
        <v>115</v>
      </c>
      <c r="C110" s="292" t="s">
        <v>251</v>
      </c>
      <c r="D110" s="293" t="s">
        <v>252</v>
      </c>
      <c r="E110" s="132">
        <f>VLOOKUP(C110,[1]整理明细!$B:$M,12,0)</f>
        <v>58519.74</v>
      </c>
      <c r="F110" s="132">
        <f>VLOOKUP(C110,[12]河北应付账款!$C:$P,14,0)</f>
        <v>0</v>
      </c>
      <c r="G110" s="132">
        <f t="shared" si="13"/>
        <v>0</v>
      </c>
      <c r="H110" s="141">
        <v>0</v>
      </c>
      <c r="I110" s="141">
        <v>0</v>
      </c>
      <c r="J110" s="141">
        <v>0</v>
      </c>
      <c r="K110" s="141">
        <v>0</v>
      </c>
      <c r="L110" s="141">
        <v>0</v>
      </c>
      <c r="M110" s="141">
        <v>0</v>
      </c>
      <c r="N110" s="141">
        <v>0</v>
      </c>
      <c r="O110" s="141">
        <v>0</v>
      </c>
      <c r="P110" s="141">
        <v>0</v>
      </c>
      <c r="Q110" s="141">
        <v>0</v>
      </c>
      <c r="R110" s="141">
        <v>0</v>
      </c>
      <c r="S110" s="141">
        <v>0</v>
      </c>
      <c r="T110" s="141">
        <v>0</v>
      </c>
      <c r="U110" s="141">
        <v>0</v>
      </c>
      <c r="V110" s="141">
        <v>0</v>
      </c>
      <c r="W110" s="141">
        <v>0</v>
      </c>
      <c r="X110" s="141">
        <v>0</v>
      </c>
      <c r="Y110" s="141">
        <v>0</v>
      </c>
      <c r="Z110" s="141">
        <v>0</v>
      </c>
      <c r="AA110" s="141">
        <v>0</v>
      </c>
      <c r="AB110" s="141">
        <v>0</v>
      </c>
      <c r="AC110" s="141">
        <v>0</v>
      </c>
      <c r="AD110" s="141">
        <v>0</v>
      </c>
      <c r="AE110" s="260">
        <f t="shared" si="20"/>
        <v>0</v>
      </c>
      <c r="AF110" s="141">
        <v>0</v>
      </c>
      <c r="AG110" s="141">
        <v>0</v>
      </c>
      <c r="AH110" s="260">
        <f t="shared" si="15"/>
        <v>0</v>
      </c>
      <c r="AI110" s="141">
        <f t="shared" si="19"/>
        <v>0</v>
      </c>
      <c r="AJ110" s="141"/>
      <c r="AK110" s="323">
        <f t="shared" si="16"/>
        <v>0</v>
      </c>
      <c r="AL110" s="302"/>
      <c r="AM110" s="322">
        <f t="shared" si="17"/>
        <v>0</v>
      </c>
      <c r="AN110" s="322">
        <f t="shared" si="21"/>
        <v>58519.74</v>
      </c>
      <c r="AO110" s="265">
        <f>VLOOKUP(C110,[13]Sheet1!$B$1:$BK$65536,62,0)</f>
        <v>0</v>
      </c>
      <c r="AP110" s="343"/>
      <c r="AQ110" s="343"/>
      <c r="AR110" s="343"/>
    </row>
    <row r="111" customHeight="1" spans="1:44">
      <c r="A111" s="265"/>
      <c r="B111" s="291">
        <v>117</v>
      </c>
      <c r="C111" s="292" t="s">
        <v>253</v>
      </c>
      <c r="D111" s="293" t="s">
        <v>254</v>
      </c>
      <c r="E111" s="132">
        <f>VLOOKUP(C111,[1]整理明细!$B:$M,12,0)</f>
        <v>198329.64</v>
      </c>
      <c r="F111" s="132">
        <f>VLOOKUP(C111,[12]河北应付账款!$C:$P,14,0)</f>
        <v>95081.18</v>
      </c>
      <c r="G111" s="132">
        <f t="shared" si="13"/>
        <v>15846.8633333333</v>
      </c>
      <c r="H111" s="141">
        <v>16540.7813333333</v>
      </c>
      <c r="I111" s="141">
        <v>16000</v>
      </c>
      <c r="J111" s="141">
        <v>540.7813333333</v>
      </c>
      <c r="K111" s="141">
        <v>15000</v>
      </c>
      <c r="L111" s="141">
        <v>15000</v>
      </c>
      <c r="M111" s="141">
        <v>0</v>
      </c>
      <c r="N111" s="141">
        <v>15000</v>
      </c>
      <c r="O111" s="141">
        <v>0</v>
      </c>
      <c r="P111" s="141">
        <v>15000</v>
      </c>
      <c r="Q111" s="141">
        <v>20320</v>
      </c>
      <c r="R111" s="141">
        <v>15000</v>
      </c>
      <c r="S111" s="141">
        <v>5320</v>
      </c>
      <c r="T111" s="141">
        <v>0</v>
      </c>
      <c r="U111" s="141">
        <v>0</v>
      </c>
      <c r="V111" s="141">
        <v>0</v>
      </c>
      <c r="W111" s="141">
        <v>0</v>
      </c>
      <c r="X111" s="141">
        <v>0</v>
      </c>
      <c r="Y111" s="141">
        <v>0</v>
      </c>
      <c r="Z111" s="141">
        <v>0</v>
      </c>
      <c r="AA111" s="141">
        <v>0</v>
      </c>
      <c r="AB111" s="141">
        <v>0</v>
      </c>
      <c r="AC111" s="141">
        <v>13000</v>
      </c>
      <c r="AD111" s="141">
        <v>0</v>
      </c>
      <c r="AE111" s="260">
        <f t="shared" si="20"/>
        <v>13000</v>
      </c>
      <c r="AF111" s="141">
        <v>13000</v>
      </c>
      <c r="AG111" s="141">
        <v>0</v>
      </c>
      <c r="AH111" s="260">
        <f t="shared" si="15"/>
        <v>13000</v>
      </c>
      <c r="AI111" s="326">
        <f t="shared" si="19"/>
        <v>13000</v>
      </c>
      <c r="AJ111" s="260"/>
      <c r="AK111" s="253">
        <f t="shared" si="16"/>
        <v>13000</v>
      </c>
      <c r="AL111" s="324" t="e">
        <f>VLOOKUP(C111,'预付&amp;票到付款'!B:B,1,0)</f>
        <v>#N/A</v>
      </c>
      <c r="AM111" s="325">
        <f t="shared" si="17"/>
        <v>59860.7813333333</v>
      </c>
      <c r="AN111" s="325">
        <f t="shared" si="21"/>
        <v>138468.858666667</v>
      </c>
      <c r="AO111" s="344">
        <f>VLOOKUP(C111,[13]Sheet1!$B$1:$BK$65536,62,0)</f>
        <v>1</v>
      </c>
      <c r="AP111" s="345"/>
      <c r="AQ111" s="346"/>
      <c r="AR111" s="347"/>
    </row>
    <row r="112" hidden="1" customHeight="1" spans="1:44">
      <c r="A112" s="265"/>
      <c r="B112" s="291">
        <v>118</v>
      </c>
      <c r="C112" s="292" t="s">
        <v>255</v>
      </c>
      <c r="D112" s="293" t="s">
        <v>256</v>
      </c>
      <c r="E112" s="132">
        <f>VLOOKUP(C112,[1]整理明细!$B:$M,12,0)</f>
        <v>1014310.52</v>
      </c>
      <c r="F112" s="132">
        <f>VLOOKUP(C112,[12]河北应付账款!$C:$P,14,0)</f>
        <v>884260.43</v>
      </c>
      <c r="G112" s="132">
        <f t="shared" si="13"/>
        <v>147376.738333333</v>
      </c>
      <c r="H112" s="141">
        <v>89941.3293333333</v>
      </c>
      <c r="I112" s="141">
        <v>87300</v>
      </c>
      <c r="J112" s="141">
        <v>2641.3293333333</v>
      </c>
      <c r="K112" s="141">
        <v>78000</v>
      </c>
      <c r="L112" s="141">
        <v>75660</v>
      </c>
      <c r="M112" s="141">
        <v>2340</v>
      </c>
      <c r="N112" s="141">
        <v>97000</v>
      </c>
      <c r="O112" s="141">
        <v>94090</v>
      </c>
      <c r="P112" s="141">
        <v>2910</v>
      </c>
      <c r="Q112" s="141">
        <v>162826.666666666</v>
      </c>
      <c r="R112" s="141">
        <v>97000</v>
      </c>
      <c r="S112" s="141">
        <v>65826.666666666</v>
      </c>
      <c r="T112" s="141">
        <v>120000</v>
      </c>
      <c r="U112" s="141">
        <v>58200</v>
      </c>
      <c r="V112" s="141">
        <v>61800</v>
      </c>
      <c r="W112" s="141">
        <v>90525.9786666664</v>
      </c>
      <c r="X112" s="141">
        <v>58200</v>
      </c>
      <c r="Y112" s="141">
        <v>32325.9786666664</v>
      </c>
      <c r="Z112" s="141">
        <v>91000</v>
      </c>
      <c r="AA112" s="141">
        <v>97000</v>
      </c>
      <c r="AB112" s="141">
        <v>-6000</v>
      </c>
      <c r="AC112" s="141">
        <v>105000</v>
      </c>
      <c r="AD112" s="141">
        <v>0</v>
      </c>
      <c r="AE112" s="260">
        <f t="shared" si="20"/>
        <v>105000</v>
      </c>
      <c r="AF112" s="141">
        <v>103000</v>
      </c>
      <c r="AG112" s="141">
        <f>VLOOKUP(D112,'[11]2024.03支出'!$G:$H,2,0)</f>
        <v>97000</v>
      </c>
      <c r="AH112" s="260">
        <f t="shared" si="15"/>
        <v>6000</v>
      </c>
      <c r="AI112" s="141">
        <f t="shared" si="19"/>
        <v>118000</v>
      </c>
      <c r="AJ112" s="141"/>
      <c r="AK112" s="258">
        <f t="shared" si="16"/>
        <v>118000</v>
      </c>
      <c r="AL112" s="302" t="e">
        <f>VLOOKUP(C112,'预付&amp;票到付款'!B:B,1,0)</f>
        <v>#N/A</v>
      </c>
      <c r="AM112" s="322">
        <f t="shared" si="17"/>
        <v>390843.974666666</v>
      </c>
      <c r="AN112" s="322">
        <f t="shared" si="21"/>
        <v>623466.545333334</v>
      </c>
      <c r="AO112" s="265">
        <f>VLOOKUP(C112,[13]Sheet1!$B$1:$BK$65536,62,0)</f>
        <v>0</v>
      </c>
      <c r="AP112" s="343"/>
      <c r="AQ112" s="343"/>
      <c r="AR112" s="343"/>
    </row>
    <row r="113" hidden="1" customHeight="1" spans="1:44">
      <c r="A113" s="265"/>
      <c r="B113" s="291">
        <v>119</v>
      </c>
      <c r="C113" s="292" t="s">
        <v>257</v>
      </c>
      <c r="D113" s="293" t="s">
        <v>258</v>
      </c>
      <c r="E113" s="132">
        <f>VLOOKUP(C113,[1]整理明细!$B:$M,12,0)</f>
        <v>46960</v>
      </c>
      <c r="F113" s="132">
        <f>VLOOKUP(C113,[12]河北应付账款!$C:$P,14,0)</f>
        <v>0</v>
      </c>
      <c r="G113" s="132">
        <f t="shared" si="13"/>
        <v>0</v>
      </c>
      <c r="H113" s="141">
        <v>0</v>
      </c>
      <c r="I113" s="141">
        <v>0</v>
      </c>
      <c r="J113" s="141">
        <v>0</v>
      </c>
      <c r="K113" s="141">
        <v>0</v>
      </c>
      <c r="L113" s="141">
        <v>0</v>
      </c>
      <c r="M113" s="141">
        <v>0</v>
      </c>
      <c r="N113" s="141">
        <v>0</v>
      </c>
      <c r="O113" s="141">
        <v>0</v>
      </c>
      <c r="P113" s="141">
        <v>0</v>
      </c>
      <c r="Q113" s="141">
        <v>0</v>
      </c>
      <c r="R113" s="141">
        <v>0</v>
      </c>
      <c r="S113" s="141">
        <v>0</v>
      </c>
      <c r="T113" s="141">
        <v>0</v>
      </c>
      <c r="U113" s="141">
        <v>0</v>
      </c>
      <c r="V113" s="141">
        <v>0</v>
      </c>
      <c r="W113" s="141">
        <v>0</v>
      </c>
      <c r="X113" s="141">
        <v>0</v>
      </c>
      <c r="Y113" s="141">
        <v>0</v>
      </c>
      <c r="Z113" s="141">
        <v>3000</v>
      </c>
      <c r="AA113" s="141">
        <v>0</v>
      </c>
      <c r="AB113" s="141">
        <v>3000</v>
      </c>
      <c r="AC113" s="141">
        <v>3000</v>
      </c>
      <c r="AD113" s="141">
        <v>0</v>
      </c>
      <c r="AE113" s="260">
        <f t="shared" si="20"/>
        <v>3000</v>
      </c>
      <c r="AF113" s="141">
        <v>3000</v>
      </c>
      <c r="AG113" s="141">
        <v>0</v>
      </c>
      <c r="AH113" s="260">
        <f t="shared" si="15"/>
        <v>3000</v>
      </c>
      <c r="AI113" s="141">
        <f t="shared" si="19"/>
        <v>0</v>
      </c>
      <c r="AJ113" s="141"/>
      <c r="AK113" s="323">
        <f t="shared" si="16"/>
        <v>0</v>
      </c>
      <c r="AL113" s="302"/>
      <c r="AM113" s="322">
        <f t="shared" si="17"/>
        <v>9000</v>
      </c>
      <c r="AN113" s="322">
        <f t="shared" si="21"/>
        <v>37960</v>
      </c>
      <c r="AO113" s="265">
        <f>VLOOKUP(C113,[13]Sheet1!$B$1:$BK$65536,62,0)</f>
        <v>0</v>
      </c>
      <c r="AP113" s="343"/>
      <c r="AQ113" s="343"/>
      <c r="AR113" s="343"/>
    </row>
    <row r="114" customHeight="1" spans="1:44">
      <c r="A114" s="265"/>
      <c r="B114" s="291">
        <v>120</v>
      </c>
      <c r="C114" s="292" t="s">
        <v>259</v>
      </c>
      <c r="D114" s="293" t="s">
        <v>260</v>
      </c>
      <c r="E114" s="132">
        <f>VLOOKUP(C114,[1]整理明细!$B:$M,12,0)</f>
        <v>201330.89</v>
      </c>
      <c r="F114" s="132">
        <f>VLOOKUP(C114,[12]河北应付账款!$C:$P,14,0)</f>
        <v>0</v>
      </c>
      <c r="G114" s="132">
        <f t="shared" si="13"/>
        <v>0</v>
      </c>
      <c r="H114" s="141">
        <v>60977.452</v>
      </c>
      <c r="I114" s="141">
        <v>60000</v>
      </c>
      <c r="J114" s="141">
        <v>977.451999999997</v>
      </c>
      <c r="K114" s="141">
        <v>53000</v>
      </c>
      <c r="L114" s="141">
        <v>53000</v>
      </c>
      <c r="M114" s="141">
        <v>0</v>
      </c>
      <c r="N114" s="141">
        <v>43000</v>
      </c>
      <c r="O114" s="141">
        <v>43000</v>
      </c>
      <c r="P114" s="141">
        <v>0</v>
      </c>
      <c r="Q114" s="141">
        <v>228160</v>
      </c>
      <c r="R114" s="141">
        <v>0</v>
      </c>
      <c r="S114" s="141">
        <v>228160</v>
      </c>
      <c r="T114" s="141">
        <v>0</v>
      </c>
      <c r="U114" s="141">
        <v>0</v>
      </c>
      <c r="V114" s="141">
        <v>0</v>
      </c>
      <c r="W114" s="141">
        <v>0</v>
      </c>
      <c r="X114" s="141">
        <v>0</v>
      </c>
      <c r="Y114" s="141">
        <v>0</v>
      </c>
      <c r="Z114" s="141">
        <v>0</v>
      </c>
      <c r="AA114" s="141">
        <v>0</v>
      </c>
      <c r="AB114" s="141">
        <v>0</v>
      </c>
      <c r="AC114" s="141">
        <v>0</v>
      </c>
      <c r="AD114" s="141">
        <v>0</v>
      </c>
      <c r="AE114" s="260">
        <f t="shared" si="20"/>
        <v>0</v>
      </c>
      <c r="AF114" s="141">
        <v>0</v>
      </c>
      <c r="AG114" s="141">
        <v>0</v>
      </c>
      <c r="AH114" s="260">
        <f t="shared" si="15"/>
        <v>0</v>
      </c>
      <c r="AI114" s="326">
        <f t="shared" si="19"/>
        <v>0</v>
      </c>
      <c r="AJ114" s="260"/>
      <c r="AK114" s="253">
        <f t="shared" si="16"/>
        <v>0</v>
      </c>
      <c r="AL114" s="324" t="e">
        <f>VLOOKUP(C114,'预付&amp;票到付款'!B:B,1,0)</f>
        <v>#N/A</v>
      </c>
      <c r="AM114" s="325">
        <f t="shared" si="17"/>
        <v>229137.452</v>
      </c>
      <c r="AN114" s="325">
        <f t="shared" si="21"/>
        <v>-27806.562</v>
      </c>
      <c r="AO114" s="344">
        <f>VLOOKUP(C114,[13]Sheet1!$B$1:$BK$65536,62,0)</f>
        <v>1</v>
      </c>
      <c r="AP114" s="345"/>
      <c r="AQ114" s="348">
        <v>30000</v>
      </c>
      <c r="AR114" s="347" t="s">
        <v>261</v>
      </c>
    </row>
    <row r="115" hidden="1" customHeight="1" spans="1:44">
      <c r="A115" s="265"/>
      <c r="B115" s="291">
        <v>121</v>
      </c>
      <c r="C115" s="292" t="s">
        <v>262</v>
      </c>
      <c r="D115" s="293" t="s">
        <v>263</v>
      </c>
      <c r="E115" s="132">
        <f>VLOOKUP(C115,[1]整理明细!$B:$M,12,0)</f>
        <v>0</v>
      </c>
      <c r="F115" s="132">
        <f>VLOOKUP(C115,[12]河北应付账款!$C:$P,14,0)</f>
        <v>0</v>
      </c>
      <c r="G115" s="132">
        <f t="shared" si="13"/>
        <v>0</v>
      </c>
      <c r="H115" s="141">
        <v>0</v>
      </c>
      <c r="I115" s="141">
        <v>0</v>
      </c>
      <c r="J115" s="141">
        <v>0</v>
      </c>
      <c r="K115" s="141">
        <v>0</v>
      </c>
      <c r="L115" s="141">
        <v>0</v>
      </c>
      <c r="M115" s="141">
        <v>0</v>
      </c>
      <c r="N115" s="141">
        <v>0</v>
      </c>
      <c r="O115" s="141">
        <v>0</v>
      </c>
      <c r="P115" s="141">
        <v>0</v>
      </c>
      <c r="Q115" s="141">
        <v>0</v>
      </c>
      <c r="R115" s="141">
        <v>0</v>
      </c>
      <c r="S115" s="141">
        <v>0</v>
      </c>
      <c r="T115" s="141">
        <v>0</v>
      </c>
      <c r="U115" s="141">
        <v>0</v>
      </c>
      <c r="V115" s="141">
        <v>0</v>
      </c>
      <c r="W115" s="141">
        <v>0</v>
      </c>
      <c r="X115" s="141">
        <v>0</v>
      </c>
      <c r="Y115" s="141">
        <v>0</v>
      </c>
      <c r="Z115" s="141">
        <v>0</v>
      </c>
      <c r="AA115" s="141">
        <v>46572.6</v>
      </c>
      <c r="AB115" s="141">
        <v>-46572.6</v>
      </c>
      <c r="AC115" s="141">
        <v>0</v>
      </c>
      <c r="AD115" s="141">
        <v>0</v>
      </c>
      <c r="AE115" s="260">
        <f t="shared" si="20"/>
        <v>0</v>
      </c>
      <c r="AF115" s="141">
        <v>0</v>
      </c>
      <c r="AG115" s="141">
        <v>0</v>
      </c>
      <c r="AH115" s="260">
        <f t="shared" si="15"/>
        <v>0</v>
      </c>
      <c r="AI115" s="141">
        <f t="shared" si="19"/>
        <v>0</v>
      </c>
      <c r="AJ115" s="141"/>
      <c r="AK115" s="258">
        <f t="shared" si="16"/>
        <v>0</v>
      </c>
      <c r="AL115" s="302"/>
      <c r="AM115" s="322">
        <f t="shared" si="17"/>
        <v>-46572.6</v>
      </c>
      <c r="AN115" s="322">
        <f t="shared" si="21"/>
        <v>46572.6</v>
      </c>
      <c r="AO115" s="265">
        <f>VLOOKUP(C115,[13]Sheet1!$B$1:$BK$65536,62,0)</f>
        <v>0</v>
      </c>
      <c r="AP115" s="343"/>
      <c r="AQ115" s="343"/>
      <c r="AR115" s="343"/>
    </row>
    <row r="116" hidden="1" customHeight="1" spans="1:44">
      <c r="A116" s="265"/>
      <c r="B116" s="291">
        <v>122</v>
      </c>
      <c r="C116" s="292" t="s">
        <v>264</v>
      </c>
      <c r="D116" s="293" t="s">
        <v>265</v>
      </c>
      <c r="E116" s="132">
        <f>VLOOKUP(C116,[1]整理明细!$B:$M,12,0)</f>
        <v>51725.38</v>
      </c>
      <c r="F116" s="132">
        <f>VLOOKUP(C116,[12]河北应付账款!$C:$P,14,0)</f>
        <v>0</v>
      </c>
      <c r="G116" s="132">
        <f t="shared" si="13"/>
        <v>0</v>
      </c>
      <c r="H116" s="141">
        <v>0</v>
      </c>
      <c r="I116" s="141">
        <v>0</v>
      </c>
      <c r="J116" s="141">
        <v>0</v>
      </c>
      <c r="K116" s="141">
        <v>0</v>
      </c>
      <c r="L116" s="141">
        <v>0</v>
      </c>
      <c r="M116" s="141">
        <v>0</v>
      </c>
      <c r="N116" s="141">
        <v>0</v>
      </c>
      <c r="O116" s="141">
        <v>0</v>
      </c>
      <c r="P116" s="141">
        <v>0</v>
      </c>
      <c r="Q116" s="141">
        <v>0</v>
      </c>
      <c r="R116" s="141">
        <v>0</v>
      </c>
      <c r="S116" s="141">
        <v>0</v>
      </c>
      <c r="T116" s="141">
        <v>0</v>
      </c>
      <c r="U116" s="141">
        <v>0</v>
      </c>
      <c r="V116" s="141">
        <v>0</v>
      </c>
      <c r="W116" s="141">
        <v>0</v>
      </c>
      <c r="X116" s="141">
        <v>0</v>
      </c>
      <c r="Y116" s="141">
        <v>0</v>
      </c>
      <c r="Z116" s="141">
        <v>0</v>
      </c>
      <c r="AA116" s="141">
        <v>0</v>
      </c>
      <c r="AB116" s="141">
        <v>0</v>
      </c>
      <c r="AC116" s="141">
        <v>0</v>
      </c>
      <c r="AD116" s="141">
        <v>0</v>
      </c>
      <c r="AE116" s="260">
        <f t="shared" si="20"/>
        <v>0</v>
      </c>
      <c r="AF116" s="141">
        <v>0</v>
      </c>
      <c r="AG116" s="141">
        <v>0</v>
      </c>
      <c r="AH116" s="260">
        <f t="shared" si="15"/>
        <v>0</v>
      </c>
      <c r="AI116" s="141">
        <f t="shared" si="19"/>
        <v>0</v>
      </c>
      <c r="AJ116" s="141"/>
      <c r="AK116" s="145">
        <f t="shared" si="16"/>
        <v>0</v>
      </c>
      <c r="AL116" s="302"/>
      <c r="AM116" s="322">
        <f t="shared" si="17"/>
        <v>0</v>
      </c>
      <c r="AN116" s="322">
        <f t="shared" si="21"/>
        <v>51725.38</v>
      </c>
      <c r="AO116" s="265">
        <f>VLOOKUP(C116,[13]Sheet1!$B$1:$BK$65536,62,0)</f>
        <v>0</v>
      </c>
      <c r="AP116" s="343"/>
      <c r="AQ116" s="343"/>
      <c r="AR116" s="343"/>
    </row>
    <row r="117" hidden="1" customHeight="1" spans="1:44">
      <c r="A117" s="265"/>
      <c r="B117" s="291">
        <v>123</v>
      </c>
      <c r="C117" s="292" t="s">
        <v>266</v>
      </c>
      <c r="D117" s="293" t="s">
        <v>267</v>
      </c>
      <c r="E117" s="132">
        <f>VLOOKUP(C117,[1]整理明细!$B:$M,12,0)</f>
        <v>41776.59</v>
      </c>
      <c r="F117" s="132">
        <f>VLOOKUP(C117,[12]河北应付账款!$C:$P,14,0)</f>
        <v>13993.92</v>
      </c>
      <c r="G117" s="132">
        <f t="shared" si="13"/>
        <v>2332.32</v>
      </c>
      <c r="H117" s="141">
        <v>3519.412</v>
      </c>
      <c r="I117" s="141">
        <v>29100</v>
      </c>
      <c r="J117" s="141">
        <v>-25580.588</v>
      </c>
      <c r="K117" s="141">
        <v>5000</v>
      </c>
      <c r="L117" s="141">
        <v>0</v>
      </c>
      <c r="M117" s="141">
        <v>5000</v>
      </c>
      <c r="N117" s="141">
        <v>5000</v>
      </c>
      <c r="O117" s="141">
        <v>4850</v>
      </c>
      <c r="P117" s="141">
        <v>150</v>
      </c>
      <c r="Q117" s="141">
        <v>5080.04</v>
      </c>
      <c r="R117" s="141">
        <v>0</v>
      </c>
      <c r="S117" s="141">
        <v>5080.04</v>
      </c>
      <c r="T117" s="141">
        <v>0</v>
      </c>
      <c r="U117" s="141">
        <v>4850</v>
      </c>
      <c r="V117" s="141">
        <v>-4850</v>
      </c>
      <c r="W117" s="141">
        <v>3093.13066666666</v>
      </c>
      <c r="X117" s="141">
        <v>0</v>
      </c>
      <c r="Y117" s="141">
        <v>3093.13066666666</v>
      </c>
      <c r="Z117" s="141">
        <v>3000</v>
      </c>
      <c r="AA117" s="141">
        <v>0</v>
      </c>
      <c r="AB117" s="141">
        <v>3000</v>
      </c>
      <c r="AC117" s="141">
        <v>2000</v>
      </c>
      <c r="AD117" s="141">
        <v>4850</v>
      </c>
      <c r="AE117" s="260">
        <f t="shared" si="20"/>
        <v>-2850</v>
      </c>
      <c r="AF117" s="141">
        <v>2000</v>
      </c>
      <c r="AG117" s="141">
        <v>0</v>
      </c>
      <c r="AH117" s="260">
        <f t="shared" si="15"/>
        <v>2000</v>
      </c>
      <c r="AI117" s="141">
        <f t="shared" si="19"/>
        <v>2000</v>
      </c>
      <c r="AJ117" s="141"/>
      <c r="AK117" s="145">
        <f t="shared" si="16"/>
        <v>2000</v>
      </c>
      <c r="AL117" s="302"/>
      <c r="AM117" s="322">
        <f t="shared" si="17"/>
        <v>-12957.4173333333</v>
      </c>
      <c r="AN117" s="322">
        <f t="shared" si="21"/>
        <v>54734.0073333333</v>
      </c>
      <c r="AO117" s="265">
        <f>VLOOKUP(C117,[13]Sheet1!$B$1:$BK$65536,62,0)</f>
        <v>0</v>
      </c>
      <c r="AP117" s="343"/>
      <c r="AQ117" s="343"/>
      <c r="AR117" s="343"/>
    </row>
    <row r="118" hidden="1" customHeight="1" spans="1:44">
      <c r="A118" s="265"/>
      <c r="B118" s="291">
        <v>124</v>
      </c>
      <c r="C118" s="292" t="s">
        <v>268</v>
      </c>
      <c r="D118" s="293" t="s">
        <v>269</v>
      </c>
      <c r="E118" s="132">
        <f>VLOOKUP(C118,[1]整理明细!$B:$M,12,0)</f>
        <v>48800</v>
      </c>
      <c r="F118" s="132">
        <f>VLOOKUP(C118,[12]河北应付账款!$C:$P,14,0)</f>
        <v>0</v>
      </c>
      <c r="G118" s="132">
        <f t="shared" si="13"/>
        <v>0</v>
      </c>
      <c r="H118" s="141">
        <v>0</v>
      </c>
      <c r="I118" s="141">
        <v>0</v>
      </c>
      <c r="J118" s="141">
        <v>0</v>
      </c>
      <c r="K118" s="141">
        <v>0</v>
      </c>
      <c r="L118" s="141">
        <v>0</v>
      </c>
      <c r="M118" s="141">
        <v>0</v>
      </c>
      <c r="N118" s="141">
        <v>0</v>
      </c>
      <c r="O118" s="141">
        <v>0</v>
      </c>
      <c r="P118" s="141">
        <v>0</v>
      </c>
      <c r="Q118" s="141">
        <v>0</v>
      </c>
      <c r="R118" s="141">
        <v>0</v>
      </c>
      <c r="S118" s="141">
        <v>0</v>
      </c>
      <c r="T118" s="141">
        <v>0</v>
      </c>
      <c r="U118" s="141">
        <v>0</v>
      </c>
      <c r="V118" s="141">
        <v>0</v>
      </c>
      <c r="W118" s="141">
        <v>0</v>
      </c>
      <c r="X118" s="141">
        <v>0</v>
      </c>
      <c r="Y118" s="141">
        <v>0</v>
      </c>
      <c r="Z118" s="141">
        <v>0</v>
      </c>
      <c r="AA118" s="141">
        <v>0</v>
      </c>
      <c r="AB118" s="141">
        <v>0</v>
      </c>
      <c r="AC118" s="141">
        <v>0</v>
      </c>
      <c r="AD118" s="141">
        <v>0</v>
      </c>
      <c r="AE118" s="260">
        <f t="shared" si="20"/>
        <v>0</v>
      </c>
      <c r="AF118" s="141">
        <v>0</v>
      </c>
      <c r="AG118" s="141">
        <v>0</v>
      </c>
      <c r="AH118" s="260">
        <f t="shared" si="15"/>
        <v>0</v>
      </c>
      <c r="AI118" s="141">
        <f t="shared" si="19"/>
        <v>0</v>
      </c>
      <c r="AJ118" s="141"/>
      <c r="AK118" s="145">
        <f t="shared" si="16"/>
        <v>0</v>
      </c>
      <c r="AL118" s="302"/>
      <c r="AM118" s="322">
        <f t="shared" si="17"/>
        <v>0</v>
      </c>
      <c r="AN118" s="322">
        <f t="shared" si="21"/>
        <v>48800</v>
      </c>
      <c r="AO118" s="265">
        <f>VLOOKUP(C118,[13]Sheet1!$B$1:$BK$65536,62,0)</f>
        <v>0</v>
      </c>
      <c r="AP118" s="343"/>
      <c r="AQ118" s="343"/>
      <c r="AR118" s="343"/>
    </row>
    <row r="119" hidden="1" customHeight="1" spans="1:44">
      <c r="A119" s="265"/>
      <c r="B119" s="291">
        <v>125</v>
      </c>
      <c r="C119" s="292" t="s">
        <v>270</v>
      </c>
      <c r="D119" s="293" t="s">
        <v>271</v>
      </c>
      <c r="E119" s="132">
        <f>VLOOKUP(C119,[1]整理明细!$B:$M,12,0)</f>
        <v>451366.65</v>
      </c>
      <c r="F119" s="132">
        <f>VLOOKUP(C119,[12]河北应付账款!$C:$P,14,0)</f>
        <v>354519.2</v>
      </c>
      <c r="G119" s="132">
        <f t="shared" si="13"/>
        <v>59086.5333333333</v>
      </c>
      <c r="H119" s="141">
        <v>46680.5586666667</v>
      </c>
      <c r="I119" s="141">
        <v>48500</v>
      </c>
      <c r="J119" s="141">
        <v>-1819.4413333333</v>
      </c>
      <c r="K119" s="141">
        <v>44000</v>
      </c>
      <c r="L119" s="141">
        <v>43650</v>
      </c>
      <c r="M119" s="141">
        <v>350</v>
      </c>
      <c r="N119" s="141">
        <v>52000</v>
      </c>
      <c r="O119" s="141">
        <v>50440</v>
      </c>
      <c r="P119" s="141">
        <v>1560</v>
      </c>
      <c r="Q119" s="141">
        <v>44639.4493333334</v>
      </c>
      <c r="R119" s="141">
        <v>38800</v>
      </c>
      <c r="S119" s="141">
        <v>5839.4493333334</v>
      </c>
      <c r="T119" s="141">
        <v>40000</v>
      </c>
      <c r="U119" s="141">
        <v>38800</v>
      </c>
      <c r="V119" s="141">
        <v>1200</v>
      </c>
      <c r="W119" s="141">
        <v>49281.6973333334</v>
      </c>
      <c r="X119" s="141">
        <v>0</v>
      </c>
      <c r="Y119" s="141">
        <v>49281.6973333334</v>
      </c>
      <c r="Z119" s="141">
        <v>49000</v>
      </c>
      <c r="AA119" s="141">
        <v>142590</v>
      </c>
      <c r="AB119" s="141">
        <v>-93590</v>
      </c>
      <c r="AC119" s="141">
        <v>49000</v>
      </c>
      <c r="AD119" s="141">
        <v>0</v>
      </c>
      <c r="AE119" s="260">
        <f t="shared" si="20"/>
        <v>49000</v>
      </c>
      <c r="AF119" s="141">
        <v>43000</v>
      </c>
      <c r="AG119" s="141">
        <f>VLOOKUP(D119,'[11]2024.03支出'!$G:$H,2,0)</f>
        <v>49000</v>
      </c>
      <c r="AH119" s="260">
        <f t="shared" si="15"/>
        <v>-6000</v>
      </c>
      <c r="AI119" s="141">
        <f t="shared" si="19"/>
        <v>47000</v>
      </c>
      <c r="AJ119" s="141"/>
      <c r="AK119" s="145">
        <f t="shared" si="16"/>
        <v>47000</v>
      </c>
      <c r="AL119" s="302" t="e">
        <f>VLOOKUP(C119,'预付&amp;票到付款'!B:B,1,0)</f>
        <v>#N/A</v>
      </c>
      <c r="AM119" s="322">
        <f t="shared" si="17"/>
        <v>52821.7053333335</v>
      </c>
      <c r="AN119" s="322">
        <f t="shared" si="21"/>
        <v>398544.944666667</v>
      </c>
      <c r="AO119" s="265">
        <f>VLOOKUP(C119,[13]Sheet1!$B$1:$BK$65536,62,0)</f>
        <v>0</v>
      </c>
      <c r="AP119" s="343"/>
      <c r="AQ119" s="343"/>
      <c r="AR119" s="343"/>
    </row>
    <row r="120" hidden="1" customHeight="1" spans="1:44">
      <c r="A120" s="265"/>
      <c r="B120" s="291">
        <v>126</v>
      </c>
      <c r="C120" s="292" t="s">
        <v>272</v>
      </c>
      <c r="D120" s="293" t="s">
        <v>273</v>
      </c>
      <c r="E120" s="132">
        <f>VLOOKUP(C120,[1]整理明细!$B:$M,12,0)</f>
        <v>117519.07</v>
      </c>
      <c r="F120" s="132">
        <f>VLOOKUP(C120,[12]河北应付账款!$C:$P,14,0)</f>
        <v>86764.88</v>
      </c>
      <c r="G120" s="132">
        <f t="shared" si="13"/>
        <v>14460.8133333333</v>
      </c>
      <c r="H120" s="141">
        <v>9949.4</v>
      </c>
      <c r="I120" s="141">
        <v>8730</v>
      </c>
      <c r="J120" s="141">
        <v>1219.4</v>
      </c>
      <c r="K120" s="141">
        <v>10000</v>
      </c>
      <c r="L120" s="141">
        <v>9700</v>
      </c>
      <c r="M120" s="141">
        <v>300</v>
      </c>
      <c r="N120" s="141">
        <v>7000</v>
      </c>
      <c r="O120" s="141">
        <v>0</v>
      </c>
      <c r="P120" s="141">
        <v>7000</v>
      </c>
      <c r="Q120" s="141">
        <v>14960</v>
      </c>
      <c r="R120" s="141">
        <v>6790</v>
      </c>
      <c r="S120" s="141">
        <v>8170</v>
      </c>
      <c r="T120" s="141">
        <v>10000</v>
      </c>
      <c r="U120" s="141">
        <v>9700</v>
      </c>
      <c r="V120" s="141">
        <v>300</v>
      </c>
      <c r="W120" s="141">
        <v>9688</v>
      </c>
      <c r="X120" s="141">
        <v>0</v>
      </c>
      <c r="Y120" s="141">
        <v>9688</v>
      </c>
      <c r="Z120" s="141">
        <v>10000</v>
      </c>
      <c r="AA120" s="141">
        <v>0</v>
      </c>
      <c r="AB120" s="141">
        <v>10000</v>
      </c>
      <c r="AC120" s="141">
        <v>12000</v>
      </c>
      <c r="AD120" s="141">
        <v>0</v>
      </c>
      <c r="AE120" s="260">
        <f t="shared" si="20"/>
        <v>12000</v>
      </c>
      <c r="AF120" s="141">
        <v>12000</v>
      </c>
      <c r="AG120" s="141">
        <f>VLOOKUP(D120,'[11]2024.03支出'!$G:$H,2,0)</f>
        <v>48500</v>
      </c>
      <c r="AH120" s="260">
        <f t="shared" si="15"/>
        <v>-36500</v>
      </c>
      <c r="AI120" s="141">
        <f t="shared" si="19"/>
        <v>12000</v>
      </c>
      <c r="AJ120" s="141"/>
      <c r="AK120" s="145">
        <f t="shared" si="16"/>
        <v>12000</v>
      </c>
      <c r="AL120" s="302"/>
      <c r="AM120" s="322">
        <f t="shared" si="17"/>
        <v>24177.4</v>
      </c>
      <c r="AN120" s="322">
        <f t="shared" si="21"/>
        <v>93341.67</v>
      </c>
      <c r="AO120" s="265">
        <f>VLOOKUP(C120,[13]Sheet1!$B$1:$BK$65536,62,0)</f>
        <v>0</v>
      </c>
      <c r="AP120" s="343"/>
      <c r="AQ120" s="343"/>
      <c r="AR120" s="343"/>
    </row>
    <row r="121" hidden="1" customHeight="1" spans="1:44">
      <c r="A121" s="265"/>
      <c r="B121" s="291">
        <v>127</v>
      </c>
      <c r="C121" s="292" t="s">
        <v>274</v>
      </c>
      <c r="D121" s="293" t="s">
        <v>275</v>
      </c>
      <c r="E121" s="132">
        <f>VLOOKUP(C121,[1]整理明细!$B:$M,12,0)</f>
        <v>18066.19</v>
      </c>
      <c r="F121" s="132">
        <f>VLOOKUP(C121,[12]河北应付账款!$C:$P,14,0)</f>
        <v>0</v>
      </c>
      <c r="G121" s="132">
        <f t="shared" si="13"/>
        <v>0</v>
      </c>
      <c r="H121" s="141">
        <v>0</v>
      </c>
      <c r="I121" s="141">
        <v>0</v>
      </c>
      <c r="J121" s="141">
        <v>0</v>
      </c>
      <c r="K121" s="141">
        <v>0</v>
      </c>
      <c r="L121" s="141">
        <v>0</v>
      </c>
      <c r="M121" s="141">
        <v>0</v>
      </c>
      <c r="N121" s="141">
        <v>0</v>
      </c>
      <c r="O121" s="141">
        <v>19400</v>
      </c>
      <c r="P121" s="141">
        <v>-19400</v>
      </c>
      <c r="Q121" s="141">
        <v>0</v>
      </c>
      <c r="R121" s="141">
        <v>0</v>
      </c>
      <c r="S121" s="141">
        <v>0</v>
      </c>
      <c r="T121" s="141">
        <v>0</v>
      </c>
      <c r="U121" s="141">
        <v>0</v>
      </c>
      <c r="V121" s="141">
        <v>0</v>
      </c>
      <c r="W121" s="141">
        <v>0</v>
      </c>
      <c r="X121" s="141">
        <v>0</v>
      </c>
      <c r="Y121" s="141">
        <v>0</v>
      </c>
      <c r="Z121" s="141">
        <v>0</v>
      </c>
      <c r="AA121" s="141">
        <v>0</v>
      </c>
      <c r="AB121" s="141">
        <v>0</v>
      </c>
      <c r="AC121" s="141">
        <v>0</v>
      </c>
      <c r="AD121" s="141">
        <v>10000</v>
      </c>
      <c r="AE121" s="260">
        <f t="shared" si="20"/>
        <v>-10000</v>
      </c>
      <c r="AF121" s="141">
        <v>0</v>
      </c>
      <c r="AG121" s="141">
        <v>0</v>
      </c>
      <c r="AH121" s="260">
        <f t="shared" si="15"/>
        <v>0</v>
      </c>
      <c r="AI121" s="141">
        <f t="shared" si="19"/>
        <v>0</v>
      </c>
      <c r="AJ121" s="141"/>
      <c r="AK121" s="145">
        <f t="shared" si="16"/>
        <v>0</v>
      </c>
      <c r="AL121" s="302"/>
      <c r="AM121" s="322">
        <f t="shared" si="17"/>
        <v>-29400</v>
      </c>
      <c r="AN121" s="322">
        <f t="shared" si="21"/>
        <v>47466.19</v>
      </c>
      <c r="AO121" s="265">
        <f>VLOOKUP(C121,[13]Sheet1!$B$1:$BK$65536,62,0)</f>
        <v>0</v>
      </c>
      <c r="AP121" s="343"/>
      <c r="AQ121" s="343"/>
      <c r="AR121" s="343"/>
    </row>
    <row r="122" hidden="1" customHeight="1" spans="1:44">
      <c r="A122" s="265"/>
      <c r="B122" s="291">
        <v>128</v>
      </c>
      <c r="C122" s="292" t="s">
        <v>276</v>
      </c>
      <c r="D122" s="293" t="s">
        <v>277</v>
      </c>
      <c r="E122" s="132">
        <f>VLOOKUP(C122,[1]整理明细!$B:$M,12,0)</f>
        <v>46895.05</v>
      </c>
      <c r="F122" s="132">
        <f>VLOOKUP(C122,[12]河北应付账款!$C:$P,14,0)</f>
        <v>0</v>
      </c>
      <c r="G122" s="132">
        <f t="shared" si="13"/>
        <v>0</v>
      </c>
      <c r="H122" s="141">
        <v>0</v>
      </c>
      <c r="I122" s="141">
        <v>0</v>
      </c>
      <c r="J122" s="141">
        <v>0</v>
      </c>
      <c r="K122" s="141">
        <v>0</v>
      </c>
      <c r="L122" s="141">
        <v>0</v>
      </c>
      <c r="M122" s="141">
        <v>0</v>
      </c>
      <c r="N122" s="141">
        <v>0</v>
      </c>
      <c r="O122" s="141">
        <v>0</v>
      </c>
      <c r="P122" s="141">
        <v>0</v>
      </c>
      <c r="Q122" s="141">
        <v>0</v>
      </c>
      <c r="R122" s="141">
        <v>0</v>
      </c>
      <c r="S122" s="141">
        <v>0</v>
      </c>
      <c r="T122" s="141">
        <v>0</v>
      </c>
      <c r="U122" s="141">
        <v>0</v>
      </c>
      <c r="V122" s="141">
        <v>0</v>
      </c>
      <c r="W122" s="141">
        <v>0</v>
      </c>
      <c r="X122" s="141">
        <v>0</v>
      </c>
      <c r="Y122" s="141">
        <v>0</v>
      </c>
      <c r="Z122" s="141">
        <v>0</v>
      </c>
      <c r="AA122" s="141">
        <v>0</v>
      </c>
      <c r="AB122" s="141">
        <v>0</v>
      </c>
      <c r="AC122" s="141">
        <v>0</v>
      </c>
      <c r="AD122" s="141">
        <v>0</v>
      </c>
      <c r="AE122" s="260">
        <f t="shared" si="20"/>
        <v>0</v>
      </c>
      <c r="AF122" s="141">
        <v>0</v>
      </c>
      <c r="AG122" s="141">
        <v>0</v>
      </c>
      <c r="AH122" s="260">
        <f t="shared" si="15"/>
        <v>0</v>
      </c>
      <c r="AI122" s="141">
        <f t="shared" si="19"/>
        <v>0</v>
      </c>
      <c r="AJ122" s="141"/>
      <c r="AK122" s="145">
        <f t="shared" si="16"/>
        <v>0</v>
      </c>
      <c r="AL122" s="302"/>
      <c r="AM122" s="322">
        <f t="shared" si="17"/>
        <v>0</v>
      </c>
      <c r="AN122" s="322">
        <f t="shared" si="21"/>
        <v>46895.05</v>
      </c>
      <c r="AO122" s="265">
        <f>VLOOKUP(C122,[13]Sheet1!$B$1:$BK$65536,62,0)</f>
        <v>0</v>
      </c>
      <c r="AP122" s="343"/>
      <c r="AQ122" s="343"/>
      <c r="AR122" s="343"/>
    </row>
    <row r="123" hidden="1" customHeight="1" spans="1:44">
      <c r="A123" s="265"/>
      <c r="B123" s="291">
        <v>129</v>
      </c>
      <c r="C123" s="292" t="s">
        <v>278</v>
      </c>
      <c r="D123" s="293" t="s">
        <v>279</v>
      </c>
      <c r="E123" s="132">
        <f>VLOOKUP(C123,[1]整理明细!$B:$M,12,0)</f>
        <v>54536.76</v>
      </c>
      <c r="F123" s="132">
        <f>VLOOKUP(C123,[12]河北应付账款!$C:$P,14,0)</f>
        <v>5006.61</v>
      </c>
      <c r="G123" s="132">
        <f t="shared" si="13"/>
        <v>834.435</v>
      </c>
      <c r="H123" s="141">
        <v>11946.4093333333</v>
      </c>
      <c r="I123" s="141">
        <v>10780</v>
      </c>
      <c r="J123" s="141">
        <v>1166.4093333333</v>
      </c>
      <c r="K123" s="141">
        <v>11000</v>
      </c>
      <c r="L123" s="141">
        <v>10780</v>
      </c>
      <c r="M123" s="141">
        <v>220</v>
      </c>
      <c r="N123" s="141">
        <v>10000</v>
      </c>
      <c r="O123" s="141">
        <v>0</v>
      </c>
      <c r="P123" s="141">
        <v>10000</v>
      </c>
      <c r="Q123" s="141">
        <v>8322.51866666664</v>
      </c>
      <c r="R123" s="141">
        <v>9800</v>
      </c>
      <c r="S123" s="141">
        <v>-1477.48133333336</v>
      </c>
      <c r="T123" s="141">
        <v>10000</v>
      </c>
      <c r="U123" s="141">
        <v>9800</v>
      </c>
      <c r="V123" s="141">
        <v>200</v>
      </c>
      <c r="W123" s="141">
        <v>1510.72133333334</v>
      </c>
      <c r="X123" s="141">
        <v>0</v>
      </c>
      <c r="Y123" s="141">
        <v>1510.72133333334</v>
      </c>
      <c r="Z123" s="141">
        <v>10000</v>
      </c>
      <c r="AA123" s="141">
        <v>0</v>
      </c>
      <c r="AB123" s="141">
        <v>10000</v>
      </c>
      <c r="AC123" s="141">
        <v>1000</v>
      </c>
      <c r="AD123" s="141">
        <v>1000</v>
      </c>
      <c r="AE123" s="260">
        <f t="shared" si="20"/>
        <v>0</v>
      </c>
      <c r="AF123" s="141">
        <v>1000</v>
      </c>
      <c r="AG123" s="141">
        <v>0</v>
      </c>
      <c r="AH123" s="260">
        <f t="shared" si="15"/>
        <v>1000</v>
      </c>
      <c r="AI123" s="141">
        <f t="shared" si="19"/>
        <v>1000</v>
      </c>
      <c r="AJ123" s="141"/>
      <c r="AK123" s="145">
        <f t="shared" si="16"/>
        <v>1000</v>
      </c>
      <c r="AL123" s="302" t="e">
        <f>VLOOKUP(C123,'预付&amp;票到付款'!B:B,1,0)</f>
        <v>#N/A</v>
      </c>
      <c r="AM123" s="322">
        <f t="shared" si="17"/>
        <v>23619.6493333333</v>
      </c>
      <c r="AN123" s="322">
        <f t="shared" si="21"/>
        <v>30917.1106666667</v>
      </c>
      <c r="AO123" s="265">
        <f>VLOOKUP(C123,[13]Sheet1!$B$1:$BK$65536,62,0)</f>
        <v>0</v>
      </c>
      <c r="AP123" s="343"/>
      <c r="AQ123" s="343"/>
      <c r="AR123" s="343"/>
    </row>
    <row r="124" hidden="1" customHeight="1" spans="1:44">
      <c r="A124" s="265"/>
      <c r="B124" s="291">
        <v>130</v>
      </c>
      <c r="C124" s="292" t="s">
        <v>280</v>
      </c>
      <c r="D124" s="293" t="s">
        <v>281</v>
      </c>
      <c r="E124" s="132">
        <f>VLOOKUP(C124,[1]整理明细!$B:$M,12,0)</f>
        <v>26000</v>
      </c>
      <c r="F124" s="132">
        <f>VLOOKUP(C124,[12]河北应付账款!$C:$P,14,0)</f>
        <v>0</v>
      </c>
      <c r="G124" s="132">
        <f t="shared" si="13"/>
        <v>0</v>
      </c>
      <c r="H124" s="141">
        <v>0</v>
      </c>
      <c r="I124" s="141">
        <v>0</v>
      </c>
      <c r="J124" s="141">
        <v>0</v>
      </c>
      <c r="K124" s="141">
        <v>0</v>
      </c>
      <c r="L124" s="141">
        <v>0</v>
      </c>
      <c r="M124" s="141">
        <v>0</v>
      </c>
      <c r="N124" s="141">
        <v>0</v>
      </c>
      <c r="O124" s="141">
        <v>0</v>
      </c>
      <c r="P124" s="141">
        <v>0</v>
      </c>
      <c r="Q124" s="141">
        <v>0</v>
      </c>
      <c r="R124" s="141">
        <v>0</v>
      </c>
      <c r="S124" s="141">
        <v>0</v>
      </c>
      <c r="T124" s="141">
        <v>0</v>
      </c>
      <c r="U124" s="141">
        <v>0</v>
      </c>
      <c r="V124" s="141">
        <v>0</v>
      </c>
      <c r="W124" s="141">
        <v>0</v>
      </c>
      <c r="X124" s="141">
        <v>0</v>
      </c>
      <c r="Y124" s="141">
        <v>0</v>
      </c>
      <c r="Z124" s="141">
        <v>0</v>
      </c>
      <c r="AA124" s="141">
        <v>0</v>
      </c>
      <c r="AB124" s="141">
        <v>0</v>
      </c>
      <c r="AC124" s="141">
        <v>0</v>
      </c>
      <c r="AD124" s="141">
        <v>0</v>
      </c>
      <c r="AE124" s="260">
        <f t="shared" si="20"/>
        <v>0</v>
      </c>
      <c r="AF124" s="141">
        <v>0</v>
      </c>
      <c r="AG124" s="141">
        <v>0</v>
      </c>
      <c r="AH124" s="260">
        <f t="shared" si="15"/>
        <v>0</v>
      </c>
      <c r="AI124" s="141">
        <f t="shared" si="19"/>
        <v>0</v>
      </c>
      <c r="AJ124" s="141"/>
      <c r="AK124" s="145">
        <f t="shared" si="16"/>
        <v>0</v>
      </c>
      <c r="AL124" s="302"/>
      <c r="AM124" s="322">
        <f t="shared" si="17"/>
        <v>0</v>
      </c>
      <c r="AN124" s="322">
        <f t="shared" si="21"/>
        <v>26000</v>
      </c>
      <c r="AO124" s="265">
        <f>VLOOKUP(C124,[13]Sheet1!$B$1:$BK$65536,62,0)</f>
        <v>0</v>
      </c>
      <c r="AP124" s="343"/>
      <c r="AQ124" s="343"/>
      <c r="AR124" s="343"/>
    </row>
    <row r="125" hidden="1" customHeight="1" spans="1:44">
      <c r="A125" s="265"/>
      <c r="B125" s="291">
        <v>133</v>
      </c>
      <c r="C125" s="292" t="s">
        <v>282</v>
      </c>
      <c r="D125" s="293" t="s">
        <v>283</v>
      </c>
      <c r="E125" s="132">
        <f>VLOOKUP(C125,[1]整理明细!$B:$M,12,0)</f>
        <v>0</v>
      </c>
      <c r="F125" s="132">
        <f>VLOOKUP(C125,[12]河北应付账款!$C:$P,14,0)</f>
        <v>0</v>
      </c>
      <c r="G125" s="132">
        <f t="shared" si="13"/>
        <v>0</v>
      </c>
      <c r="H125" s="141">
        <v>0</v>
      </c>
      <c r="I125" s="141">
        <v>0</v>
      </c>
      <c r="J125" s="141">
        <v>0</v>
      </c>
      <c r="K125" s="141">
        <v>1000</v>
      </c>
      <c r="L125" s="141">
        <v>1000</v>
      </c>
      <c r="M125" s="141">
        <v>0</v>
      </c>
      <c r="N125" s="141">
        <v>1000</v>
      </c>
      <c r="O125" s="141">
        <v>0</v>
      </c>
      <c r="P125" s="141">
        <v>1000</v>
      </c>
      <c r="Q125" s="141">
        <v>7680</v>
      </c>
      <c r="R125" s="141">
        <v>0</v>
      </c>
      <c r="S125" s="141">
        <v>7680</v>
      </c>
      <c r="T125" s="141">
        <v>0</v>
      </c>
      <c r="U125" s="141">
        <v>0</v>
      </c>
      <c r="V125" s="141">
        <v>0</v>
      </c>
      <c r="W125" s="141">
        <v>0</v>
      </c>
      <c r="X125" s="141">
        <v>0</v>
      </c>
      <c r="Y125" s="141">
        <v>0</v>
      </c>
      <c r="Z125" s="141">
        <v>0</v>
      </c>
      <c r="AA125" s="141">
        <v>0</v>
      </c>
      <c r="AB125" s="141">
        <v>0</v>
      </c>
      <c r="AC125" s="141">
        <v>0</v>
      </c>
      <c r="AD125" s="141">
        <v>0</v>
      </c>
      <c r="AE125" s="260">
        <f t="shared" si="20"/>
        <v>0</v>
      </c>
      <c r="AF125" s="141">
        <v>0</v>
      </c>
      <c r="AG125" s="141">
        <v>0</v>
      </c>
      <c r="AH125" s="260">
        <f t="shared" si="15"/>
        <v>0</v>
      </c>
      <c r="AI125" s="141">
        <f t="shared" si="19"/>
        <v>0</v>
      </c>
      <c r="AJ125" s="141"/>
      <c r="AK125" s="323">
        <f t="shared" si="16"/>
        <v>0</v>
      </c>
      <c r="AL125" s="302" t="e">
        <f>VLOOKUP(C125,'预付&amp;票到付款'!B:B,1,0)</f>
        <v>#N/A</v>
      </c>
      <c r="AM125" s="322">
        <f t="shared" si="17"/>
        <v>8680</v>
      </c>
      <c r="AN125" s="322">
        <f t="shared" si="21"/>
        <v>-8680</v>
      </c>
      <c r="AO125" s="265">
        <f>VLOOKUP(C125,[13]Sheet1!$B$1:$BK$65536,62,0)</f>
        <v>0</v>
      </c>
      <c r="AP125" s="343"/>
      <c r="AQ125" s="343"/>
      <c r="AR125" s="343"/>
    </row>
    <row r="126" customHeight="1" spans="1:44">
      <c r="A126" s="265"/>
      <c r="B126" s="291">
        <v>134</v>
      </c>
      <c r="C126" s="292" t="s">
        <v>284</v>
      </c>
      <c r="D126" s="293" t="s">
        <v>285</v>
      </c>
      <c r="E126" s="132">
        <f>VLOOKUP(C126,[1]整理明细!$B:$M,12,0)</f>
        <v>196943.17</v>
      </c>
      <c r="F126" s="132">
        <f>VLOOKUP(C126,[12]河北应付账款!$C:$P,14,0)</f>
        <v>77894.81</v>
      </c>
      <c r="G126" s="132">
        <f t="shared" si="13"/>
        <v>12982.4683333333</v>
      </c>
      <c r="H126" s="141">
        <v>27914.9733333333</v>
      </c>
      <c r="I126" s="141">
        <v>30000</v>
      </c>
      <c r="J126" s="141">
        <v>-2085.0266666667</v>
      </c>
      <c r="K126" s="141">
        <v>30000</v>
      </c>
      <c r="L126" s="141">
        <v>30000</v>
      </c>
      <c r="M126" s="141">
        <v>0</v>
      </c>
      <c r="N126" s="141">
        <v>17000</v>
      </c>
      <c r="O126" s="141">
        <v>24000</v>
      </c>
      <c r="P126" s="141">
        <v>-7000</v>
      </c>
      <c r="Q126" s="141">
        <v>17913.2336</v>
      </c>
      <c r="R126" s="141">
        <v>17000</v>
      </c>
      <c r="S126" s="141">
        <v>913.2336</v>
      </c>
      <c r="T126" s="141">
        <v>10000</v>
      </c>
      <c r="U126" s="141">
        <v>0</v>
      </c>
      <c r="V126" s="141">
        <v>10000</v>
      </c>
      <c r="W126" s="141">
        <v>13493.0146666666</v>
      </c>
      <c r="X126" s="141">
        <v>30000</v>
      </c>
      <c r="Y126" s="141">
        <v>-16506.9853333334</v>
      </c>
      <c r="Z126" s="141">
        <v>50000</v>
      </c>
      <c r="AA126" s="141">
        <v>40000</v>
      </c>
      <c r="AB126" s="141">
        <v>10000</v>
      </c>
      <c r="AC126" s="141">
        <v>10000</v>
      </c>
      <c r="AD126" s="141">
        <v>10000</v>
      </c>
      <c r="AE126" s="260">
        <f t="shared" si="20"/>
        <v>0</v>
      </c>
      <c r="AF126" s="141">
        <v>11000</v>
      </c>
      <c r="AG126" s="141">
        <f>VLOOKUP(D126,'[11]2024.03支出'!$G:$H,2,0)</f>
        <v>20000</v>
      </c>
      <c r="AH126" s="260">
        <f t="shared" si="15"/>
        <v>-9000</v>
      </c>
      <c r="AI126" s="326">
        <f t="shared" si="19"/>
        <v>10000</v>
      </c>
      <c r="AJ126" s="260"/>
      <c r="AK126" s="253">
        <f t="shared" si="16"/>
        <v>10000</v>
      </c>
      <c r="AL126" s="324" t="e">
        <f>VLOOKUP(C126,'预付&amp;票到付款'!B:B,1,0)</f>
        <v>#N/A</v>
      </c>
      <c r="AM126" s="325">
        <f t="shared" si="17"/>
        <v>-3678.7784000001</v>
      </c>
      <c r="AN126" s="325">
        <f t="shared" si="21"/>
        <v>200621.9484</v>
      </c>
      <c r="AO126" s="344">
        <f>VLOOKUP(C126,[13]Sheet1!$B$1:$BK$65536,62,0)</f>
        <v>1</v>
      </c>
      <c r="AP126" s="345">
        <f>AI126</f>
        <v>10000</v>
      </c>
      <c r="AQ126" s="346"/>
      <c r="AR126" s="347"/>
    </row>
    <row r="127" hidden="1" customHeight="1" spans="1:44">
      <c r="A127" s="265"/>
      <c r="B127" s="291">
        <v>135</v>
      </c>
      <c r="C127" s="292" t="s">
        <v>286</v>
      </c>
      <c r="D127" s="293" t="s">
        <v>287</v>
      </c>
      <c r="E127" s="132">
        <f>VLOOKUP(C127,[1]整理明细!$B:$M,12,0)</f>
        <v>35451.04</v>
      </c>
      <c r="F127" s="132">
        <f>VLOOKUP(C127,[12]河北应付账款!$C:$P,14,0)</f>
        <v>0</v>
      </c>
      <c r="G127" s="132">
        <f t="shared" si="13"/>
        <v>0</v>
      </c>
      <c r="H127" s="141">
        <v>0</v>
      </c>
      <c r="I127" s="141">
        <v>0</v>
      </c>
      <c r="J127" s="141">
        <v>0</v>
      </c>
      <c r="K127" s="141">
        <v>0</v>
      </c>
      <c r="L127" s="141">
        <v>0</v>
      </c>
      <c r="M127" s="141">
        <v>0</v>
      </c>
      <c r="N127" s="141">
        <v>0</v>
      </c>
      <c r="O127" s="141">
        <v>0</v>
      </c>
      <c r="P127" s="141">
        <v>0</v>
      </c>
      <c r="Q127" s="141">
        <v>0</v>
      </c>
      <c r="R127" s="141">
        <v>0</v>
      </c>
      <c r="S127" s="141">
        <v>0</v>
      </c>
      <c r="T127" s="141">
        <v>0</v>
      </c>
      <c r="U127" s="141">
        <v>0</v>
      </c>
      <c r="V127" s="141">
        <v>0</v>
      </c>
      <c r="W127" s="141">
        <v>0</v>
      </c>
      <c r="X127" s="141">
        <v>0</v>
      </c>
      <c r="Y127" s="141">
        <v>0</v>
      </c>
      <c r="Z127" s="141">
        <v>0</v>
      </c>
      <c r="AA127" s="141">
        <v>0</v>
      </c>
      <c r="AB127" s="141">
        <v>0</v>
      </c>
      <c r="AC127" s="141">
        <v>0</v>
      </c>
      <c r="AD127" s="141">
        <v>0</v>
      </c>
      <c r="AE127" s="260">
        <f t="shared" si="20"/>
        <v>0</v>
      </c>
      <c r="AF127" s="141">
        <v>0</v>
      </c>
      <c r="AG127" s="141">
        <v>0</v>
      </c>
      <c r="AH127" s="260">
        <f t="shared" si="15"/>
        <v>0</v>
      </c>
      <c r="AI127" s="141">
        <f t="shared" si="19"/>
        <v>0</v>
      </c>
      <c r="AJ127" s="141"/>
      <c r="AK127" s="258">
        <f t="shared" si="16"/>
        <v>0</v>
      </c>
      <c r="AL127" s="302"/>
      <c r="AM127" s="322">
        <f t="shared" si="17"/>
        <v>0</v>
      </c>
      <c r="AN127" s="322">
        <f t="shared" si="21"/>
        <v>35451.04</v>
      </c>
      <c r="AO127" s="265">
        <f>VLOOKUP(C127,[13]Sheet1!$B$1:$BK$65536,62,0)</f>
        <v>0</v>
      </c>
      <c r="AP127" s="343"/>
      <c r="AQ127" s="343"/>
      <c r="AR127" s="343"/>
    </row>
    <row r="128" hidden="1" customHeight="1" spans="1:44">
      <c r="A128" s="265"/>
      <c r="B128" s="291">
        <v>136</v>
      </c>
      <c r="C128" s="292" t="s">
        <v>288</v>
      </c>
      <c r="D128" s="293" t="s">
        <v>289</v>
      </c>
      <c r="E128" s="132">
        <f>VLOOKUP(C128,[1]整理明细!$B:$M,12,0)</f>
        <v>55300.45</v>
      </c>
      <c r="F128" s="132">
        <f>VLOOKUP(C128,[12]河北应付账款!$C:$P,14,0)</f>
        <v>10380</v>
      </c>
      <c r="G128" s="132">
        <f t="shared" si="13"/>
        <v>1730</v>
      </c>
      <c r="H128" s="141">
        <v>5360.69333333333</v>
      </c>
      <c r="I128" s="141">
        <v>4850</v>
      </c>
      <c r="J128" s="141">
        <v>510.69333333333</v>
      </c>
      <c r="K128" s="141">
        <v>5000</v>
      </c>
      <c r="L128" s="141">
        <v>0</v>
      </c>
      <c r="M128" s="141">
        <v>5000</v>
      </c>
      <c r="N128" s="141">
        <v>2000</v>
      </c>
      <c r="O128" s="141">
        <v>4850</v>
      </c>
      <c r="P128" s="141">
        <v>-2850</v>
      </c>
      <c r="Q128" s="141">
        <v>13920</v>
      </c>
      <c r="R128" s="141">
        <v>0</v>
      </c>
      <c r="S128" s="141">
        <v>13920</v>
      </c>
      <c r="T128" s="141">
        <v>0</v>
      </c>
      <c r="U128" s="141">
        <v>0</v>
      </c>
      <c r="V128" s="141">
        <v>0</v>
      </c>
      <c r="W128" s="141">
        <v>1386.66666666666</v>
      </c>
      <c r="X128" s="141">
        <v>0</v>
      </c>
      <c r="Y128" s="141">
        <v>1386.66666666666</v>
      </c>
      <c r="Z128" s="141">
        <v>1000</v>
      </c>
      <c r="AA128" s="141">
        <v>0</v>
      </c>
      <c r="AB128" s="141">
        <v>1000</v>
      </c>
      <c r="AC128" s="141">
        <v>1000</v>
      </c>
      <c r="AD128" s="141">
        <v>0</v>
      </c>
      <c r="AE128" s="260">
        <f t="shared" si="20"/>
        <v>1000</v>
      </c>
      <c r="AF128" s="141">
        <v>1000</v>
      </c>
      <c r="AG128" s="141">
        <v>0</v>
      </c>
      <c r="AH128" s="260">
        <f t="shared" si="15"/>
        <v>1000</v>
      </c>
      <c r="AI128" s="141">
        <f t="shared" si="19"/>
        <v>1000</v>
      </c>
      <c r="AJ128" s="141"/>
      <c r="AK128" s="145">
        <f t="shared" si="16"/>
        <v>1000</v>
      </c>
      <c r="AL128" s="302"/>
      <c r="AM128" s="322">
        <f t="shared" si="17"/>
        <v>21967.36</v>
      </c>
      <c r="AN128" s="322">
        <f t="shared" si="21"/>
        <v>33333.09</v>
      </c>
      <c r="AO128" s="265">
        <f>VLOOKUP(C128,[13]Sheet1!$B$1:$BK$65536,62,0)</f>
        <v>0</v>
      </c>
      <c r="AP128" s="343"/>
      <c r="AQ128" s="343"/>
      <c r="AR128" s="343"/>
    </row>
    <row r="129" hidden="1" customHeight="1" spans="1:44">
      <c r="A129" s="265"/>
      <c r="B129" s="291">
        <v>137</v>
      </c>
      <c r="C129" s="292" t="s">
        <v>290</v>
      </c>
      <c r="D129" s="293" t="s">
        <v>291</v>
      </c>
      <c r="E129" s="132">
        <f>VLOOKUP(C129,[1]整理明细!$B:$M,12,0)</f>
        <v>2.91038304567337e-11</v>
      </c>
      <c r="F129" s="132">
        <f>VLOOKUP(C129,[12]河北应付账款!$C:$P,14,0)</f>
        <v>198654</v>
      </c>
      <c r="G129" s="132">
        <f t="shared" si="13"/>
        <v>33109</v>
      </c>
      <c r="H129" s="141">
        <v>0</v>
      </c>
      <c r="I129" s="141">
        <v>0</v>
      </c>
      <c r="J129" s="141">
        <v>0</v>
      </c>
      <c r="K129" s="141">
        <v>0</v>
      </c>
      <c r="L129" s="141">
        <v>0</v>
      </c>
      <c r="M129" s="141">
        <v>0</v>
      </c>
      <c r="N129" s="141">
        <v>0</v>
      </c>
      <c r="O129" s="141">
        <v>51160.91</v>
      </c>
      <c r="P129" s="141">
        <v>-51160.91</v>
      </c>
      <c r="Q129" s="141">
        <v>0</v>
      </c>
      <c r="R129" s="141">
        <v>0</v>
      </c>
      <c r="S129" s="141">
        <v>0</v>
      </c>
      <c r="T129" s="141">
        <v>10000</v>
      </c>
      <c r="U129" s="141">
        <v>0</v>
      </c>
      <c r="V129" s="141">
        <v>10000</v>
      </c>
      <c r="W129" s="141">
        <v>28853.3333333334</v>
      </c>
      <c r="X129" s="141">
        <v>0</v>
      </c>
      <c r="Y129" s="141">
        <v>28853.3333333334</v>
      </c>
      <c r="Z129" s="141">
        <v>29000</v>
      </c>
      <c r="AA129" s="141">
        <v>0</v>
      </c>
      <c r="AB129" s="141">
        <v>29000</v>
      </c>
      <c r="AC129" s="141">
        <v>26000</v>
      </c>
      <c r="AD129" s="141">
        <v>0</v>
      </c>
      <c r="AE129" s="260">
        <f t="shared" si="20"/>
        <v>26000</v>
      </c>
      <c r="AF129" s="141">
        <v>26000</v>
      </c>
      <c r="AG129" s="141">
        <f>VLOOKUP(D129,'[11]2024.03支出'!$G:$H,2,0)</f>
        <v>198654</v>
      </c>
      <c r="AH129" s="260">
        <f t="shared" si="15"/>
        <v>-172654</v>
      </c>
      <c r="AI129" s="141">
        <f t="shared" si="19"/>
        <v>26000</v>
      </c>
      <c r="AJ129" s="141"/>
      <c r="AK129" s="323">
        <f t="shared" si="16"/>
        <v>26000</v>
      </c>
      <c r="AL129" s="302"/>
      <c r="AM129" s="322">
        <f t="shared" si="17"/>
        <v>-103961.576666667</v>
      </c>
      <c r="AN129" s="322">
        <f t="shared" si="21"/>
        <v>103961.576666667</v>
      </c>
      <c r="AO129" s="265">
        <f>VLOOKUP(C129,[13]Sheet1!$B$1:$BK$65536,62,0)</f>
        <v>0</v>
      </c>
      <c r="AP129" s="343"/>
      <c r="AQ129" s="343"/>
      <c r="AR129" s="343"/>
    </row>
    <row r="130" customHeight="1" spans="1:44">
      <c r="A130" s="265"/>
      <c r="B130" s="291">
        <v>139</v>
      </c>
      <c r="C130" s="292" t="s">
        <v>292</v>
      </c>
      <c r="D130" s="293" t="s">
        <v>293</v>
      </c>
      <c r="E130" s="132">
        <f>VLOOKUP(C130,[1]整理明细!$B:$M,12,0)</f>
        <v>222060.82</v>
      </c>
      <c r="F130" s="132">
        <f>VLOOKUP(C130,[12]河北应付账款!$C:$P,14,0)</f>
        <v>195857.66</v>
      </c>
      <c r="G130" s="132">
        <f t="shared" si="13"/>
        <v>32642.9433333333</v>
      </c>
      <c r="H130" s="141">
        <v>18332.564</v>
      </c>
      <c r="I130" s="141">
        <v>18000</v>
      </c>
      <c r="J130" s="141">
        <v>332.563999999998</v>
      </c>
      <c r="K130" s="141">
        <v>21000</v>
      </c>
      <c r="L130" s="141">
        <v>21000</v>
      </c>
      <c r="M130" s="141">
        <v>0</v>
      </c>
      <c r="N130" s="141">
        <v>23000</v>
      </c>
      <c r="O130" s="141">
        <v>23000</v>
      </c>
      <c r="P130" s="141">
        <v>0</v>
      </c>
      <c r="Q130" s="141">
        <v>23656</v>
      </c>
      <c r="R130" s="141">
        <v>23000</v>
      </c>
      <c r="S130" s="141">
        <v>656</v>
      </c>
      <c r="T130" s="141">
        <v>20000</v>
      </c>
      <c r="U130" s="141">
        <v>0</v>
      </c>
      <c r="V130" s="141">
        <v>20000</v>
      </c>
      <c r="W130" s="141">
        <v>13990.528</v>
      </c>
      <c r="X130" s="141">
        <v>0</v>
      </c>
      <c r="Y130" s="141">
        <v>13990.528</v>
      </c>
      <c r="Z130" s="141">
        <v>30000</v>
      </c>
      <c r="AA130" s="141">
        <v>40000</v>
      </c>
      <c r="AB130" s="141">
        <v>-10000</v>
      </c>
      <c r="AC130" s="141">
        <v>13000</v>
      </c>
      <c r="AD130" s="141">
        <v>13000</v>
      </c>
      <c r="AE130" s="260">
        <f t="shared" si="20"/>
        <v>0</v>
      </c>
      <c r="AF130" s="141">
        <v>21000</v>
      </c>
      <c r="AG130" s="141">
        <f>VLOOKUP(D130,'[11]2024.03支出'!$G:$H,2,0)</f>
        <v>20000</v>
      </c>
      <c r="AH130" s="260">
        <f t="shared" si="15"/>
        <v>1000</v>
      </c>
      <c r="AI130" s="326">
        <f t="shared" si="19"/>
        <v>26000</v>
      </c>
      <c r="AJ130" s="260"/>
      <c r="AK130" s="253">
        <f t="shared" si="16"/>
        <v>26000</v>
      </c>
      <c r="AL130" s="324" t="e">
        <f>VLOOKUP(C130,'预付&amp;票到付款'!B:B,1,0)</f>
        <v>#N/A</v>
      </c>
      <c r="AM130" s="325">
        <f t="shared" si="17"/>
        <v>51979.092</v>
      </c>
      <c r="AN130" s="325">
        <f t="shared" si="21"/>
        <v>170081.728</v>
      </c>
      <c r="AO130" s="344">
        <f>VLOOKUP(C130,[13]Sheet1!$B$1:$BK$65536,62,0)</f>
        <v>1</v>
      </c>
      <c r="AP130" s="345">
        <f>AI130</f>
        <v>26000</v>
      </c>
      <c r="AQ130" s="346"/>
      <c r="AR130" s="347"/>
    </row>
    <row r="131" hidden="1" customHeight="1" spans="1:44">
      <c r="A131" s="265"/>
      <c r="B131" s="291">
        <v>140</v>
      </c>
      <c r="C131" s="292" t="s">
        <v>294</v>
      </c>
      <c r="D131" s="293" t="s">
        <v>295</v>
      </c>
      <c r="E131" s="132">
        <f>VLOOKUP(C131,[1]整理明细!$B:$M,12,0)</f>
        <v>159598.36</v>
      </c>
      <c r="F131" s="132">
        <f>VLOOKUP(C131,[12]河北应付账款!$C:$P,14,0)</f>
        <v>418144.48</v>
      </c>
      <c r="G131" s="132">
        <f t="shared" si="13"/>
        <v>69690.7466666667</v>
      </c>
      <c r="H131" s="141">
        <v>20194.9413333333</v>
      </c>
      <c r="I131" s="141">
        <v>0</v>
      </c>
      <c r="J131" s="141">
        <v>20194.9413333333</v>
      </c>
      <c r="K131" s="141">
        <v>23000</v>
      </c>
      <c r="L131" s="141">
        <v>193000</v>
      </c>
      <c r="M131" s="141">
        <v>-170000</v>
      </c>
      <c r="N131" s="141">
        <v>37000</v>
      </c>
      <c r="O131" s="141">
        <v>0</v>
      </c>
      <c r="P131" s="141">
        <v>37000</v>
      </c>
      <c r="Q131" s="141">
        <v>39836.0813333334</v>
      </c>
      <c r="R131" s="141">
        <v>40000</v>
      </c>
      <c r="S131" s="141">
        <v>-163.918666666599</v>
      </c>
      <c r="T131" s="141">
        <v>40000</v>
      </c>
      <c r="U131" s="141">
        <v>0</v>
      </c>
      <c r="V131" s="141">
        <v>40000</v>
      </c>
      <c r="W131" s="141">
        <v>53748.0133333334</v>
      </c>
      <c r="X131" s="141">
        <v>70000</v>
      </c>
      <c r="Y131" s="141">
        <v>-16251.9866666666</v>
      </c>
      <c r="Z131" s="141">
        <v>54000</v>
      </c>
      <c r="AA131" s="141">
        <v>80341.05</v>
      </c>
      <c r="AB131" s="141">
        <v>-26341.05</v>
      </c>
      <c r="AC131" s="141">
        <v>31000</v>
      </c>
      <c r="AD131" s="141">
        <v>0</v>
      </c>
      <c r="AE131" s="260">
        <f t="shared" si="20"/>
        <v>31000</v>
      </c>
      <c r="AF131" s="141">
        <v>31000</v>
      </c>
      <c r="AG131" s="141">
        <f>VLOOKUP(D131,'[11]2024.03支出'!$G:$H,2,0)</f>
        <v>168707.92</v>
      </c>
      <c r="AH131" s="260">
        <f t="shared" si="15"/>
        <v>-137707.92</v>
      </c>
      <c r="AI131" s="141">
        <f t="shared" si="19"/>
        <v>56000</v>
      </c>
      <c r="AJ131" s="141"/>
      <c r="AK131" s="327">
        <f t="shared" si="16"/>
        <v>56000</v>
      </c>
      <c r="AL131" s="302"/>
      <c r="AM131" s="322">
        <f t="shared" si="17"/>
        <v>-166269.934</v>
      </c>
      <c r="AN131" s="322">
        <f t="shared" si="21"/>
        <v>325868.294</v>
      </c>
      <c r="AO131" s="265">
        <f>VLOOKUP(C131,[13]Sheet1!$B$1:$BK$65536,62,0)</f>
        <v>0</v>
      </c>
      <c r="AP131" s="343"/>
      <c r="AQ131" s="343"/>
      <c r="AR131" s="343"/>
    </row>
    <row r="132" customHeight="1" spans="1:44">
      <c r="A132" s="265"/>
      <c r="B132" s="291">
        <v>141</v>
      </c>
      <c r="C132" s="292" t="s">
        <v>296</v>
      </c>
      <c r="D132" s="293" t="s">
        <v>297</v>
      </c>
      <c r="E132" s="132">
        <f>VLOOKUP(C132,[1]整理明细!$B:$M,12,0)</f>
        <v>43699.8</v>
      </c>
      <c r="F132" s="132">
        <f>VLOOKUP(C132,[12]河北应付账款!$C:$P,14,0)</f>
        <v>16726.91</v>
      </c>
      <c r="G132" s="132">
        <f t="shared" si="13"/>
        <v>2787.81833333333</v>
      </c>
      <c r="H132" s="141">
        <v>0</v>
      </c>
      <c r="I132" s="141">
        <v>0</v>
      </c>
      <c r="J132" s="141">
        <v>0</v>
      </c>
      <c r="K132" s="141">
        <v>0</v>
      </c>
      <c r="L132" s="141">
        <v>0</v>
      </c>
      <c r="M132" s="141">
        <v>0</v>
      </c>
      <c r="N132" s="141">
        <v>0</v>
      </c>
      <c r="O132" s="141">
        <v>0</v>
      </c>
      <c r="P132" s="141">
        <v>0</v>
      </c>
      <c r="Q132" s="141">
        <v>14960</v>
      </c>
      <c r="R132" s="141">
        <v>0</v>
      </c>
      <c r="S132" s="141">
        <v>14960</v>
      </c>
      <c r="T132" s="141">
        <v>0</v>
      </c>
      <c r="U132" s="141">
        <v>0</v>
      </c>
      <c r="V132" s="141">
        <v>0</v>
      </c>
      <c r="W132" s="141">
        <v>2493.33333333334</v>
      </c>
      <c r="X132" s="141">
        <v>0</v>
      </c>
      <c r="Y132" s="141">
        <v>2493.33333333334</v>
      </c>
      <c r="Z132" s="141">
        <v>20000</v>
      </c>
      <c r="AA132" s="141">
        <v>9700</v>
      </c>
      <c r="AB132" s="141">
        <v>10300</v>
      </c>
      <c r="AC132" s="141">
        <v>5000</v>
      </c>
      <c r="AD132" s="141">
        <v>0</v>
      </c>
      <c r="AE132" s="260">
        <f t="shared" si="20"/>
        <v>5000</v>
      </c>
      <c r="AF132" s="141">
        <v>2000</v>
      </c>
      <c r="AG132" s="141">
        <v>0</v>
      </c>
      <c r="AH132" s="260">
        <f t="shared" si="15"/>
        <v>2000</v>
      </c>
      <c r="AI132" s="326">
        <f t="shared" si="19"/>
        <v>2000</v>
      </c>
      <c r="AJ132" s="260"/>
      <c r="AK132" s="253">
        <f t="shared" si="16"/>
        <v>2000</v>
      </c>
      <c r="AL132" s="324" t="e">
        <f>VLOOKUP(C132,'预付&amp;票到付款'!B:B,1,0)</f>
        <v>#N/A</v>
      </c>
      <c r="AM132" s="325">
        <f t="shared" si="17"/>
        <v>36753.3333333333</v>
      </c>
      <c r="AN132" s="325">
        <f t="shared" si="21"/>
        <v>6946.46666666666</v>
      </c>
      <c r="AO132" s="344">
        <f>VLOOKUP(C132,[13]Sheet1!$B$1:$BK$65536,62,0)</f>
        <v>1</v>
      </c>
      <c r="AP132" s="345">
        <v>10000</v>
      </c>
      <c r="AQ132" s="348"/>
      <c r="AR132" s="347"/>
    </row>
    <row r="133" hidden="1" customHeight="1" spans="1:44">
      <c r="A133" s="265"/>
      <c r="B133" s="291">
        <v>143</v>
      </c>
      <c r="C133" s="292" t="s">
        <v>298</v>
      </c>
      <c r="D133" s="293" t="s">
        <v>299</v>
      </c>
      <c r="E133" s="132">
        <f>VLOOKUP(C133,[1]整理明细!$B:$M,12,0)</f>
        <v>773100.22</v>
      </c>
      <c r="F133" s="132">
        <f>VLOOKUP(C133,[12]河北应付账款!$C:$P,14,0)</f>
        <v>617793.34</v>
      </c>
      <c r="G133" s="132">
        <f t="shared" si="13"/>
        <v>102965.556666667</v>
      </c>
      <c r="H133" s="141">
        <v>57517.084</v>
      </c>
      <c r="I133" s="141">
        <v>0</v>
      </c>
      <c r="J133" s="141">
        <v>57517.084</v>
      </c>
      <c r="K133" s="141">
        <v>52000</v>
      </c>
      <c r="L133" s="141">
        <v>50960</v>
      </c>
      <c r="M133" s="141">
        <v>1040</v>
      </c>
      <c r="N133" s="141">
        <v>64000</v>
      </c>
      <c r="O133" s="141">
        <v>0</v>
      </c>
      <c r="P133" s="141">
        <v>64000</v>
      </c>
      <c r="Q133" s="141">
        <v>77574.4946666667</v>
      </c>
      <c r="R133" s="141">
        <v>62720</v>
      </c>
      <c r="S133" s="141">
        <v>14854.4946666667</v>
      </c>
      <c r="T133" s="141">
        <v>50000</v>
      </c>
      <c r="U133" s="141">
        <v>78400</v>
      </c>
      <c r="V133" s="141">
        <v>-28400</v>
      </c>
      <c r="W133" s="141">
        <v>70925.356</v>
      </c>
      <c r="X133" s="141">
        <v>49000</v>
      </c>
      <c r="Y133" s="141">
        <v>21925.356</v>
      </c>
      <c r="Z133" s="141">
        <v>71000</v>
      </c>
      <c r="AA133" s="141">
        <v>50000</v>
      </c>
      <c r="AB133" s="141">
        <v>21000</v>
      </c>
      <c r="AC133" s="141">
        <v>81000</v>
      </c>
      <c r="AD133" s="141">
        <v>78400</v>
      </c>
      <c r="AE133" s="260">
        <f t="shared" si="20"/>
        <v>2600</v>
      </c>
      <c r="AF133" s="141">
        <v>87000</v>
      </c>
      <c r="AG133" s="141">
        <f>VLOOKUP(D133,'[11]2024.03支出'!$G:$H,2,0)</f>
        <v>110000</v>
      </c>
      <c r="AH133" s="260">
        <f t="shared" si="15"/>
        <v>-23000</v>
      </c>
      <c r="AI133" s="141">
        <f t="shared" si="19"/>
        <v>82000</v>
      </c>
      <c r="AJ133" s="141"/>
      <c r="AK133" s="258">
        <f t="shared" si="16"/>
        <v>82000</v>
      </c>
      <c r="AL133" s="302"/>
      <c r="AM133" s="322">
        <f t="shared" si="17"/>
        <v>213536.934666667</v>
      </c>
      <c r="AN133" s="322">
        <f t="shared" si="21"/>
        <v>559563.285333333</v>
      </c>
      <c r="AO133" s="265">
        <f>VLOOKUP(C133,[13]Sheet1!$B$1:$BK$65536,62,0)</f>
        <v>0</v>
      </c>
      <c r="AP133" s="343"/>
      <c r="AQ133" s="343"/>
      <c r="AR133" s="343"/>
    </row>
    <row r="134" hidden="1" customHeight="1" spans="1:44">
      <c r="A134" s="265"/>
      <c r="B134" s="291">
        <v>144</v>
      </c>
      <c r="C134" s="292" t="s">
        <v>300</v>
      </c>
      <c r="D134" s="293" t="s">
        <v>301</v>
      </c>
      <c r="E134" s="132">
        <f>VLOOKUP(C134,[1]整理明细!$B:$M,12,0)</f>
        <v>29924.39</v>
      </c>
      <c r="F134" s="132">
        <f>VLOOKUP(C134,[12]河北应付账款!$C:$P,14,0)</f>
        <v>0</v>
      </c>
      <c r="G134" s="132">
        <f t="shared" ref="G134:G145" si="22">F134/6</f>
        <v>0</v>
      </c>
      <c r="H134" s="141">
        <v>0</v>
      </c>
      <c r="I134" s="141">
        <v>0</v>
      </c>
      <c r="J134" s="141">
        <v>0</v>
      </c>
      <c r="K134" s="141">
        <v>0</v>
      </c>
      <c r="L134" s="141">
        <v>0</v>
      </c>
      <c r="M134" s="141">
        <v>0</v>
      </c>
      <c r="N134" s="141">
        <v>0</v>
      </c>
      <c r="O134" s="141">
        <v>0</v>
      </c>
      <c r="P134" s="141">
        <v>0</v>
      </c>
      <c r="Q134" s="141">
        <v>0</v>
      </c>
      <c r="R134" s="141">
        <v>0</v>
      </c>
      <c r="S134" s="141">
        <v>0</v>
      </c>
      <c r="T134" s="141">
        <v>0</v>
      </c>
      <c r="U134" s="141">
        <v>0</v>
      </c>
      <c r="V134" s="141">
        <v>0</v>
      </c>
      <c r="W134" s="141">
        <v>0</v>
      </c>
      <c r="X134" s="141">
        <v>0</v>
      </c>
      <c r="Y134" s="141">
        <v>0</v>
      </c>
      <c r="Z134" s="141">
        <v>0</v>
      </c>
      <c r="AA134" s="141">
        <v>0</v>
      </c>
      <c r="AB134" s="141">
        <v>0</v>
      </c>
      <c r="AC134" s="141">
        <v>0</v>
      </c>
      <c r="AD134" s="141">
        <v>0</v>
      </c>
      <c r="AE134" s="260">
        <f t="shared" si="20"/>
        <v>0</v>
      </c>
      <c r="AF134" s="141">
        <v>0</v>
      </c>
      <c r="AG134" s="141">
        <v>0</v>
      </c>
      <c r="AH134" s="260">
        <f t="shared" ref="AH134:AH145" si="23">AF134-AG134</f>
        <v>0</v>
      </c>
      <c r="AI134" s="141">
        <f t="shared" si="19"/>
        <v>0</v>
      </c>
      <c r="AJ134" s="141"/>
      <c r="AK134" s="145">
        <f t="shared" ref="AK134:AK145" si="24">AI134-AJ134</f>
        <v>0</v>
      </c>
      <c r="AL134" s="302"/>
      <c r="AM134" s="322">
        <f t="shared" ref="AM134:AM145" si="25">AE134+AB134+Y134+V134+S134+P134+M134+J134+AH134+AK134</f>
        <v>0</v>
      </c>
      <c r="AN134" s="322">
        <f t="shared" si="21"/>
        <v>29924.39</v>
      </c>
      <c r="AO134" s="265">
        <f>VLOOKUP(C134,[13]Sheet1!$B$1:$BK$65536,62,0)</f>
        <v>0</v>
      </c>
      <c r="AP134" s="343"/>
      <c r="AQ134" s="343"/>
      <c r="AR134" s="343"/>
    </row>
    <row r="135" hidden="1" customHeight="1" spans="1:44">
      <c r="A135" s="265"/>
      <c r="B135" s="291">
        <v>145</v>
      </c>
      <c r="C135" s="292" t="s">
        <v>302</v>
      </c>
      <c r="D135" s="293" t="s">
        <v>303</v>
      </c>
      <c r="E135" s="132">
        <f>VLOOKUP(C135,[1]整理明细!$B:$M,12,0)</f>
        <v>28888.81</v>
      </c>
      <c r="F135" s="132">
        <f>VLOOKUP(C135,[12]河北应付账款!$C:$P,14,0)</f>
        <v>0</v>
      </c>
      <c r="G135" s="132">
        <f t="shared" si="22"/>
        <v>0</v>
      </c>
      <c r="H135" s="141">
        <v>0</v>
      </c>
      <c r="I135" s="141">
        <v>0</v>
      </c>
      <c r="J135" s="141">
        <v>0</v>
      </c>
      <c r="K135" s="141">
        <v>0</v>
      </c>
      <c r="L135" s="141">
        <v>0</v>
      </c>
      <c r="M135" s="141">
        <v>0</v>
      </c>
      <c r="N135" s="141">
        <v>0</v>
      </c>
      <c r="O135" s="141">
        <v>0</v>
      </c>
      <c r="P135" s="141">
        <v>0</v>
      </c>
      <c r="Q135" s="141">
        <v>0</v>
      </c>
      <c r="R135" s="141">
        <v>0</v>
      </c>
      <c r="S135" s="141">
        <v>0</v>
      </c>
      <c r="T135" s="141">
        <v>0</v>
      </c>
      <c r="U135" s="141">
        <v>0</v>
      </c>
      <c r="V135" s="141">
        <v>0</v>
      </c>
      <c r="W135" s="141">
        <v>0</v>
      </c>
      <c r="X135" s="141">
        <v>0</v>
      </c>
      <c r="Y135" s="141">
        <v>0</v>
      </c>
      <c r="Z135" s="141">
        <v>0</v>
      </c>
      <c r="AA135" s="141">
        <v>0</v>
      </c>
      <c r="AB135" s="141">
        <v>0</v>
      </c>
      <c r="AC135" s="141">
        <v>0</v>
      </c>
      <c r="AD135" s="141">
        <v>0</v>
      </c>
      <c r="AE135" s="260">
        <f t="shared" si="20"/>
        <v>0</v>
      </c>
      <c r="AF135" s="141">
        <v>0</v>
      </c>
      <c r="AG135" s="141">
        <v>0</v>
      </c>
      <c r="AH135" s="260">
        <f t="shared" si="23"/>
        <v>0</v>
      </c>
      <c r="AI135" s="141">
        <f t="shared" si="19"/>
        <v>0</v>
      </c>
      <c r="AJ135" s="141"/>
      <c r="AK135" s="145">
        <f t="shared" si="24"/>
        <v>0</v>
      </c>
      <c r="AL135" s="302"/>
      <c r="AM135" s="322">
        <f t="shared" si="25"/>
        <v>0</v>
      </c>
      <c r="AN135" s="322">
        <f t="shared" si="21"/>
        <v>28888.81</v>
      </c>
      <c r="AO135" s="265">
        <f>VLOOKUP(C135,[13]Sheet1!$B$1:$BK$65536,62,0)</f>
        <v>0</v>
      </c>
      <c r="AP135" s="343"/>
      <c r="AQ135" s="343"/>
      <c r="AR135" s="343"/>
    </row>
    <row r="136" hidden="1" customHeight="1" spans="1:44">
      <c r="A136" s="265"/>
      <c r="B136" s="291">
        <v>146</v>
      </c>
      <c r="C136" s="292" t="s">
        <v>304</v>
      </c>
      <c r="D136" s="293" t="s">
        <v>305</v>
      </c>
      <c r="E136" s="132">
        <f>VLOOKUP(C136,[1]整理明细!$B:$M,12,0)</f>
        <v>82560</v>
      </c>
      <c r="F136" s="132">
        <f>VLOOKUP(C136,[12]河北应付账款!$C:$P,14,0)</f>
        <v>124478</v>
      </c>
      <c r="G136" s="132">
        <f t="shared" si="22"/>
        <v>20746.3333333333</v>
      </c>
      <c r="H136" s="141">
        <v>0</v>
      </c>
      <c r="I136" s="141">
        <v>0</v>
      </c>
      <c r="J136" s="141">
        <v>0</v>
      </c>
      <c r="K136" s="141">
        <v>0</v>
      </c>
      <c r="L136" s="141">
        <v>0</v>
      </c>
      <c r="M136" s="141">
        <v>0</v>
      </c>
      <c r="N136" s="141">
        <v>0</v>
      </c>
      <c r="O136" s="141">
        <v>0</v>
      </c>
      <c r="P136" s="141">
        <v>0</v>
      </c>
      <c r="Q136" s="141">
        <v>0</v>
      </c>
      <c r="R136" s="141">
        <v>0</v>
      </c>
      <c r="S136" s="141">
        <v>0</v>
      </c>
      <c r="T136" s="141">
        <v>0</v>
      </c>
      <c r="U136" s="141">
        <v>0</v>
      </c>
      <c r="V136" s="141">
        <v>0</v>
      </c>
      <c r="W136" s="141">
        <v>0</v>
      </c>
      <c r="X136" s="141">
        <v>0</v>
      </c>
      <c r="Y136" s="141">
        <v>0</v>
      </c>
      <c r="Z136" s="141">
        <v>13000</v>
      </c>
      <c r="AA136" s="141">
        <v>0</v>
      </c>
      <c r="AB136" s="141">
        <v>13000</v>
      </c>
      <c r="AC136" s="141">
        <v>11000</v>
      </c>
      <c r="AD136" s="141">
        <v>0</v>
      </c>
      <c r="AE136" s="260">
        <f t="shared" si="20"/>
        <v>11000</v>
      </c>
      <c r="AF136" s="141">
        <v>11000</v>
      </c>
      <c r="AG136" s="141">
        <v>0</v>
      </c>
      <c r="AH136" s="260">
        <f t="shared" si="23"/>
        <v>11000</v>
      </c>
      <c r="AI136" s="141">
        <f t="shared" ref="AI136:AI199" si="26">ROUND(G136*0.8,-3)</f>
        <v>17000</v>
      </c>
      <c r="AJ136" s="141"/>
      <c r="AK136" s="145">
        <f t="shared" si="24"/>
        <v>17000</v>
      </c>
      <c r="AL136" s="302"/>
      <c r="AM136" s="322">
        <f t="shared" si="25"/>
        <v>52000</v>
      </c>
      <c r="AN136" s="322">
        <f t="shared" si="21"/>
        <v>30560</v>
      </c>
      <c r="AO136" s="265">
        <f>VLOOKUP(C136,[13]Sheet1!$B$1:$BK$65536,62,0)</f>
        <v>0</v>
      </c>
      <c r="AP136" s="343"/>
      <c r="AQ136" s="343"/>
      <c r="AR136" s="343"/>
    </row>
    <row r="137" hidden="1" customHeight="1" spans="1:44">
      <c r="A137" s="265"/>
      <c r="B137" s="291">
        <v>147</v>
      </c>
      <c r="C137" s="292" t="s">
        <v>306</v>
      </c>
      <c r="D137" s="293" t="s">
        <v>307</v>
      </c>
      <c r="E137" s="132">
        <f>VLOOKUP(C137,[1]整理明细!$B:$M,12,0)</f>
        <v>560408.13</v>
      </c>
      <c r="F137" s="132">
        <f>VLOOKUP(C137,[12]河北应付账款!$C:$P,14,0)</f>
        <v>281544.22</v>
      </c>
      <c r="G137" s="132">
        <f t="shared" si="22"/>
        <v>46924.0366666667</v>
      </c>
      <c r="H137" s="141">
        <v>121270.22</v>
      </c>
      <c r="I137" s="141">
        <v>120280</v>
      </c>
      <c r="J137" s="141">
        <v>990.220000000001</v>
      </c>
      <c r="K137" s="141">
        <v>124000</v>
      </c>
      <c r="L137" s="141">
        <v>350000</v>
      </c>
      <c r="M137" s="141">
        <v>-226000</v>
      </c>
      <c r="N137" s="141">
        <v>160000</v>
      </c>
      <c r="O137" s="141">
        <v>0</v>
      </c>
      <c r="P137" s="141">
        <v>160000</v>
      </c>
      <c r="Q137" s="141">
        <v>169128.078666666</v>
      </c>
      <c r="R137" s="141">
        <v>100000</v>
      </c>
      <c r="S137" s="141">
        <v>69128.078666666</v>
      </c>
      <c r="T137" s="141">
        <v>140000</v>
      </c>
      <c r="U137" s="141">
        <v>67900</v>
      </c>
      <c r="V137" s="141">
        <v>72100</v>
      </c>
      <c r="W137" s="141">
        <v>112292.666666666</v>
      </c>
      <c r="X137" s="141">
        <v>67900</v>
      </c>
      <c r="Y137" s="141">
        <v>44392.6666666664</v>
      </c>
      <c r="Z137" s="141">
        <v>112000</v>
      </c>
      <c r="AA137" s="141">
        <v>58200</v>
      </c>
      <c r="AB137" s="141">
        <v>53800</v>
      </c>
      <c r="AC137" s="141">
        <v>82000</v>
      </c>
      <c r="AD137" s="141">
        <v>77600</v>
      </c>
      <c r="AE137" s="260">
        <f t="shared" si="20"/>
        <v>4400</v>
      </c>
      <c r="AF137" s="141">
        <v>63000</v>
      </c>
      <c r="AG137" s="141">
        <f>VLOOKUP(D137,'[11]2024.03支出'!$G:$H,2,0)</f>
        <v>71400</v>
      </c>
      <c r="AH137" s="260">
        <f t="shared" si="23"/>
        <v>-8400</v>
      </c>
      <c r="AI137" s="141">
        <f t="shared" si="26"/>
        <v>38000</v>
      </c>
      <c r="AJ137" s="141"/>
      <c r="AK137" s="145">
        <f t="shared" si="24"/>
        <v>38000</v>
      </c>
      <c r="AL137" s="302" t="e">
        <f>VLOOKUP(C137,'预付&amp;票到付款'!B:B,1,0)</f>
        <v>#N/A</v>
      </c>
      <c r="AM137" s="322">
        <f t="shared" si="25"/>
        <v>208410.965333332</v>
      </c>
      <c r="AN137" s="322">
        <f t="shared" si="21"/>
        <v>351997.164666668</v>
      </c>
      <c r="AO137" s="265">
        <f>VLOOKUP(C137,[13]Sheet1!$B$1:$BK$65536,62,0)</f>
        <v>0</v>
      </c>
      <c r="AP137" s="343"/>
      <c r="AQ137" s="343"/>
      <c r="AR137" s="343"/>
    </row>
    <row r="138" hidden="1" customHeight="1" spans="1:44">
      <c r="A138" s="265"/>
      <c r="B138" s="291">
        <v>149</v>
      </c>
      <c r="C138" s="292" t="s">
        <v>308</v>
      </c>
      <c r="D138" s="293" t="s">
        <v>309</v>
      </c>
      <c r="E138" s="132">
        <f>VLOOKUP(C138,[1]整理明细!$B:$M,12,0)</f>
        <v>1219055.76</v>
      </c>
      <c r="F138" s="132">
        <f>VLOOKUP(C138,[12]河北应付账款!$C:$P,14,0)</f>
        <v>256711.28</v>
      </c>
      <c r="G138" s="132">
        <f t="shared" si="22"/>
        <v>42785.2133333333</v>
      </c>
      <c r="H138" s="141">
        <v>149458.468</v>
      </c>
      <c r="I138" s="141">
        <v>144530</v>
      </c>
      <c r="J138" s="141">
        <v>4928.46799999999</v>
      </c>
      <c r="K138" s="141">
        <v>100000</v>
      </c>
      <c r="L138" s="141">
        <v>145600</v>
      </c>
      <c r="M138" s="141">
        <v>-45600</v>
      </c>
      <c r="N138" s="141">
        <v>91000</v>
      </c>
      <c r="O138" s="141">
        <v>100000</v>
      </c>
      <c r="P138" s="141">
        <v>-9000</v>
      </c>
      <c r="Q138" s="141">
        <v>78858.7533333334</v>
      </c>
      <c r="R138" s="141">
        <v>0</v>
      </c>
      <c r="S138" s="141">
        <v>78858.7533333334</v>
      </c>
      <c r="T138" s="141">
        <v>60000</v>
      </c>
      <c r="U138" s="141">
        <v>0</v>
      </c>
      <c r="V138" s="141">
        <v>60000</v>
      </c>
      <c r="W138" s="141">
        <v>44293.5613333334</v>
      </c>
      <c r="X138" s="141">
        <v>0</v>
      </c>
      <c r="Y138" s="141">
        <v>44293.5613333334</v>
      </c>
      <c r="Z138" s="141">
        <v>44000</v>
      </c>
      <c r="AA138" s="141">
        <v>0</v>
      </c>
      <c r="AB138" s="141">
        <v>44000</v>
      </c>
      <c r="AC138" s="141">
        <v>43000</v>
      </c>
      <c r="AD138" s="141">
        <v>0</v>
      </c>
      <c r="AE138" s="260">
        <f t="shared" si="20"/>
        <v>43000</v>
      </c>
      <c r="AF138" s="141">
        <v>39000</v>
      </c>
      <c r="AG138" s="141">
        <v>0</v>
      </c>
      <c r="AH138" s="260">
        <f t="shared" si="23"/>
        <v>39000</v>
      </c>
      <c r="AI138" s="141">
        <f t="shared" si="26"/>
        <v>34000</v>
      </c>
      <c r="AJ138" s="141"/>
      <c r="AK138" s="145">
        <f t="shared" si="24"/>
        <v>34000</v>
      </c>
      <c r="AL138" s="302"/>
      <c r="AM138" s="322">
        <f t="shared" si="25"/>
        <v>293480.782666667</v>
      </c>
      <c r="AN138" s="322">
        <f t="shared" si="21"/>
        <v>925574.977333333</v>
      </c>
      <c r="AO138" s="265">
        <f>VLOOKUP(C138,[13]Sheet1!$B$1:$BK$65536,62,0)</f>
        <v>0</v>
      </c>
      <c r="AP138" s="343"/>
      <c r="AQ138" s="343"/>
      <c r="AR138" s="343"/>
    </row>
    <row r="139" hidden="1" customHeight="1" spans="1:44">
      <c r="A139" s="265"/>
      <c r="B139" s="291">
        <v>150</v>
      </c>
      <c r="C139" s="292" t="s">
        <v>310</v>
      </c>
      <c r="D139" s="293" t="s">
        <v>311</v>
      </c>
      <c r="E139" s="132">
        <f>VLOOKUP(C139,[1]整理明细!$B:$M,12,0)</f>
        <v>0</v>
      </c>
      <c r="F139" s="132">
        <f>VLOOKUP(C139,[12]河北应付账款!$C:$P,14,0)</f>
        <v>0</v>
      </c>
      <c r="G139" s="132">
        <f t="shared" si="22"/>
        <v>0</v>
      </c>
      <c r="H139" s="141">
        <v>0</v>
      </c>
      <c r="I139" s="141">
        <v>0</v>
      </c>
      <c r="J139" s="141">
        <v>0</v>
      </c>
      <c r="K139" s="141">
        <v>0</v>
      </c>
      <c r="L139" s="141">
        <v>0</v>
      </c>
      <c r="M139" s="141">
        <v>0</v>
      </c>
      <c r="N139" s="141">
        <v>0</v>
      </c>
      <c r="O139" s="141">
        <v>0</v>
      </c>
      <c r="P139" s="141">
        <v>0</v>
      </c>
      <c r="Q139" s="141">
        <v>0</v>
      </c>
      <c r="R139" s="141">
        <v>0</v>
      </c>
      <c r="S139" s="141">
        <v>0</v>
      </c>
      <c r="T139" s="141">
        <v>0</v>
      </c>
      <c r="U139" s="141">
        <v>0</v>
      </c>
      <c r="V139" s="141">
        <v>0</v>
      </c>
      <c r="W139" s="141">
        <v>0</v>
      </c>
      <c r="X139" s="141">
        <v>0</v>
      </c>
      <c r="Y139" s="141">
        <v>0</v>
      </c>
      <c r="Z139" s="141">
        <v>0</v>
      </c>
      <c r="AA139" s="141">
        <v>0</v>
      </c>
      <c r="AB139" s="141">
        <v>0</v>
      </c>
      <c r="AC139" s="141">
        <v>0</v>
      </c>
      <c r="AD139" s="141">
        <v>0</v>
      </c>
      <c r="AE139" s="260">
        <f t="shared" si="20"/>
        <v>0</v>
      </c>
      <c r="AF139" s="141">
        <v>0</v>
      </c>
      <c r="AG139" s="141">
        <v>0</v>
      </c>
      <c r="AH139" s="260">
        <f t="shared" si="23"/>
        <v>0</v>
      </c>
      <c r="AI139" s="141">
        <f t="shared" si="26"/>
        <v>0</v>
      </c>
      <c r="AJ139" s="141"/>
      <c r="AK139" s="145">
        <f t="shared" si="24"/>
        <v>0</v>
      </c>
      <c r="AL139" s="302"/>
      <c r="AM139" s="322">
        <f t="shared" si="25"/>
        <v>0</v>
      </c>
      <c r="AN139" s="322">
        <f t="shared" si="21"/>
        <v>0</v>
      </c>
      <c r="AO139" s="265">
        <f>VLOOKUP(C139,[13]Sheet1!$B$1:$BK$65536,62,0)</f>
        <v>0</v>
      </c>
      <c r="AP139" s="343"/>
      <c r="AQ139" s="343"/>
      <c r="AR139" s="343"/>
    </row>
    <row r="140" hidden="1" customHeight="1" spans="1:44">
      <c r="A140" s="265"/>
      <c r="B140" s="291">
        <v>151</v>
      </c>
      <c r="C140" s="292" t="s">
        <v>312</v>
      </c>
      <c r="D140" s="293" t="s">
        <v>313</v>
      </c>
      <c r="E140" s="132">
        <f>VLOOKUP(C140,[1]整理明细!$B:$M,12,0)</f>
        <v>23937.6</v>
      </c>
      <c r="F140" s="132">
        <f>VLOOKUP(C140,[12]河北应付账款!$C:$P,14,0)</f>
        <v>0</v>
      </c>
      <c r="G140" s="132">
        <f t="shared" si="22"/>
        <v>0</v>
      </c>
      <c r="H140" s="141">
        <v>0</v>
      </c>
      <c r="I140" s="141">
        <v>0</v>
      </c>
      <c r="J140" s="141">
        <v>0</v>
      </c>
      <c r="K140" s="141">
        <v>0</v>
      </c>
      <c r="L140" s="141">
        <v>0</v>
      </c>
      <c r="M140" s="141">
        <v>0</v>
      </c>
      <c r="N140" s="141">
        <v>0</v>
      </c>
      <c r="O140" s="141">
        <v>0</v>
      </c>
      <c r="P140" s="141">
        <v>0</v>
      </c>
      <c r="Q140" s="141">
        <v>0</v>
      </c>
      <c r="R140" s="141">
        <v>0</v>
      </c>
      <c r="S140" s="141">
        <v>0</v>
      </c>
      <c r="T140" s="141">
        <v>0</v>
      </c>
      <c r="U140" s="141">
        <v>0</v>
      </c>
      <c r="V140" s="141">
        <v>0</v>
      </c>
      <c r="W140" s="141">
        <v>0</v>
      </c>
      <c r="X140" s="141">
        <v>0</v>
      </c>
      <c r="Y140" s="141">
        <v>0</v>
      </c>
      <c r="Z140" s="141">
        <v>0</v>
      </c>
      <c r="AA140" s="141">
        <v>0</v>
      </c>
      <c r="AB140" s="141">
        <v>0</v>
      </c>
      <c r="AC140" s="141">
        <v>0</v>
      </c>
      <c r="AD140" s="141">
        <v>0</v>
      </c>
      <c r="AE140" s="260">
        <f t="shared" si="20"/>
        <v>0</v>
      </c>
      <c r="AF140" s="141">
        <v>0</v>
      </c>
      <c r="AG140" s="141">
        <v>0</v>
      </c>
      <c r="AH140" s="260">
        <f t="shared" si="23"/>
        <v>0</v>
      </c>
      <c r="AI140" s="141">
        <f t="shared" si="26"/>
        <v>0</v>
      </c>
      <c r="AJ140" s="141"/>
      <c r="AK140" s="145">
        <f t="shared" si="24"/>
        <v>0</v>
      </c>
      <c r="AL140" s="302"/>
      <c r="AM140" s="322">
        <f t="shared" si="25"/>
        <v>0</v>
      </c>
      <c r="AN140" s="322">
        <f t="shared" si="21"/>
        <v>23937.6</v>
      </c>
      <c r="AO140" s="265">
        <f>VLOOKUP(C140,[13]Sheet1!$B$1:$BK$65536,62,0)</f>
        <v>0</v>
      </c>
      <c r="AP140" s="343"/>
      <c r="AQ140" s="343"/>
      <c r="AR140" s="343"/>
    </row>
    <row r="141" hidden="1" customHeight="1" spans="1:44">
      <c r="A141" s="265"/>
      <c r="B141" s="291">
        <v>152</v>
      </c>
      <c r="C141" s="292" t="s">
        <v>314</v>
      </c>
      <c r="D141" s="293" t="s">
        <v>315</v>
      </c>
      <c r="E141" s="132">
        <f>VLOOKUP(C141,[1]整理明细!$B:$M,12,0)</f>
        <v>21800</v>
      </c>
      <c r="F141" s="132">
        <f>VLOOKUP(C141,[12]河北应付账款!$C:$P,14,0)</f>
        <v>0</v>
      </c>
      <c r="G141" s="132">
        <f t="shared" si="22"/>
        <v>0</v>
      </c>
      <c r="H141" s="141">
        <v>0</v>
      </c>
      <c r="I141" s="141">
        <v>0</v>
      </c>
      <c r="J141" s="141">
        <v>0</v>
      </c>
      <c r="K141" s="141">
        <v>0</v>
      </c>
      <c r="L141" s="141">
        <v>0</v>
      </c>
      <c r="M141" s="141">
        <v>0</v>
      </c>
      <c r="N141" s="141">
        <v>0</v>
      </c>
      <c r="O141" s="141">
        <v>0</v>
      </c>
      <c r="P141" s="141">
        <v>0</v>
      </c>
      <c r="Q141" s="141">
        <v>0</v>
      </c>
      <c r="R141" s="141">
        <v>0</v>
      </c>
      <c r="S141" s="141">
        <v>0</v>
      </c>
      <c r="T141" s="141">
        <v>0</v>
      </c>
      <c r="U141" s="141">
        <v>0</v>
      </c>
      <c r="V141" s="141">
        <v>0</v>
      </c>
      <c r="W141" s="141">
        <v>0</v>
      </c>
      <c r="X141" s="141">
        <v>0</v>
      </c>
      <c r="Y141" s="141">
        <v>0</v>
      </c>
      <c r="Z141" s="141">
        <v>0</v>
      </c>
      <c r="AA141" s="141">
        <v>0</v>
      </c>
      <c r="AB141" s="141">
        <v>0</v>
      </c>
      <c r="AC141" s="141">
        <v>0</v>
      </c>
      <c r="AD141" s="141">
        <v>0</v>
      </c>
      <c r="AE141" s="260">
        <f t="shared" si="20"/>
        <v>0</v>
      </c>
      <c r="AF141" s="141">
        <v>0</v>
      </c>
      <c r="AG141" s="141">
        <v>0</v>
      </c>
      <c r="AH141" s="260">
        <f t="shared" si="23"/>
        <v>0</v>
      </c>
      <c r="AI141" s="141">
        <f t="shared" si="26"/>
        <v>0</v>
      </c>
      <c r="AJ141" s="141"/>
      <c r="AK141" s="145">
        <f t="shared" si="24"/>
        <v>0</v>
      </c>
      <c r="AL141" s="302"/>
      <c r="AM141" s="322">
        <f t="shared" si="25"/>
        <v>0</v>
      </c>
      <c r="AN141" s="322">
        <f t="shared" si="21"/>
        <v>21800</v>
      </c>
      <c r="AO141" s="265">
        <f>VLOOKUP(C141,[13]Sheet1!$B$1:$BK$65536,62,0)</f>
        <v>0</v>
      </c>
      <c r="AP141" s="343"/>
      <c r="AQ141" s="343"/>
      <c r="AR141" s="343"/>
    </row>
    <row r="142" hidden="1" customHeight="1" spans="1:44">
      <c r="A142" s="265"/>
      <c r="B142" s="291">
        <v>153</v>
      </c>
      <c r="C142" s="292" t="s">
        <v>316</v>
      </c>
      <c r="D142" s="293" t="s">
        <v>317</v>
      </c>
      <c r="E142" s="132">
        <f>VLOOKUP(C142,[1]整理明细!$B:$M,12,0)</f>
        <v>22760</v>
      </c>
      <c r="F142" s="132">
        <f>VLOOKUP(C142,[12]河北应付账款!$C:$P,14,0)</f>
        <v>0</v>
      </c>
      <c r="G142" s="132">
        <f t="shared" si="22"/>
        <v>0</v>
      </c>
      <c r="H142" s="141">
        <v>0</v>
      </c>
      <c r="I142" s="141">
        <v>0</v>
      </c>
      <c r="J142" s="141">
        <v>0</v>
      </c>
      <c r="K142" s="141">
        <v>0</v>
      </c>
      <c r="L142" s="141">
        <v>0</v>
      </c>
      <c r="M142" s="141">
        <v>0</v>
      </c>
      <c r="N142" s="141">
        <v>0</v>
      </c>
      <c r="O142" s="141">
        <v>0</v>
      </c>
      <c r="P142" s="141">
        <v>0</v>
      </c>
      <c r="Q142" s="141">
        <v>1056</v>
      </c>
      <c r="R142" s="141">
        <v>0</v>
      </c>
      <c r="S142" s="141">
        <v>1056</v>
      </c>
      <c r="T142" s="141">
        <v>0</v>
      </c>
      <c r="U142" s="141">
        <v>0</v>
      </c>
      <c r="V142" s="141">
        <v>0</v>
      </c>
      <c r="W142" s="141">
        <v>173.333333333334</v>
      </c>
      <c r="X142" s="141">
        <v>0</v>
      </c>
      <c r="Y142" s="141">
        <v>173.333333333334</v>
      </c>
      <c r="Z142" s="141">
        <v>0</v>
      </c>
      <c r="AA142" s="141">
        <v>0</v>
      </c>
      <c r="AB142" s="141">
        <v>0</v>
      </c>
      <c r="AC142" s="141">
        <v>0</v>
      </c>
      <c r="AD142" s="141">
        <v>0</v>
      </c>
      <c r="AE142" s="260">
        <f t="shared" si="20"/>
        <v>0</v>
      </c>
      <c r="AF142" s="141">
        <v>0</v>
      </c>
      <c r="AG142" s="141">
        <v>0</v>
      </c>
      <c r="AH142" s="260">
        <f t="shared" si="23"/>
        <v>0</v>
      </c>
      <c r="AI142" s="141">
        <f t="shared" si="26"/>
        <v>0</v>
      </c>
      <c r="AJ142" s="141"/>
      <c r="AK142" s="145">
        <f t="shared" si="24"/>
        <v>0</v>
      </c>
      <c r="AL142" s="302"/>
      <c r="AM142" s="322">
        <f t="shared" si="25"/>
        <v>1229.33333333333</v>
      </c>
      <c r="AN142" s="322">
        <f t="shared" si="21"/>
        <v>21530.6666666667</v>
      </c>
      <c r="AO142" s="265">
        <f>VLOOKUP(C142,[13]Sheet1!$B$1:$BK$65536,62,0)</f>
        <v>0</v>
      </c>
      <c r="AP142" s="343"/>
      <c r="AQ142" s="343"/>
      <c r="AR142" s="343"/>
    </row>
    <row r="143" hidden="1" customHeight="1" spans="1:44">
      <c r="A143" s="265"/>
      <c r="B143" s="291">
        <v>155</v>
      </c>
      <c r="C143" s="292" t="s">
        <v>318</v>
      </c>
      <c r="D143" s="293" t="s">
        <v>319</v>
      </c>
      <c r="E143" s="132">
        <f>VLOOKUP(C143,[1]整理明细!$B:$M,12,0)</f>
        <v>19045</v>
      </c>
      <c r="F143" s="132">
        <f>VLOOKUP(C143,[12]河北应付账款!$C:$P,14,0)</f>
        <v>0</v>
      </c>
      <c r="G143" s="132">
        <f t="shared" si="22"/>
        <v>0</v>
      </c>
      <c r="H143" s="141">
        <v>0</v>
      </c>
      <c r="I143" s="141">
        <v>0</v>
      </c>
      <c r="J143" s="141">
        <v>0</v>
      </c>
      <c r="K143" s="141">
        <v>0</v>
      </c>
      <c r="L143" s="141">
        <v>0</v>
      </c>
      <c r="M143" s="141">
        <v>0</v>
      </c>
      <c r="N143" s="141">
        <v>0</v>
      </c>
      <c r="O143" s="141">
        <v>0</v>
      </c>
      <c r="P143" s="141">
        <v>0</v>
      </c>
      <c r="Q143" s="141">
        <v>0</v>
      </c>
      <c r="R143" s="141">
        <v>0</v>
      </c>
      <c r="S143" s="141">
        <v>0</v>
      </c>
      <c r="T143" s="141">
        <v>0</v>
      </c>
      <c r="U143" s="141">
        <v>0</v>
      </c>
      <c r="V143" s="141">
        <v>0</v>
      </c>
      <c r="W143" s="141">
        <v>0</v>
      </c>
      <c r="X143" s="141">
        <v>0</v>
      </c>
      <c r="Y143" s="141">
        <v>0</v>
      </c>
      <c r="Z143" s="141">
        <v>0</v>
      </c>
      <c r="AA143" s="141">
        <v>0</v>
      </c>
      <c r="AB143" s="141">
        <v>0</v>
      </c>
      <c r="AC143" s="141">
        <v>0</v>
      </c>
      <c r="AD143" s="141">
        <v>0</v>
      </c>
      <c r="AE143" s="260">
        <f t="shared" si="20"/>
        <v>0</v>
      </c>
      <c r="AF143" s="141">
        <v>0</v>
      </c>
      <c r="AG143" s="141">
        <v>0</v>
      </c>
      <c r="AH143" s="260">
        <f t="shared" si="23"/>
        <v>0</v>
      </c>
      <c r="AI143" s="141">
        <f t="shared" si="26"/>
        <v>0</v>
      </c>
      <c r="AJ143" s="141"/>
      <c r="AK143" s="145">
        <f t="shared" si="24"/>
        <v>0</v>
      </c>
      <c r="AL143" s="302"/>
      <c r="AM143" s="322">
        <f t="shared" si="25"/>
        <v>0</v>
      </c>
      <c r="AN143" s="322">
        <f t="shared" si="21"/>
        <v>19045</v>
      </c>
      <c r="AO143" s="265">
        <f>VLOOKUP(C143,[13]Sheet1!$B$1:$BK$65536,62,0)</f>
        <v>0</v>
      </c>
      <c r="AP143" s="343"/>
      <c r="AQ143" s="343"/>
      <c r="AR143" s="343"/>
    </row>
    <row r="144" hidden="1" customHeight="1" spans="1:44">
      <c r="A144" s="265"/>
      <c r="B144" s="291">
        <v>156</v>
      </c>
      <c r="C144" s="292" t="s">
        <v>320</v>
      </c>
      <c r="D144" s="293" t="s">
        <v>321</v>
      </c>
      <c r="E144" s="132">
        <f>VLOOKUP(C144,[1]整理明细!$B:$M,12,0)</f>
        <v>19000</v>
      </c>
      <c r="F144" s="132">
        <f>VLOOKUP(C144,[12]河北应付账款!$C:$P,14,0)</f>
        <v>0</v>
      </c>
      <c r="G144" s="132">
        <f t="shared" si="22"/>
        <v>0</v>
      </c>
      <c r="H144" s="141">
        <v>0</v>
      </c>
      <c r="I144" s="141">
        <v>0</v>
      </c>
      <c r="J144" s="141">
        <v>0</v>
      </c>
      <c r="K144" s="141">
        <v>0</v>
      </c>
      <c r="L144" s="141">
        <v>0</v>
      </c>
      <c r="M144" s="141">
        <v>0</v>
      </c>
      <c r="N144" s="141">
        <v>0</v>
      </c>
      <c r="O144" s="141">
        <v>0</v>
      </c>
      <c r="P144" s="141">
        <v>0</v>
      </c>
      <c r="Q144" s="141">
        <v>0</v>
      </c>
      <c r="R144" s="141">
        <v>0</v>
      </c>
      <c r="S144" s="141">
        <v>0</v>
      </c>
      <c r="T144" s="141">
        <v>0</v>
      </c>
      <c r="U144" s="141">
        <v>0</v>
      </c>
      <c r="V144" s="141">
        <v>0</v>
      </c>
      <c r="W144" s="141">
        <v>0</v>
      </c>
      <c r="X144" s="141">
        <v>0</v>
      </c>
      <c r="Y144" s="141">
        <v>0</v>
      </c>
      <c r="Z144" s="141">
        <v>0</v>
      </c>
      <c r="AA144" s="141">
        <v>0</v>
      </c>
      <c r="AB144" s="141">
        <v>0</v>
      </c>
      <c r="AC144" s="141">
        <v>0</v>
      </c>
      <c r="AD144" s="141">
        <v>0</v>
      </c>
      <c r="AE144" s="260">
        <f t="shared" si="20"/>
        <v>0</v>
      </c>
      <c r="AF144" s="141">
        <v>0</v>
      </c>
      <c r="AG144" s="141">
        <v>0</v>
      </c>
      <c r="AH144" s="260">
        <f t="shared" si="23"/>
        <v>0</v>
      </c>
      <c r="AI144" s="141">
        <f t="shared" si="26"/>
        <v>0</v>
      </c>
      <c r="AJ144" s="141"/>
      <c r="AK144" s="145">
        <f t="shared" si="24"/>
        <v>0</v>
      </c>
      <c r="AL144" s="302"/>
      <c r="AM144" s="322">
        <f t="shared" si="25"/>
        <v>0</v>
      </c>
      <c r="AN144" s="322">
        <f t="shared" si="21"/>
        <v>19000</v>
      </c>
      <c r="AO144" s="265">
        <f>VLOOKUP(C144,[13]Sheet1!$B$1:$BK$65536,62,0)</f>
        <v>0</v>
      </c>
      <c r="AP144" s="343"/>
      <c r="AQ144" s="343"/>
      <c r="AR144" s="343"/>
    </row>
    <row r="145" hidden="1" customHeight="1" spans="1:44">
      <c r="A145" s="265"/>
      <c r="B145" s="291">
        <v>157</v>
      </c>
      <c r="C145" s="292" t="s">
        <v>322</v>
      </c>
      <c r="D145" s="293" t="s">
        <v>323</v>
      </c>
      <c r="E145" s="132">
        <f>VLOOKUP(C145,[1]整理明细!$B:$M,12,0)</f>
        <v>18714.75</v>
      </c>
      <c r="F145" s="132">
        <f>VLOOKUP(C145,[12]河北应付账款!$C:$P,14,0)</f>
        <v>0</v>
      </c>
      <c r="G145" s="132">
        <f t="shared" si="22"/>
        <v>0</v>
      </c>
      <c r="H145" s="141">
        <v>0</v>
      </c>
      <c r="I145" s="141">
        <v>0</v>
      </c>
      <c r="J145" s="141">
        <v>0</v>
      </c>
      <c r="K145" s="141">
        <v>0</v>
      </c>
      <c r="L145" s="141">
        <v>0</v>
      </c>
      <c r="M145" s="141">
        <v>0</v>
      </c>
      <c r="N145" s="141">
        <v>0</v>
      </c>
      <c r="O145" s="141">
        <v>0</v>
      </c>
      <c r="P145" s="141">
        <v>0</v>
      </c>
      <c r="Q145" s="141">
        <v>0</v>
      </c>
      <c r="R145" s="141">
        <v>0</v>
      </c>
      <c r="S145" s="141">
        <v>0</v>
      </c>
      <c r="T145" s="141">
        <v>0</v>
      </c>
      <c r="U145" s="141">
        <v>0</v>
      </c>
      <c r="V145" s="141">
        <v>0</v>
      </c>
      <c r="W145" s="141">
        <v>0</v>
      </c>
      <c r="X145" s="141">
        <v>0</v>
      </c>
      <c r="Y145" s="141">
        <v>0</v>
      </c>
      <c r="Z145" s="141">
        <v>0</v>
      </c>
      <c r="AA145" s="141">
        <v>0</v>
      </c>
      <c r="AB145" s="141">
        <v>0</v>
      </c>
      <c r="AC145" s="141">
        <v>0</v>
      </c>
      <c r="AD145" s="141">
        <v>0</v>
      </c>
      <c r="AE145" s="260">
        <f t="shared" si="20"/>
        <v>0</v>
      </c>
      <c r="AF145" s="141">
        <v>0</v>
      </c>
      <c r="AG145" s="141">
        <v>0</v>
      </c>
      <c r="AH145" s="260">
        <f t="shared" si="23"/>
        <v>0</v>
      </c>
      <c r="AI145" s="141">
        <f t="shared" si="26"/>
        <v>0</v>
      </c>
      <c r="AJ145" s="141"/>
      <c r="AK145" s="145">
        <f t="shared" si="24"/>
        <v>0</v>
      </c>
      <c r="AL145" s="302"/>
      <c r="AM145" s="322">
        <f t="shared" si="25"/>
        <v>0</v>
      </c>
      <c r="AN145" s="322">
        <f t="shared" si="21"/>
        <v>18714.75</v>
      </c>
      <c r="AO145" s="265">
        <f>VLOOKUP(C145,[13]Sheet1!$B$1:$BK$65536,62,0)</f>
        <v>0</v>
      </c>
      <c r="AP145" s="343"/>
      <c r="AQ145" s="343"/>
      <c r="AR145" s="343"/>
    </row>
    <row r="146" hidden="1" customHeight="1" spans="1:44">
      <c r="A146" s="265"/>
      <c r="B146" s="291">
        <v>159</v>
      </c>
      <c r="C146" s="292" t="s">
        <v>324</v>
      </c>
      <c r="D146" s="293" t="s">
        <v>325</v>
      </c>
      <c r="E146" s="132">
        <f>VLOOKUP(C146,[1]整理明细!$B:$M,12,0)</f>
        <v>9018.73</v>
      </c>
      <c r="F146" s="132">
        <f>VLOOKUP(C146,[12]河北应付账款!$C:$P,14,0)</f>
        <v>8900.33</v>
      </c>
      <c r="G146" s="132">
        <f t="shared" ref="G146:G184" si="27">F146/6</f>
        <v>1483.38833333333</v>
      </c>
      <c r="H146" s="141">
        <v>0</v>
      </c>
      <c r="I146" s="141">
        <v>0</v>
      </c>
      <c r="J146" s="141">
        <v>0</v>
      </c>
      <c r="K146" s="141">
        <v>0</v>
      </c>
      <c r="L146" s="141">
        <v>0</v>
      </c>
      <c r="M146" s="141">
        <v>0</v>
      </c>
      <c r="N146" s="141">
        <v>0</v>
      </c>
      <c r="O146" s="141">
        <v>0</v>
      </c>
      <c r="P146" s="141">
        <v>0</v>
      </c>
      <c r="Q146" s="141">
        <v>0</v>
      </c>
      <c r="R146" s="141">
        <v>0</v>
      </c>
      <c r="S146" s="141">
        <v>0</v>
      </c>
      <c r="T146" s="141">
        <v>0</v>
      </c>
      <c r="U146" s="141">
        <v>0</v>
      </c>
      <c r="V146" s="141">
        <v>0</v>
      </c>
      <c r="W146" s="141">
        <v>1186.66666666666</v>
      </c>
      <c r="X146" s="141">
        <v>0</v>
      </c>
      <c r="Y146" s="141">
        <v>1186.66666666666</v>
      </c>
      <c r="Z146" s="141">
        <v>1000</v>
      </c>
      <c r="AA146" s="141">
        <v>0</v>
      </c>
      <c r="AB146" s="141">
        <v>1000</v>
      </c>
      <c r="AC146" s="141">
        <v>1000</v>
      </c>
      <c r="AD146" s="141">
        <v>0</v>
      </c>
      <c r="AE146" s="260">
        <f>AC146-AD146</f>
        <v>1000</v>
      </c>
      <c r="AF146" s="141">
        <v>1000</v>
      </c>
      <c r="AG146" s="141">
        <v>0</v>
      </c>
      <c r="AH146" s="260">
        <f t="shared" ref="AH146:AH183" si="28">AF146-AG146</f>
        <v>1000</v>
      </c>
      <c r="AI146" s="141">
        <f t="shared" si="26"/>
        <v>1000</v>
      </c>
      <c r="AJ146" s="141"/>
      <c r="AK146" s="145">
        <f t="shared" ref="AK146:AK183" si="29">AI146-AJ146</f>
        <v>1000</v>
      </c>
      <c r="AL146" s="302"/>
      <c r="AM146" s="322">
        <f t="shared" ref="AM146:AM184" si="30">AE146+AB146+Y146+V146+S146+P146+M146+J146+AH146+AK146</f>
        <v>5186.66666666666</v>
      </c>
      <c r="AN146" s="322">
        <f t="shared" si="21"/>
        <v>3832.06333333334</v>
      </c>
      <c r="AO146" s="265">
        <f>VLOOKUP(C146,[13]Sheet1!$B$1:$BK$65536,62,0)</f>
        <v>0</v>
      </c>
      <c r="AP146" s="343"/>
      <c r="AQ146" s="343"/>
      <c r="AR146" s="343"/>
    </row>
    <row r="147" hidden="1" customHeight="1" spans="1:44">
      <c r="A147" s="265"/>
      <c r="B147" s="291">
        <v>160</v>
      </c>
      <c r="C147" s="292" t="s">
        <v>326</v>
      </c>
      <c r="D147" s="293" t="s">
        <v>327</v>
      </c>
      <c r="E147" s="132">
        <f>VLOOKUP(C147,[1]整理明细!$B:$M,12,0)</f>
        <v>17456.5</v>
      </c>
      <c r="F147" s="132">
        <f>VLOOKUP(C147,[12]河北应付账款!$C:$P,14,0)</f>
        <v>0</v>
      </c>
      <c r="G147" s="132">
        <f t="shared" si="27"/>
        <v>0</v>
      </c>
      <c r="H147" s="141">
        <v>0</v>
      </c>
      <c r="I147" s="141">
        <v>0</v>
      </c>
      <c r="J147" s="141">
        <v>0</v>
      </c>
      <c r="K147" s="141">
        <v>0</v>
      </c>
      <c r="L147" s="141">
        <v>0</v>
      </c>
      <c r="M147" s="141">
        <v>0</v>
      </c>
      <c r="N147" s="141">
        <v>0</v>
      </c>
      <c r="O147" s="141">
        <v>0</v>
      </c>
      <c r="P147" s="141">
        <v>0</v>
      </c>
      <c r="Q147" s="141">
        <v>0</v>
      </c>
      <c r="R147" s="141">
        <v>0</v>
      </c>
      <c r="S147" s="141">
        <v>0</v>
      </c>
      <c r="T147" s="141">
        <v>0</v>
      </c>
      <c r="U147" s="141">
        <v>0</v>
      </c>
      <c r="V147" s="141">
        <v>0</v>
      </c>
      <c r="W147" s="141">
        <v>0</v>
      </c>
      <c r="X147" s="141">
        <v>0</v>
      </c>
      <c r="Y147" s="141">
        <v>0</v>
      </c>
      <c r="Z147" s="141">
        <v>0</v>
      </c>
      <c r="AA147" s="141">
        <v>0</v>
      </c>
      <c r="AB147" s="141">
        <v>0</v>
      </c>
      <c r="AC147" s="141">
        <v>0</v>
      </c>
      <c r="AD147" s="141">
        <v>0</v>
      </c>
      <c r="AE147" s="260">
        <f>AC147-AD147</f>
        <v>0</v>
      </c>
      <c r="AF147" s="141">
        <v>0</v>
      </c>
      <c r="AG147" s="141">
        <v>0</v>
      </c>
      <c r="AH147" s="260">
        <f t="shared" si="28"/>
        <v>0</v>
      </c>
      <c r="AI147" s="141">
        <f t="shared" si="26"/>
        <v>0</v>
      </c>
      <c r="AJ147" s="141"/>
      <c r="AK147" s="145">
        <f t="shared" si="29"/>
        <v>0</v>
      </c>
      <c r="AL147" s="302"/>
      <c r="AM147" s="322">
        <f t="shared" si="30"/>
        <v>0</v>
      </c>
      <c r="AN147" s="322">
        <f t="shared" si="21"/>
        <v>17456.5</v>
      </c>
      <c r="AO147" s="265">
        <f>VLOOKUP(C147,[13]Sheet1!$B$1:$BK$65536,62,0)</f>
        <v>0</v>
      </c>
      <c r="AP147" s="343"/>
      <c r="AQ147" s="343"/>
      <c r="AR147" s="343"/>
    </row>
    <row r="148" hidden="1" customHeight="1" spans="1:44">
      <c r="A148" s="265"/>
      <c r="B148" s="291">
        <v>162</v>
      </c>
      <c r="C148" s="292" t="s">
        <v>328</v>
      </c>
      <c r="D148" s="293" t="s">
        <v>329</v>
      </c>
      <c r="E148" s="132">
        <f>VLOOKUP(C148,[1]整理明细!$B:$M,12,0)</f>
        <v>17243.92</v>
      </c>
      <c r="F148" s="132">
        <f>VLOOKUP(C148,[12]河北应付账款!$C:$P,14,0)</f>
        <v>0</v>
      </c>
      <c r="G148" s="132">
        <f t="shared" si="27"/>
        <v>0</v>
      </c>
      <c r="H148" s="141">
        <v>0</v>
      </c>
      <c r="I148" s="141">
        <v>0</v>
      </c>
      <c r="J148" s="141">
        <v>0</v>
      </c>
      <c r="K148" s="141">
        <v>0</v>
      </c>
      <c r="L148" s="141">
        <v>0</v>
      </c>
      <c r="M148" s="141">
        <v>0</v>
      </c>
      <c r="N148" s="141">
        <v>0</v>
      </c>
      <c r="O148" s="141">
        <v>0</v>
      </c>
      <c r="P148" s="141">
        <v>0</v>
      </c>
      <c r="Q148" s="141">
        <v>0</v>
      </c>
      <c r="R148" s="141">
        <v>0</v>
      </c>
      <c r="S148" s="141">
        <v>0</v>
      </c>
      <c r="T148" s="141">
        <v>0</v>
      </c>
      <c r="U148" s="141">
        <v>0</v>
      </c>
      <c r="V148" s="141">
        <v>0</v>
      </c>
      <c r="W148" s="141">
        <v>0</v>
      </c>
      <c r="X148" s="141">
        <v>0</v>
      </c>
      <c r="Y148" s="141">
        <v>0</v>
      </c>
      <c r="Z148" s="141">
        <v>0</v>
      </c>
      <c r="AA148" s="141">
        <v>0</v>
      </c>
      <c r="AB148" s="141">
        <v>0</v>
      </c>
      <c r="AC148" s="141">
        <v>0</v>
      </c>
      <c r="AD148" s="141">
        <v>0</v>
      </c>
      <c r="AE148" s="260">
        <f t="shared" ref="AE148:AE187" si="31">AC148-AD148</f>
        <v>0</v>
      </c>
      <c r="AF148" s="141">
        <v>0</v>
      </c>
      <c r="AG148" s="141">
        <v>0</v>
      </c>
      <c r="AH148" s="260">
        <f t="shared" si="28"/>
        <v>0</v>
      </c>
      <c r="AI148" s="141">
        <f t="shared" si="26"/>
        <v>0</v>
      </c>
      <c r="AJ148" s="141"/>
      <c r="AK148" s="145">
        <f t="shared" si="29"/>
        <v>0</v>
      </c>
      <c r="AL148" s="302"/>
      <c r="AM148" s="322">
        <f t="shared" si="30"/>
        <v>0</v>
      </c>
      <c r="AN148" s="322">
        <f t="shared" ref="AN148:AN187" si="32">E148-AM148</f>
        <v>17243.92</v>
      </c>
      <c r="AO148" s="265">
        <f>VLOOKUP(C148,[13]Sheet1!$B$1:$BK$65536,62,0)</f>
        <v>0</v>
      </c>
      <c r="AP148" s="343"/>
      <c r="AQ148" s="343"/>
      <c r="AR148" s="343"/>
    </row>
    <row r="149" hidden="1" customHeight="1" spans="1:44">
      <c r="A149" s="265"/>
      <c r="B149" s="291">
        <v>163</v>
      </c>
      <c r="C149" s="292" t="s">
        <v>330</v>
      </c>
      <c r="D149" s="293" t="s">
        <v>331</v>
      </c>
      <c r="E149" s="132">
        <f>VLOOKUP(C149,[1]整理明细!$B:$M,12,0)</f>
        <v>20525.17</v>
      </c>
      <c r="F149" s="132">
        <f>VLOOKUP(C149,[12]河北应付账款!$C:$P,14,0)</f>
        <v>38205.17</v>
      </c>
      <c r="G149" s="132">
        <f t="shared" si="27"/>
        <v>6367.52833333333</v>
      </c>
      <c r="H149" s="141">
        <v>4073.33333333333</v>
      </c>
      <c r="I149" s="141">
        <v>30000</v>
      </c>
      <c r="J149" s="141">
        <v>-25926.6666666667</v>
      </c>
      <c r="K149" s="141">
        <v>4000</v>
      </c>
      <c r="L149" s="141">
        <v>4000</v>
      </c>
      <c r="M149" s="141">
        <v>0</v>
      </c>
      <c r="N149" s="141">
        <v>35000</v>
      </c>
      <c r="O149" s="141">
        <v>35000</v>
      </c>
      <c r="P149" s="141">
        <v>0</v>
      </c>
      <c r="Q149" s="141">
        <v>0</v>
      </c>
      <c r="R149" s="141">
        <v>0</v>
      </c>
      <c r="S149" s="141">
        <v>0</v>
      </c>
      <c r="T149" s="141">
        <v>0</v>
      </c>
      <c r="U149" s="141">
        <v>0</v>
      </c>
      <c r="V149" s="141">
        <v>0</v>
      </c>
      <c r="W149" s="141">
        <v>0</v>
      </c>
      <c r="X149" s="141">
        <v>0</v>
      </c>
      <c r="Y149" s="141">
        <v>0</v>
      </c>
      <c r="Z149" s="141">
        <v>6000</v>
      </c>
      <c r="AA149" s="141">
        <v>23850</v>
      </c>
      <c r="AB149" s="141">
        <v>-17850</v>
      </c>
      <c r="AC149" s="141">
        <v>1000</v>
      </c>
      <c r="AD149" s="141">
        <v>0</v>
      </c>
      <c r="AE149" s="260">
        <f t="shared" si="31"/>
        <v>1000</v>
      </c>
      <c r="AF149" s="141">
        <v>1000</v>
      </c>
      <c r="AG149" s="141">
        <v>0</v>
      </c>
      <c r="AH149" s="260">
        <f t="shared" si="28"/>
        <v>1000</v>
      </c>
      <c r="AI149" s="141">
        <f t="shared" si="26"/>
        <v>5000</v>
      </c>
      <c r="AJ149" s="141"/>
      <c r="AK149" s="145">
        <f t="shared" si="29"/>
        <v>5000</v>
      </c>
      <c r="AL149" s="302"/>
      <c r="AM149" s="322">
        <f t="shared" si="30"/>
        <v>-36776.6666666667</v>
      </c>
      <c r="AN149" s="322">
        <f t="shared" si="32"/>
        <v>57301.8366666667</v>
      </c>
      <c r="AO149" s="265">
        <f>VLOOKUP(C149,[13]Sheet1!$B$1:$BK$65536,62,0)</f>
        <v>0</v>
      </c>
      <c r="AP149" s="343"/>
      <c r="AQ149" s="343"/>
      <c r="AR149" s="343"/>
    </row>
    <row r="150" hidden="1" customHeight="1" spans="1:44">
      <c r="A150" s="265"/>
      <c r="B150" s="291">
        <v>164</v>
      </c>
      <c r="C150" s="292" t="s">
        <v>332</v>
      </c>
      <c r="D150" s="293" t="s">
        <v>333</v>
      </c>
      <c r="E150" s="132">
        <f>VLOOKUP(C150,[1]整理明细!$B:$M,12,0)</f>
        <v>8350</v>
      </c>
      <c r="F150" s="132">
        <f>VLOOKUP(C150,[12]河北应付账款!$C:$P,14,0)</f>
        <v>0</v>
      </c>
      <c r="G150" s="132">
        <f t="shared" si="27"/>
        <v>0</v>
      </c>
      <c r="H150" s="141">
        <v>0</v>
      </c>
      <c r="I150" s="141">
        <v>0</v>
      </c>
      <c r="J150" s="141">
        <v>0</v>
      </c>
      <c r="K150" s="141">
        <v>0</v>
      </c>
      <c r="L150" s="141">
        <v>0</v>
      </c>
      <c r="M150" s="141">
        <v>0</v>
      </c>
      <c r="N150" s="141">
        <v>0</v>
      </c>
      <c r="O150" s="141">
        <v>0</v>
      </c>
      <c r="P150" s="141">
        <v>0</v>
      </c>
      <c r="Q150" s="141">
        <v>0</v>
      </c>
      <c r="R150" s="141">
        <v>0</v>
      </c>
      <c r="S150" s="141">
        <v>0</v>
      </c>
      <c r="T150" s="141">
        <v>0</v>
      </c>
      <c r="U150" s="141">
        <v>0</v>
      </c>
      <c r="V150" s="141">
        <v>0</v>
      </c>
      <c r="W150" s="141">
        <v>0</v>
      </c>
      <c r="X150" s="141">
        <v>0</v>
      </c>
      <c r="Y150" s="141">
        <v>0</v>
      </c>
      <c r="Z150" s="141">
        <v>0</v>
      </c>
      <c r="AA150" s="141">
        <v>0</v>
      </c>
      <c r="AB150" s="141">
        <v>0</v>
      </c>
      <c r="AC150" s="141">
        <v>0</v>
      </c>
      <c r="AD150" s="141">
        <v>0</v>
      </c>
      <c r="AE150" s="260">
        <f t="shared" si="31"/>
        <v>0</v>
      </c>
      <c r="AF150" s="141">
        <v>0</v>
      </c>
      <c r="AG150" s="141">
        <v>0</v>
      </c>
      <c r="AH150" s="260">
        <f t="shared" si="28"/>
        <v>0</v>
      </c>
      <c r="AI150" s="141">
        <f t="shared" si="26"/>
        <v>0</v>
      </c>
      <c r="AJ150" s="141"/>
      <c r="AK150" s="145">
        <f t="shared" si="29"/>
        <v>0</v>
      </c>
      <c r="AL150" s="302" t="e">
        <f>VLOOKUP(C150,'预付&amp;票到付款'!B:B,1,0)</f>
        <v>#N/A</v>
      </c>
      <c r="AM150" s="322">
        <f t="shared" si="30"/>
        <v>0</v>
      </c>
      <c r="AN150" s="322">
        <f t="shared" si="32"/>
        <v>8350</v>
      </c>
      <c r="AO150" s="265">
        <f>VLOOKUP(C150,[13]Sheet1!$B$1:$BK$65536,62,0)</f>
        <v>0</v>
      </c>
      <c r="AP150" s="343"/>
      <c r="AQ150" s="343"/>
      <c r="AR150" s="343"/>
    </row>
    <row r="151" hidden="1" customHeight="1" spans="1:44">
      <c r="A151" s="265"/>
      <c r="B151" s="291">
        <v>165</v>
      </c>
      <c r="C151" s="352" t="s">
        <v>334</v>
      </c>
      <c r="D151" s="353" t="s">
        <v>335</v>
      </c>
      <c r="E151" s="132">
        <f>VLOOKUP(C151,[1]整理明细!$B:$M,12,0)</f>
        <v>16470.66</v>
      </c>
      <c r="F151" s="132">
        <f>VLOOKUP(C151,[12]河北应付账款!$C:$P,14,0)</f>
        <v>0</v>
      </c>
      <c r="G151" s="132">
        <f t="shared" si="27"/>
        <v>0</v>
      </c>
      <c r="H151" s="141">
        <v>0</v>
      </c>
      <c r="I151" s="141">
        <v>0</v>
      </c>
      <c r="J151" s="141">
        <v>0</v>
      </c>
      <c r="K151" s="141">
        <v>0</v>
      </c>
      <c r="L151" s="141">
        <v>0</v>
      </c>
      <c r="M151" s="141">
        <v>0</v>
      </c>
      <c r="N151" s="141">
        <v>0</v>
      </c>
      <c r="O151" s="141">
        <v>0</v>
      </c>
      <c r="P151" s="141">
        <v>0</v>
      </c>
      <c r="Q151" s="141">
        <v>0</v>
      </c>
      <c r="R151" s="141">
        <v>0</v>
      </c>
      <c r="S151" s="141">
        <v>0</v>
      </c>
      <c r="T151" s="141">
        <v>0</v>
      </c>
      <c r="U151" s="141">
        <v>0</v>
      </c>
      <c r="V151" s="141">
        <v>0</v>
      </c>
      <c r="W151" s="141">
        <v>0</v>
      </c>
      <c r="X151" s="141">
        <v>0</v>
      </c>
      <c r="Y151" s="141">
        <v>0</v>
      </c>
      <c r="Z151" s="141">
        <v>0</v>
      </c>
      <c r="AA151" s="141">
        <v>0</v>
      </c>
      <c r="AB151" s="141">
        <v>0</v>
      </c>
      <c r="AC151" s="141">
        <v>0</v>
      </c>
      <c r="AD151" s="141">
        <v>0</v>
      </c>
      <c r="AE151" s="260">
        <f t="shared" si="31"/>
        <v>0</v>
      </c>
      <c r="AF151" s="141">
        <v>0</v>
      </c>
      <c r="AG151" s="141">
        <v>0</v>
      </c>
      <c r="AH151" s="260">
        <f t="shared" si="28"/>
        <v>0</v>
      </c>
      <c r="AI151" s="141">
        <f t="shared" si="26"/>
        <v>0</v>
      </c>
      <c r="AJ151" s="141"/>
      <c r="AK151" s="260">
        <f t="shared" si="29"/>
        <v>0</v>
      </c>
      <c r="AL151" s="302"/>
      <c r="AM151" s="322">
        <f t="shared" si="30"/>
        <v>0</v>
      </c>
      <c r="AN151" s="322">
        <f t="shared" si="32"/>
        <v>16470.66</v>
      </c>
      <c r="AO151" s="265">
        <f>VLOOKUP(C151,[13]Sheet1!$B$1:$BK$65536,62,0)</f>
        <v>0</v>
      </c>
      <c r="AP151" s="343"/>
      <c r="AQ151" s="343"/>
      <c r="AR151" s="343"/>
    </row>
    <row r="152" hidden="1" customHeight="1" spans="1:44">
      <c r="A152" s="265"/>
      <c r="B152" s="291">
        <v>166</v>
      </c>
      <c r="C152" s="292" t="s">
        <v>336</v>
      </c>
      <c r="D152" s="293" t="s">
        <v>337</v>
      </c>
      <c r="E152" s="132">
        <f>VLOOKUP(C152,[1]整理明细!$B:$M,12,0)</f>
        <v>0</v>
      </c>
      <c r="F152" s="132">
        <f>VLOOKUP(C152,[12]河北应付账款!$C:$P,14,0)</f>
        <v>0</v>
      </c>
      <c r="G152" s="132">
        <f t="shared" si="27"/>
        <v>0</v>
      </c>
      <c r="H152" s="141">
        <v>10282.1333333333</v>
      </c>
      <c r="I152" s="141">
        <v>10000</v>
      </c>
      <c r="J152" s="141">
        <v>282.1333333333</v>
      </c>
      <c r="K152" s="141">
        <v>0</v>
      </c>
      <c r="L152" s="141">
        <v>12000</v>
      </c>
      <c r="M152" s="141">
        <v>-12000</v>
      </c>
      <c r="N152" s="141">
        <v>23000</v>
      </c>
      <c r="O152" s="141">
        <v>138830</v>
      </c>
      <c r="P152" s="141">
        <v>-115830</v>
      </c>
      <c r="Q152" s="141">
        <v>0</v>
      </c>
      <c r="R152" s="141">
        <v>0</v>
      </c>
      <c r="S152" s="141">
        <v>0</v>
      </c>
      <c r="T152" s="141">
        <v>0</v>
      </c>
      <c r="U152" s="141">
        <v>0</v>
      </c>
      <c r="V152" s="141">
        <v>0</v>
      </c>
      <c r="W152" s="141">
        <v>0</v>
      </c>
      <c r="X152" s="141">
        <v>0</v>
      </c>
      <c r="Y152" s="141">
        <v>0</v>
      </c>
      <c r="Z152" s="141">
        <v>0</v>
      </c>
      <c r="AA152" s="141">
        <v>0</v>
      </c>
      <c r="AB152" s="141">
        <v>0</v>
      </c>
      <c r="AC152" s="141">
        <v>0</v>
      </c>
      <c r="AD152" s="141">
        <v>0</v>
      </c>
      <c r="AE152" s="260">
        <f t="shared" si="31"/>
        <v>0</v>
      </c>
      <c r="AF152" s="141">
        <v>0</v>
      </c>
      <c r="AG152" s="141">
        <v>0</v>
      </c>
      <c r="AH152" s="260">
        <f t="shared" si="28"/>
        <v>0</v>
      </c>
      <c r="AI152" s="141">
        <f t="shared" si="26"/>
        <v>0</v>
      </c>
      <c r="AJ152" s="141"/>
      <c r="AK152" s="260">
        <f t="shared" si="29"/>
        <v>0</v>
      </c>
      <c r="AL152" s="302"/>
      <c r="AM152" s="322">
        <f t="shared" si="30"/>
        <v>-127547.866666667</v>
      </c>
      <c r="AN152" s="322">
        <f t="shared" si="32"/>
        <v>127547.866666667</v>
      </c>
      <c r="AO152" s="265">
        <f>VLOOKUP(C152,[13]Sheet1!$B$1:$BK$65536,62,0)</f>
        <v>0</v>
      </c>
      <c r="AP152" s="343"/>
      <c r="AQ152" s="343"/>
      <c r="AR152" s="343"/>
    </row>
    <row r="153" hidden="1" customHeight="1" spans="1:44">
      <c r="A153" s="265"/>
      <c r="B153" s="291">
        <v>167</v>
      </c>
      <c r="C153" s="352" t="s">
        <v>338</v>
      </c>
      <c r="D153" s="353" t="s">
        <v>339</v>
      </c>
      <c r="E153" s="132">
        <f>VLOOKUP(C153,[1]整理明细!$B:$M,12,0)</f>
        <v>14336</v>
      </c>
      <c r="F153" s="132">
        <f>VLOOKUP(C153,[12]河北应付账款!$C:$P,14,0)</f>
        <v>0</v>
      </c>
      <c r="G153" s="132">
        <f t="shared" si="27"/>
        <v>0</v>
      </c>
      <c r="H153" s="141">
        <v>0</v>
      </c>
      <c r="I153" s="141">
        <v>0</v>
      </c>
      <c r="J153" s="141">
        <v>0</v>
      </c>
      <c r="K153" s="141">
        <v>0</v>
      </c>
      <c r="L153" s="141">
        <v>0</v>
      </c>
      <c r="M153" s="141">
        <v>0</v>
      </c>
      <c r="N153" s="141">
        <v>0</v>
      </c>
      <c r="O153" s="141">
        <v>0</v>
      </c>
      <c r="P153" s="141">
        <v>0</v>
      </c>
      <c r="Q153" s="141">
        <v>0</v>
      </c>
      <c r="R153" s="141">
        <v>0</v>
      </c>
      <c r="S153" s="141">
        <v>0</v>
      </c>
      <c r="T153" s="141">
        <v>0</v>
      </c>
      <c r="U153" s="141">
        <v>0</v>
      </c>
      <c r="V153" s="141">
        <v>0</v>
      </c>
      <c r="W153" s="141">
        <v>0</v>
      </c>
      <c r="X153" s="141">
        <v>0</v>
      </c>
      <c r="Y153" s="141">
        <v>0</v>
      </c>
      <c r="Z153" s="141">
        <v>0</v>
      </c>
      <c r="AA153" s="141">
        <v>0</v>
      </c>
      <c r="AB153" s="141">
        <v>0</v>
      </c>
      <c r="AC153" s="141">
        <v>0</v>
      </c>
      <c r="AD153" s="141">
        <v>0</v>
      </c>
      <c r="AE153" s="260">
        <f t="shared" si="31"/>
        <v>0</v>
      </c>
      <c r="AF153" s="141">
        <v>0</v>
      </c>
      <c r="AG153" s="141">
        <v>0</v>
      </c>
      <c r="AH153" s="260">
        <f t="shared" si="28"/>
        <v>0</v>
      </c>
      <c r="AI153" s="141">
        <f t="shared" si="26"/>
        <v>0</v>
      </c>
      <c r="AJ153" s="141"/>
      <c r="AK153" s="260">
        <f t="shared" si="29"/>
        <v>0</v>
      </c>
      <c r="AL153" s="302"/>
      <c r="AM153" s="322">
        <f t="shared" si="30"/>
        <v>0</v>
      </c>
      <c r="AN153" s="322">
        <f t="shared" si="32"/>
        <v>14336</v>
      </c>
      <c r="AO153" s="265">
        <f>VLOOKUP(C153,[13]Sheet1!$B$1:$BK$65536,62,0)</f>
        <v>0</v>
      </c>
      <c r="AP153" s="343"/>
      <c r="AQ153" s="343"/>
      <c r="AR153" s="343"/>
    </row>
    <row r="154" hidden="1" customHeight="1" spans="1:44">
      <c r="A154" s="265"/>
      <c r="B154" s="291">
        <v>168</v>
      </c>
      <c r="C154" s="292" t="s">
        <v>340</v>
      </c>
      <c r="D154" s="293" t="s">
        <v>341</v>
      </c>
      <c r="E154" s="132">
        <f>VLOOKUP(C154,[1]整理明细!$B:$M,12,0)</f>
        <v>9212.92</v>
      </c>
      <c r="F154" s="132">
        <f>VLOOKUP(C154,[12]河北应付账款!$C:$P,14,0)</f>
        <v>7330</v>
      </c>
      <c r="G154" s="132">
        <f t="shared" si="27"/>
        <v>1221.66666666667</v>
      </c>
      <c r="H154" s="141">
        <v>0</v>
      </c>
      <c r="I154" s="141">
        <v>0</v>
      </c>
      <c r="J154" s="141">
        <v>0</v>
      </c>
      <c r="K154" s="141">
        <v>0</v>
      </c>
      <c r="L154" s="141">
        <v>0</v>
      </c>
      <c r="M154" s="141">
        <v>0</v>
      </c>
      <c r="N154" s="141">
        <v>0</v>
      </c>
      <c r="O154" s="141">
        <v>0</v>
      </c>
      <c r="P154" s="141">
        <v>0</v>
      </c>
      <c r="Q154" s="141">
        <v>0</v>
      </c>
      <c r="R154" s="141">
        <v>0</v>
      </c>
      <c r="S154" s="141">
        <v>0</v>
      </c>
      <c r="T154" s="141">
        <v>0</v>
      </c>
      <c r="U154" s="141">
        <v>0</v>
      </c>
      <c r="V154" s="141">
        <v>0</v>
      </c>
      <c r="W154" s="141">
        <v>0</v>
      </c>
      <c r="X154" s="141">
        <v>0</v>
      </c>
      <c r="Y154" s="141">
        <v>0</v>
      </c>
      <c r="Z154" s="141">
        <v>0</v>
      </c>
      <c r="AA154" s="141">
        <v>0</v>
      </c>
      <c r="AB154" s="141">
        <v>0</v>
      </c>
      <c r="AC154" s="141">
        <v>1000</v>
      </c>
      <c r="AD154" s="141">
        <v>0</v>
      </c>
      <c r="AE154" s="260">
        <f t="shared" si="31"/>
        <v>1000</v>
      </c>
      <c r="AF154" s="141">
        <v>1000</v>
      </c>
      <c r="AG154" s="141">
        <v>0</v>
      </c>
      <c r="AH154" s="260">
        <f t="shared" si="28"/>
        <v>1000</v>
      </c>
      <c r="AI154" s="141">
        <f t="shared" si="26"/>
        <v>1000</v>
      </c>
      <c r="AJ154" s="141"/>
      <c r="AK154" s="260">
        <f t="shared" si="29"/>
        <v>1000</v>
      </c>
      <c r="AL154" s="302"/>
      <c r="AM154" s="322">
        <f t="shared" si="30"/>
        <v>3000</v>
      </c>
      <c r="AN154" s="322">
        <f t="shared" si="32"/>
        <v>6212.92</v>
      </c>
      <c r="AO154" s="265">
        <f>VLOOKUP(C154,[13]Sheet1!$B$1:$BK$65536,62,0)</f>
        <v>0</v>
      </c>
      <c r="AP154" s="343"/>
      <c r="AQ154" s="343"/>
      <c r="AR154" s="343"/>
    </row>
    <row r="155" hidden="1" customHeight="1" spans="1:44">
      <c r="A155" s="265"/>
      <c r="B155" s="291">
        <v>169</v>
      </c>
      <c r="C155" s="352" t="s">
        <v>342</v>
      </c>
      <c r="D155" s="353" t="s">
        <v>343</v>
      </c>
      <c r="E155" s="132">
        <f>VLOOKUP(C155,[1]整理明细!$B:$M,12,0)</f>
        <v>99687.68</v>
      </c>
      <c r="F155" s="132">
        <f>VLOOKUP(C155,[12]河北应付账款!$C:$P,14,0)</f>
        <v>0</v>
      </c>
      <c r="G155" s="132">
        <f t="shared" si="27"/>
        <v>0</v>
      </c>
      <c r="H155" s="141">
        <v>16672.152</v>
      </c>
      <c r="I155" s="141">
        <v>15820</v>
      </c>
      <c r="J155" s="141">
        <v>852.151999999998</v>
      </c>
      <c r="K155" s="141">
        <v>11000</v>
      </c>
      <c r="L155" s="141">
        <v>10670</v>
      </c>
      <c r="M155" s="141">
        <v>330</v>
      </c>
      <c r="N155" s="141">
        <v>11000</v>
      </c>
      <c r="O155" s="141">
        <v>0</v>
      </c>
      <c r="P155" s="141">
        <v>11000</v>
      </c>
      <c r="Q155" s="141">
        <v>0</v>
      </c>
      <c r="R155" s="141">
        <v>0</v>
      </c>
      <c r="S155" s="141">
        <v>0</v>
      </c>
      <c r="T155" s="141">
        <v>0</v>
      </c>
      <c r="U155" s="141">
        <v>0</v>
      </c>
      <c r="V155" s="141">
        <v>0</v>
      </c>
      <c r="W155" s="141">
        <v>0</v>
      </c>
      <c r="X155" s="141">
        <v>0</v>
      </c>
      <c r="Y155" s="141">
        <v>0</v>
      </c>
      <c r="Z155" s="141">
        <v>0</v>
      </c>
      <c r="AA155" s="141">
        <v>0</v>
      </c>
      <c r="AB155" s="141">
        <v>0</v>
      </c>
      <c r="AC155" s="141">
        <v>0</v>
      </c>
      <c r="AD155" s="141">
        <v>0</v>
      </c>
      <c r="AE155" s="260">
        <f t="shared" si="31"/>
        <v>0</v>
      </c>
      <c r="AF155" s="141">
        <v>0</v>
      </c>
      <c r="AG155" s="141">
        <v>0</v>
      </c>
      <c r="AH155" s="260">
        <f t="shared" si="28"/>
        <v>0</v>
      </c>
      <c r="AI155" s="141">
        <f t="shared" si="26"/>
        <v>0</v>
      </c>
      <c r="AJ155" s="141"/>
      <c r="AK155" s="260">
        <f t="shared" si="29"/>
        <v>0</v>
      </c>
      <c r="AL155" s="302" t="e">
        <f>VLOOKUP(C155,'预付&amp;票到付款'!B:B,1,0)</f>
        <v>#N/A</v>
      </c>
      <c r="AM155" s="322">
        <f t="shared" si="30"/>
        <v>12182.152</v>
      </c>
      <c r="AN155" s="322">
        <f t="shared" si="32"/>
        <v>87505.528</v>
      </c>
      <c r="AO155" s="265">
        <f>VLOOKUP(C155,[13]Sheet1!$B$1:$BK$65536,62,0)</f>
        <v>0</v>
      </c>
      <c r="AP155" s="343"/>
      <c r="AQ155" s="343"/>
      <c r="AR155" s="343"/>
    </row>
    <row r="156" hidden="1" customHeight="1" spans="1:44">
      <c r="A156" s="265"/>
      <c r="B156" s="291">
        <v>170</v>
      </c>
      <c r="C156" s="292" t="s">
        <v>344</v>
      </c>
      <c r="D156" s="293" t="s">
        <v>345</v>
      </c>
      <c r="E156" s="132">
        <f>VLOOKUP(C156,[1]整理明细!$B:$M,12,0)</f>
        <v>3439</v>
      </c>
      <c r="F156" s="132">
        <f>VLOOKUP(C156,[12]河北应付账款!$C:$P,14,0)</f>
        <v>8289</v>
      </c>
      <c r="G156" s="132">
        <f t="shared" si="27"/>
        <v>1381.5</v>
      </c>
      <c r="H156" s="141">
        <v>2046</v>
      </c>
      <c r="I156" s="141">
        <v>2000</v>
      </c>
      <c r="J156" s="141">
        <v>46</v>
      </c>
      <c r="K156" s="141">
        <v>2000</v>
      </c>
      <c r="L156" s="141">
        <v>2000</v>
      </c>
      <c r="M156" s="141">
        <v>0</v>
      </c>
      <c r="N156" s="141">
        <v>2000</v>
      </c>
      <c r="O156" s="141">
        <v>11345</v>
      </c>
      <c r="P156" s="141">
        <v>-9345</v>
      </c>
      <c r="Q156" s="141">
        <v>6160</v>
      </c>
      <c r="R156" s="141">
        <v>0</v>
      </c>
      <c r="S156" s="141">
        <v>6160</v>
      </c>
      <c r="T156" s="141">
        <v>0</v>
      </c>
      <c r="U156" s="141">
        <v>0</v>
      </c>
      <c r="V156" s="141">
        <v>0</v>
      </c>
      <c r="W156" s="141">
        <v>646.666666666667</v>
      </c>
      <c r="X156" s="141">
        <v>0</v>
      </c>
      <c r="Y156" s="141">
        <v>646.666666666667</v>
      </c>
      <c r="Z156" s="141">
        <v>3100</v>
      </c>
      <c r="AA156" s="141">
        <v>3100</v>
      </c>
      <c r="AB156" s="141">
        <v>0</v>
      </c>
      <c r="AC156" s="141">
        <v>0</v>
      </c>
      <c r="AD156" s="141">
        <v>0</v>
      </c>
      <c r="AE156" s="260">
        <f t="shared" si="31"/>
        <v>0</v>
      </c>
      <c r="AF156" s="141">
        <v>1000</v>
      </c>
      <c r="AG156" s="141">
        <f>VLOOKUP(D156,'[11]2024.03支出'!$G:$H,2,0)</f>
        <v>1750</v>
      </c>
      <c r="AH156" s="260">
        <f t="shared" si="28"/>
        <v>-750</v>
      </c>
      <c r="AI156" s="141">
        <f t="shared" si="26"/>
        <v>1000</v>
      </c>
      <c r="AJ156" s="141"/>
      <c r="AK156" s="260">
        <f t="shared" si="29"/>
        <v>1000</v>
      </c>
      <c r="AL156" s="302" t="e">
        <f>VLOOKUP(C156,'预付&amp;票到付款'!B:B,1,0)</f>
        <v>#N/A</v>
      </c>
      <c r="AM156" s="322">
        <f t="shared" si="30"/>
        <v>-2242.33333333333</v>
      </c>
      <c r="AN156" s="322">
        <f t="shared" si="32"/>
        <v>5681.33333333333</v>
      </c>
      <c r="AO156" s="265">
        <f>VLOOKUP(C156,[13]Sheet1!$B$1:$BK$65536,62,0)</f>
        <v>0</v>
      </c>
      <c r="AP156" s="343"/>
      <c r="AQ156" s="343"/>
      <c r="AR156" s="343"/>
    </row>
    <row r="157" hidden="1" customHeight="1" spans="1:44">
      <c r="A157" s="265"/>
      <c r="B157" s="291">
        <v>171</v>
      </c>
      <c r="C157" s="352" t="s">
        <v>346</v>
      </c>
      <c r="D157" s="353" t="s">
        <v>347</v>
      </c>
      <c r="E157" s="132">
        <f>VLOOKUP(C157,[1]整理明细!$B:$M,12,0)</f>
        <v>6975.89</v>
      </c>
      <c r="F157" s="132">
        <f>VLOOKUP(C157,[12]河北应付账款!$C:$P,14,0)</f>
        <v>4712.16</v>
      </c>
      <c r="G157" s="132">
        <f t="shared" si="27"/>
        <v>785.36</v>
      </c>
      <c r="H157" s="141">
        <v>0</v>
      </c>
      <c r="I157" s="141">
        <v>0</v>
      </c>
      <c r="J157" s="141">
        <v>0</v>
      </c>
      <c r="K157" s="141">
        <v>0</v>
      </c>
      <c r="L157" s="141">
        <v>0</v>
      </c>
      <c r="M157" s="141">
        <v>0</v>
      </c>
      <c r="N157" s="141">
        <v>0</v>
      </c>
      <c r="O157" s="141">
        <v>0</v>
      </c>
      <c r="P157" s="141">
        <v>0</v>
      </c>
      <c r="Q157" s="141">
        <v>0</v>
      </c>
      <c r="R157" s="141">
        <v>0</v>
      </c>
      <c r="S157" s="141">
        <v>0</v>
      </c>
      <c r="T157" s="141">
        <v>0</v>
      </c>
      <c r="U157" s="141">
        <v>0</v>
      </c>
      <c r="V157" s="141">
        <v>0</v>
      </c>
      <c r="W157" s="141">
        <v>0</v>
      </c>
      <c r="X157" s="141">
        <v>0</v>
      </c>
      <c r="Y157" s="141">
        <v>0</v>
      </c>
      <c r="Z157" s="141">
        <v>0</v>
      </c>
      <c r="AA157" s="141">
        <v>0</v>
      </c>
      <c r="AB157" s="141">
        <v>0</v>
      </c>
      <c r="AC157" s="141">
        <v>0</v>
      </c>
      <c r="AD157" s="141">
        <v>9700</v>
      </c>
      <c r="AE157" s="260">
        <f t="shared" si="31"/>
        <v>-9700</v>
      </c>
      <c r="AF157" s="141">
        <v>1000</v>
      </c>
      <c r="AG157" s="141">
        <v>0</v>
      </c>
      <c r="AH157" s="260">
        <f t="shared" si="28"/>
        <v>1000</v>
      </c>
      <c r="AI157" s="141">
        <f t="shared" si="26"/>
        <v>1000</v>
      </c>
      <c r="AJ157" s="141"/>
      <c r="AK157" s="260">
        <f t="shared" si="29"/>
        <v>1000</v>
      </c>
      <c r="AL157" s="302"/>
      <c r="AM157" s="322">
        <f t="shared" si="30"/>
        <v>-7700</v>
      </c>
      <c r="AN157" s="322">
        <f t="shared" si="32"/>
        <v>14675.89</v>
      </c>
      <c r="AO157" s="265">
        <f>VLOOKUP(C157,[13]Sheet1!$B$1:$BK$65536,62,0)</f>
        <v>0</v>
      </c>
      <c r="AP157" s="343"/>
      <c r="AQ157" s="343"/>
      <c r="AR157" s="343"/>
    </row>
    <row r="158" hidden="1" customHeight="1" spans="1:44">
      <c r="A158" s="265"/>
      <c r="B158" s="291">
        <v>172</v>
      </c>
      <c r="C158" s="292" t="s">
        <v>348</v>
      </c>
      <c r="D158" s="293" t="s">
        <v>349</v>
      </c>
      <c r="E158" s="132">
        <f>VLOOKUP(C158,[1]整理明细!$B:$M,12,0)</f>
        <v>11220.07</v>
      </c>
      <c r="F158" s="132">
        <f>VLOOKUP(C158,[12]河北应付账款!$C:$P,14,0)</f>
        <v>0</v>
      </c>
      <c r="G158" s="132">
        <f t="shared" si="27"/>
        <v>0</v>
      </c>
      <c r="H158" s="141">
        <v>0</v>
      </c>
      <c r="I158" s="141">
        <v>0</v>
      </c>
      <c r="J158" s="141">
        <v>0</v>
      </c>
      <c r="K158" s="141">
        <v>0</v>
      </c>
      <c r="L158" s="141">
        <v>0</v>
      </c>
      <c r="M158" s="141">
        <v>0</v>
      </c>
      <c r="N158" s="141">
        <v>0</v>
      </c>
      <c r="O158" s="141">
        <v>0</v>
      </c>
      <c r="P158" s="141">
        <v>0</v>
      </c>
      <c r="Q158" s="141">
        <v>0</v>
      </c>
      <c r="R158" s="141">
        <v>0</v>
      </c>
      <c r="S158" s="141">
        <v>0</v>
      </c>
      <c r="T158" s="141">
        <v>0</v>
      </c>
      <c r="U158" s="141">
        <v>0</v>
      </c>
      <c r="V158" s="141">
        <v>0</v>
      </c>
      <c r="W158" s="141">
        <v>0</v>
      </c>
      <c r="X158" s="141">
        <v>0</v>
      </c>
      <c r="Y158" s="141">
        <v>0</v>
      </c>
      <c r="Z158" s="141">
        <v>0</v>
      </c>
      <c r="AA158" s="141">
        <v>0</v>
      </c>
      <c r="AB158" s="141">
        <v>0</v>
      </c>
      <c r="AC158" s="141">
        <v>0</v>
      </c>
      <c r="AD158" s="141">
        <v>0</v>
      </c>
      <c r="AE158" s="260">
        <f t="shared" si="31"/>
        <v>0</v>
      </c>
      <c r="AF158" s="141">
        <v>0</v>
      </c>
      <c r="AG158" s="141">
        <v>0</v>
      </c>
      <c r="AH158" s="260">
        <f t="shared" si="28"/>
        <v>0</v>
      </c>
      <c r="AI158" s="141">
        <f t="shared" si="26"/>
        <v>0</v>
      </c>
      <c r="AJ158" s="141"/>
      <c r="AK158" s="260">
        <f t="shared" si="29"/>
        <v>0</v>
      </c>
      <c r="AL158" s="302"/>
      <c r="AM158" s="322">
        <f t="shared" si="30"/>
        <v>0</v>
      </c>
      <c r="AN158" s="322">
        <f t="shared" si="32"/>
        <v>11220.07</v>
      </c>
      <c r="AO158" s="265">
        <f>VLOOKUP(C158,[13]Sheet1!$B$1:$BK$65536,62,0)</f>
        <v>0</v>
      </c>
      <c r="AP158" s="343"/>
      <c r="AQ158" s="343"/>
      <c r="AR158" s="343"/>
    </row>
    <row r="159" hidden="1" customHeight="1" spans="1:44">
      <c r="A159" s="265"/>
      <c r="B159" s="291">
        <v>173</v>
      </c>
      <c r="C159" s="352" t="s">
        <v>350</v>
      </c>
      <c r="D159" s="353" t="s">
        <v>351</v>
      </c>
      <c r="E159" s="132">
        <f>VLOOKUP(C159,[1]整理明细!$B:$M,12,0)</f>
        <v>11050</v>
      </c>
      <c r="F159" s="132">
        <f>VLOOKUP(C159,[12]河北应付账款!$C:$P,14,0)</f>
        <v>0</v>
      </c>
      <c r="G159" s="132">
        <f t="shared" si="27"/>
        <v>0</v>
      </c>
      <c r="H159" s="141">
        <v>0</v>
      </c>
      <c r="I159" s="141">
        <v>0</v>
      </c>
      <c r="J159" s="141">
        <v>0</v>
      </c>
      <c r="K159" s="141">
        <v>0</v>
      </c>
      <c r="L159" s="141">
        <v>0</v>
      </c>
      <c r="M159" s="141">
        <v>0</v>
      </c>
      <c r="N159" s="141">
        <v>0</v>
      </c>
      <c r="O159" s="141">
        <v>0</v>
      </c>
      <c r="P159" s="141">
        <v>0</v>
      </c>
      <c r="Q159" s="141">
        <v>0</v>
      </c>
      <c r="R159" s="141">
        <v>0</v>
      </c>
      <c r="S159" s="141">
        <v>0</v>
      </c>
      <c r="T159" s="141">
        <v>0</v>
      </c>
      <c r="U159" s="141">
        <v>0</v>
      </c>
      <c r="V159" s="141">
        <v>0</v>
      </c>
      <c r="W159" s="141">
        <v>0</v>
      </c>
      <c r="X159" s="141">
        <v>0</v>
      </c>
      <c r="Y159" s="141">
        <v>0</v>
      </c>
      <c r="Z159" s="141">
        <v>0</v>
      </c>
      <c r="AA159" s="141">
        <v>0</v>
      </c>
      <c r="AB159" s="141">
        <v>0</v>
      </c>
      <c r="AC159" s="141">
        <v>0</v>
      </c>
      <c r="AD159" s="141">
        <v>0</v>
      </c>
      <c r="AE159" s="260">
        <f t="shared" si="31"/>
        <v>0</v>
      </c>
      <c r="AF159" s="141">
        <v>0</v>
      </c>
      <c r="AG159" s="141">
        <v>0</v>
      </c>
      <c r="AH159" s="260">
        <f t="shared" si="28"/>
        <v>0</v>
      </c>
      <c r="AI159" s="141">
        <f t="shared" si="26"/>
        <v>0</v>
      </c>
      <c r="AJ159" s="141"/>
      <c r="AK159" s="260">
        <f t="shared" si="29"/>
        <v>0</v>
      </c>
      <c r="AL159" s="302"/>
      <c r="AM159" s="322">
        <f t="shared" si="30"/>
        <v>0</v>
      </c>
      <c r="AN159" s="322">
        <f t="shared" si="32"/>
        <v>11050</v>
      </c>
      <c r="AO159" s="265">
        <f>VLOOKUP(C159,[13]Sheet1!$B$1:$BK$65536,62,0)</f>
        <v>0</v>
      </c>
      <c r="AP159" s="343"/>
      <c r="AQ159" s="343"/>
      <c r="AR159" s="343"/>
    </row>
    <row r="160" hidden="1" customHeight="1" spans="1:44">
      <c r="A160" s="265"/>
      <c r="B160" s="291">
        <v>174</v>
      </c>
      <c r="C160" s="352" t="s">
        <v>352</v>
      </c>
      <c r="D160" s="353" t="s">
        <v>353</v>
      </c>
      <c r="E160" s="132">
        <f>VLOOKUP(C160,[1]整理明细!$B:$M,12,0)</f>
        <v>10976</v>
      </c>
      <c r="F160" s="132">
        <f>VLOOKUP(C160,[12]河北应付账款!$C:$P,14,0)</f>
        <v>0</v>
      </c>
      <c r="G160" s="132">
        <f t="shared" si="27"/>
        <v>0</v>
      </c>
      <c r="H160" s="141">
        <v>0</v>
      </c>
      <c r="I160" s="141">
        <v>0</v>
      </c>
      <c r="J160" s="141">
        <v>0</v>
      </c>
      <c r="K160" s="141">
        <v>0</v>
      </c>
      <c r="L160" s="141">
        <v>0</v>
      </c>
      <c r="M160" s="141">
        <v>0</v>
      </c>
      <c r="N160" s="141">
        <v>0</v>
      </c>
      <c r="O160" s="141">
        <v>0</v>
      </c>
      <c r="P160" s="141">
        <v>0</v>
      </c>
      <c r="Q160" s="141">
        <v>0</v>
      </c>
      <c r="R160" s="141">
        <v>0</v>
      </c>
      <c r="S160" s="141">
        <v>0</v>
      </c>
      <c r="T160" s="141">
        <v>0</v>
      </c>
      <c r="U160" s="141">
        <v>0</v>
      </c>
      <c r="V160" s="141">
        <v>0</v>
      </c>
      <c r="W160" s="141">
        <v>0</v>
      </c>
      <c r="X160" s="141">
        <v>0</v>
      </c>
      <c r="Y160" s="141">
        <v>0</v>
      </c>
      <c r="Z160" s="141">
        <v>0</v>
      </c>
      <c r="AA160" s="141">
        <v>0</v>
      </c>
      <c r="AB160" s="141">
        <v>0</v>
      </c>
      <c r="AC160" s="141">
        <v>0</v>
      </c>
      <c r="AD160" s="141">
        <v>0</v>
      </c>
      <c r="AE160" s="260">
        <f t="shared" si="31"/>
        <v>0</v>
      </c>
      <c r="AF160" s="141">
        <v>0</v>
      </c>
      <c r="AG160" s="141">
        <v>0</v>
      </c>
      <c r="AH160" s="260">
        <f t="shared" si="28"/>
        <v>0</v>
      </c>
      <c r="AI160" s="141">
        <f t="shared" si="26"/>
        <v>0</v>
      </c>
      <c r="AJ160" s="141"/>
      <c r="AK160" s="260">
        <f t="shared" si="29"/>
        <v>0</v>
      </c>
      <c r="AL160" s="302"/>
      <c r="AM160" s="322">
        <f t="shared" si="30"/>
        <v>0</v>
      </c>
      <c r="AN160" s="322">
        <f t="shared" si="32"/>
        <v>10976</v>
      </c>
      <c r="AO160" s="265">
        <f>VLOOKUP(C160,[13]Sheet1!$B$1:$BK$65536,62,0)</f>
        <v>0</v>
      </c>
      <c r="AP160" s="343"/>
      <c r="AQ160" s="343"/>
      <c r="AR160" s="343"/>
    </row>
    <row r="161" hidden="1" customHeight="1" spans="1:44">
      <c r="A161" s="265"/>
      <c r="B161" s="291">
        <v>175</v>
      </c>
      <c r="C161" s="292" t="s">
        <v>354</v>
      </c>
      <c r="D161" s="293" t="s">
        <v>355</v>
      </c>
      <c r="E161" s="132">
        <f>VLOOKUP(C161,[1]整理明细!$B:$M,12,0)</f>
        <v>9435.25</v>
      </c>
      <c r="F161" s="132">
        <f>VLOOKUP(C161,[12]河北应付账款!$C:$P,14,0)</f>
        <v>0</v>
      </c>
      <c r="G161" s="132">
        <f t="shared" si="27"/>
        <v>0</v>
      </c>
      <c r="H161" s="141">
        <v>0</v>
      </c>
      <c r="I161" s="141">
        <v>0</v>
      </c>
      <c r="J161" s="141">
        <v>0</v>
      </c>
      <c r="K161" s="141">
        <v>0</v>
      </c>
      <c r="L161" s="141">
        <v>0</v>
      </c>
      <c r="M161" s="141">
        <v>0</v>
      </c>
      <c r="N161" s="141">
        <v>0</v>
      </c>
      <c r="O161" s="141">
        <v>0</v>
      </c>
      <c r="P161" s="141">
        <v>0</v>
      </c>
      <c r="Q161" s="141">
        <v>0</v>
      </c>
      <c r="R161" s="141">
        <v>0</v>
      </c>
      <c r="S161" s="141">
        <v>0</v>
      </c>
      <c r="T161" s="141">
        <v>0</v>
      </c>
      <c r="U161" s="141">
        <v>0</v>
      </c>
      <c r="V161" s="141">
        <v>0</v>
      </c>
      <c r="W161" s="141">
        <v>0</v>
      </c>
      <c r="X161" s="141">
        <v>0</v>
      </c>
      <c r="Y161" s="141">
        <v>0</v>
      </c>
      <c r="Z161" s="141">
        <v>0</v>
      </c>
      <c r="AA161" s="141">
        <v>0</v>
      </c>
      <c r="AB161" s="141">
        <v>0</v>
      </c>
      <c r="AC161" s="141">
        <v>0</v>
      </c>
      <c r="AD161" s="141">
        <v>0</v>
      </c>
      <c r="AE161" s="260">
        <f t="shared" si="31"/>
        <v>0</v>
      </c>
      <c r="AF161" s="141">
        <v>0</v>
      </c>
      <c r="AG161" s="141">
        <v>0</v>
      </c>
      <c r="AH161" s="260">
        <f t="shared" si="28"/>
        <v>0</v>
      </c>
      <c r="AI161" s="141">
        <f t="shared" si="26"/>
        <v>0</v>
      </c>
      <c r="AJ161" s="141"/>
      <c r="AK161" s="260">
        <f t="shared" si="29"/>
        <v>0</v>
      </c>
      <c r="AL161" s="302"/>
      <c r="AM161" s="322">
        <f t="shared" si="30"/>
        <v>0</v>
      </c>
      <c r="AN161" s="322">
        <f t="shared" si="32"/>
        <v>9435.25</v>
      </c>
      <c r="AO161" s="265">
        <f>VLOOKUP(C161,[13]Sheet1!$B$1:$BK$65536,62,0)</f>
        <v>0</v>
      </c>
      <c r="AP161" s="343"/>
      <c r="AQ161" s="343"/>
      <c r="AR161" s="343"/>
    </row>
    <row r="162" hidden="1" customHeight="1" spans="1:44">
      <c r="A162" s="265"/>
      <c r="B162" s="291">
        <v>176</v>
      </c>
      <c r="C162" s="352" t="s">
        <v>356</v>
      </c>
      <c r="D162" s="353" t="s">
        <v>357</v>
      </c>
      <c r="E162" s="132">
        <f>VLOOKUP(C162,[1]整理明细!$B:$M,12,0)</f>
        <v>9178.84</v>
      </c>
      <c r="F162" s="132">
        <f>VLOOKUP(C162,[12]河北应付账款!$C:$P,14,0)</f>
        <v>0</v>
      </c>
      <c r="G162" s="132">
        <f t="shared" si="27"/>
        <v>0</v>
      </c>
      <c r="H162" s="141">
        <v>0</v>
      </c>
      <c r="I162" s="141">
        <v>0</v>
      </c>
      <c r="J162" s="141">
        <v>0</v>
      </c>
      <c r="K162" s="141">
        <v>0</v>
      </c>
      <c r="L162" s="141">
        <v>0</v>
      </c>
      <c r="M162" s="141">
        <v>0</v>
      </c>
      <c r="N162" s="141">
        <v>0</v>
      </c>
      <c r="O162" s="141">
        <v>0</v>
      </c>
      <c r="P162" s="141">
        <v>0</v>
      </c>
      <c r="Q162" s="141">
        <v>0</v>
      </c>
      <c r="R162" s="141">
        <v>0</v>
      </c>
      <c r="S162" s="141">
        <v>0</v>
      </c>
      <c r="T162" s="141">
        <v>0</v>
      </c>
      <c r="U162" s="141">
        <v>0</v>
      </c>
      <c r="V162" s="141">
        <v>0</v>
      </c>
      <c r="W162" s="141">
        <v>0</v>
      </c>
      <c r="X162" s="141">
        <v>0</v>
      </c>
      <c r="Y162" s="141">
        <v>0</v>
      </c>
      <c r="Z162" s="141">
        <v>0</v>
      </c>
      <c r="AA162" s="141">
        <v>0</v>
      </c>
      <c r="AB162" s="141">
        <v>0</v>
      </c>
      <c r="AC162" s="141">
        <v>0</v>
      </c>
      <c r="AD162" s="141">
        <v>0</v>
      </c>
      <c r="AE162" s="260">
        <f t="shared" si="31"/>
        <v>0</v>
      </c>
      <c r="AF162" s="141">
        <v>0</v>
      </c>
      <c r="AG162" s="141">
        <v>0</v>
      </c>
      <c r="AH162" s="260">
        <f t="shared" si="28"/>
        <v>0</v>
      </c>
      <c r="AI162" s="141">
        <f t="shared" si="26"/>
        <v>0</v>
      </c>
      <c r="AJ162" s="141"/>
      <c r="AK162" s="260">
        <f t="shared" si="29"/>
        <v>0</v>
      </c>
      <c r="AL162" s="302"/>
      <c r="AM162" s="322">
        <f t="shared" si="30"/>
        <v>0</v>
      </c>
      <c r="AN162" s="322">
        <f t="shared" si="32"/>
        <v>9178.84</v>
      </c>
      <c r="AO162" s="265">
        <f>VLOOKUP(C162,[13]Sheet1!$B$1:$BK$65536,62,0)</f>
        <v>0</v>
      </c>
      <c r="AP162" s="343"/>
      <c r="AQ162" s="343"/>
      <c r="AR162" s="343"/>
    </row>
    <row r="163" hidden="1" customHeight="1" spans="1:44">
      <c r="A163" s="265"/>
      <c r="B163" s="291">
        <v>178</v>
      </c>
      <c r="C163" s="352" t="s">
        <v>358</v>
      </c>
      <c r="D163" s="353" t="s">
        <v>359</v>
      </c>
      <c r="E163" s="132">
        <f>VLOOKUP(C163,[1]整理明细!$B:$M,12,0)</f>
        <v>8536.41</v>
      </c>
      <c r="F163" s="132">
        <f>VLOOKUP(C163,[12]河北应付账款!$C:$P,14,0)</f>
        <v>0</v>
      </c>
      <c r="G163" s="132">
        <f t="shared" si="27"/>
        <v>0</v>
      </c>
      <c r="H163" s="141">
        <v>0</v>
      </c>
      <c r="I163" s="141">
        <v>0</v>
      </c>
      <c r="J163" s="141">
        <v>0</v>
      </c>
      <c r="K163" s="141">
        <v>0</v>
      </c>
      <c r="L163" s="141">
        <v>0</v>
      </c>
      <c r="M163" s="141">
        <v>0</v>
      </c>
      <c r="N163" s="141">
        <v>0</v>
      </c>
      <c r="O163" s="141">
        <v>0</v>
      </c>
      <c r="P163" s="141">
        <v>0</v>
      </c>
      <c r="Q163" s="141">
        <v>0</v>
      </c>
      <c r="R163" s="141">
        <v>0</v>
      </c>
      <c r="S163" s="141">
        <v>0</v>
      </c>
      <c r="T163" s="141">
        <v>0</v>
      </c>
      <c r="U163" s="141">
        <v>0</v>
      </c>
      <c r="V163" s="141">
        <v>0</v>
      </c>
      <c r="W163" s="141">
        <v>0</v>
      </c>
      <c r="X163" s="141">
        <v>0</v>
      </c>
      <c r="Y163" s="141">
        <v>0</v>
      </c>
      <c r="Z163" s="141">
        <v>0</v>
      </c>
      <c r="AA163" s="141">
        <v>0</v>
      </c>
      <c r="AB163" s="141">
        <v>0</v>
      </c>
      <c r="AC163" s="141">
        <v>0</v>
      </c>
      <c r="AD163" s="141">
        <v>0</v>
      </c>
      <c r="AE163" s="260">
        <f t="shared" si="31"/>
        <v>0</v>
      </c>
      <c r="AF163" s="141">
        <v>0</v>
      </c>
      <c r="AG163" s="141">
        <v>0</v>
      </c>
      <c r="AH163" s="260">
        <f t="shared" si="28"/>
        <v>0</v>
      </c>
      <c r="AI163" s="141">
        <f t="shared" si="26"/>
        <v>0</v>
      </c>
      <c r="AJ163" s="141"/>
      <c r="AK163" s="260">
        <f t="shared" si="29"/>
        <v>0</v>
      </c>
      <c r="AL163" s="302"/>
      <c r="AM163" s="322">
        <f t="shared" si="30"/>
        <v>0</v>
      </c>
      <c r="AN163" s="322">
        <f t="shared" si="32"/>
        <v>8536.41</v>
      </c>
      <c r="AO163" s="265">
        <f>VLOOKUP(C163,[13]Sheet1!$B$1:$BK$65536,62,0)</f>
        <v>0</v>
      </c>
      <c r="AP163" s="343"/>
      <c r="AQ163" s="343"/>
      <c r="AR163" s="343"/>
    </row>
    <row r="164" hidden="1" customHeight="1" spans="1:44">
      <c r="A164" s="265"/>
      <c r="B164" s="291">
        <v>179</v>
      </c>
      <c r="C164" s="292" t="s">
        <v>360</v>
      </c>
      <c r="D164" s="293" t="s">
        <v>361</v>
      </c>
      <c r="E164" s="132">
        <f>VLOOKUP(C164,[1]整理明细!$B:$M,12,0)</f>
        <v>16</v>
      </c>
      <c r="F164" s="132">
        <f>VLOOKUP(C164,[12]河北应付账款!$C:$P,14,0)</f>
        <v>5500</v>
      </c>
      <c r="G164" s="132">
        <f t="shared" si="27"/>
        <v>916.666666666667</v>
      </c>
      <c r="H164" s="141">
        <v>0</v>
      </c>
      <c r="I164" s="141">
        <v>0</v>
      </c>
      <c r="J164" s="141">
        <v>0</v>
      </c>
      <c r="K164" s="141">
        <v>0</v>
      </c>
      <c r="L164" s="141">
        <v>0</v>
      </c>
      <c r="M164" s="141">
        <v>0</v>
      </c>
      <c r="N164" s="141">
        <v>0</v>
      </c>
      <c r="O164" s="141">
        <v>0</v>
      </c>
      <c r="P164" s="141">
        <v>0</v>
      </c>
      <c r="Q164" s="141">
        <v>0</v>
      </c>
      <c r="R164" s="141">
        <v>0</v>
      </c>
      <c r="S164" s="141">
        <v>0</v>
      </c>
      <c r="T164" s="141">
        <v>0</v>
      </c>
      <c r="U164" s="141">
        <v>0</v>
      </c>
      <c r="V164" s="141">
        <v>0</v>
      </c>
      <c r="W164" s="141">
        <v>0</v>
      </c>
      <c r="X164" s="141">
        <v>0</v>
      </c>
      <c r="Y164" s="141">
        <v>0</v>
      </c>
      <c r="Z164" s="141">
        <v>0</v>
      </c>
      <c r="AA164" s="141">
        <v>0</v>
      </c>
      <c r="AB164" s="141">
        <v>0</v>
      </c>
      <c r="AC164" s="141">
        <v>0</v>
      </c>
      <c r="AD164" s="141">
        <v>0</v>
      </c>
      <c r="AE164" s="260">
        <f t="shared" si="31"/>
        <v>0</v>
      </c>
      <c r="AF164" s="141">
        <v>0</v>
      </c>
      <c r="AG164" s="141">
        <v>0</v>
      </c>
      <c r="AH164" s="260">
        <f t="shared" si="28"/>
        <v>0</v>
      </c>
      <c r="AI164" s="141">
        <f t="shared" si="26"/>
        <v>1000</v>
      </c>
      <c r="AJ164" s="141"/>
      <c r="AK164" s="260">
        <f t="shared" si="29"/>
        <v>1000</v>
      </c>
      <c r="AL164" s="302"/>
      <c r="AM164" s="322">
        <f t="shared" si="30"/>
        <v>1000</v>
      </c>
      <c r="AN164" s="322">
        <f t="shared" si="32"/>
        <v>-984</v>
      </c>
      <c r="AO164" s="265">
        <f>VLOOKUP(C164,[13]Sheet1!$B$1:$BK$65536,62,0)</f>
        <v>0</v>
      </c>
      <c r="AP164" s="343"/>
      <c r="AQ164" s="343"/>
      <c r="AR164" s="343"/>
    </row>
    <row r="165" hidden="1" customHeight="1" spans="1:44">
      <c r="A165" s="265"/>
      <c r="B165" s="291">
        <v>180</v>
      </c>
      <c r="C165" s="352" t="s">
        <v>362</v>
      </c>
      <c r="D165" s="353" t="s">
        <v>363</v>
      </c>
      <c r="E165" s="132">
        <f>VLOOKUP(C165,[1]整理明细!$B:$M,12,0)</f>
        <v>21121.07</v>
      </c>
      <c r="F165" s="132">
        <f>VLOOKUP(C165,[12]河北应付账款!$C:$P,14,0)</f>
        <v>28461.28</v>
      </c>
      <c r="G165" s="132">
        <f t="shared" si="27"/>
        <v>4743.54666666667</v>
      </c>
      <c r="H165" s="141">
        <v>2200</v>
      </c>
      <c r="I165" s="141">
        <v>2000</v>
      </c>
      <c r="J165" s="141">
        <v>200</v>
      </c>
      <c r="K165" s="141">
        <v>2000</v>
      </c>
      <c r="L165" s="141">
        <v>2000</v>
      </c>
      <c r="M165" s="141">
        <v>0</v>
      </c>
      <c r="N165" s="141">
        <v>2000</v>
      </c>
      <c r="O165" s="141">
        <v>16635.8</v>
      </c>
      <c r="P165" s="141">
        <v>-14635.8</v>
      </c>
      <c r="Q165" s="141">
        <v>5449.11466666666</v>
      </c>
      <c r="R165" s="141">
        <v>0</v>
      </c>
      <c r="S165" s="141">
        <v>5449.11466666666</v>
      </c>
      <c r="T165" s="141">
        <v>0</v>
      </c>
      <c r="U165" s="141">
        <v>10000</v>
      </c>
      <c r="V165" s="141">
        <v>-10000</v>
      </c>
      <c r="W165" s="141">
        <v>3363.564</v>
      </c>
      <c r="X165" s="141">
        <v>4774.39</v>
      </c>
      <c r="Y165" s="141">
        <v>-1410.826</v>
      </c>
      <c r="Z165" s="141">
        <v>3000</v>
      </c>
      <c r="AA165" s="141">
        <v>0</v>
      </c>
      <c r="AB165" s="141">
        <v>3000</v>
      </c>
      <c r="AC165" s="141">
        <v>2000</v>
      </c>
      <c r="AD165" s="141">
        <v>0</v>
      </c>
      <c r="AE165" s="260">
        <f t="shared" si="31"/>
        <v>2000</v>
      </c>
      <c r="AF165" s="141">
        <v>2000</v>
      </c>
      <c r="AG165" s="141">
        <v>0</v>
      </c>
      <c r="AH165" s="260">
        <f t="shared" si="28"/>
        <v>2000</v>
      </c>
      <c r="AI165" s="141">
        <f t="shared" si="26"/>
        <v>4000</v>
      </c>
      <c r="AJ165" s="141"/>
      <c r="AK165" s="260">
        <f t="shared" si="29"/>
        <v>4000</v>
      </c>
      <c r="AL165" s="302"/>
      <c r="AM165" s="322">
        <f t="shared" si="30"/>
        <v>-9397.51133333334</v>
      </c>
      <c r="AN165" s="322">
        <f t="shared" si="32"/>
        <v>30518.5813333333</v>
      </c>
      <c r="AO165" s="265">
        <f>VLOOKUP(C165,[13]Sheet1!$B$1:$BK$65536,62,0)</f>
        <v>0</v>
      </c>
      <c r="AP165" s="343"/>
      <c r="AQ165" s="343"/>
      <c r="AR165" s="343"/>
    </row>
    <row r="166" hidden="1" customHeight="1" spans="1:44">
      <c r="A166" s="265"/>
      <c r="B166" s="291">
        <v>181</v>
      </c>
      <c r="C166" s="292" t="s">
        <v>364</v>
      </c>
      <c r="D166" s="293" t="s">
        <v>365</v>
      </c>
      <c r="E166" s="132">
        <f>VLOOKUP(C166,[1]整理明细!$B:$M,12,0)</f>
        <v>16950</v>
      </c>
      <c r="F166" s="132">
        <f>VLOOKUP(C166,[12]河北应付账款!$C:$P,14,0)</f>
        <v>9450</v>
      </c>
      <c r="G166" s="132">
        <f t="shared" si="27"/>
        <v>1575</v>
      </c>
      <c r="H166" s="141">
        <v>0</v>
      </c>
      <c r="I166" s="141">
        <v>0</v>
      </c>
      <c r="J166" s="141">
        <v>0</v>
      </c>
      <c r="K166" s="141">
        <v>0</v>
      </c>
      <c r="L166" s="141">
        <v>0</v>
      </c>
      <c r="M166" s="141">
        <v>0</v>
      </c>
      <c r="N166" s="141">
        <v>0</v>
      </c>
      <c r="O166" s="141">
        <v>0</v>
      </c>
      <c r="P166" s="141">
        <v>0</v>
      </c>
      <c r="Q166" s="141">
        <v>0</v>
      </c>
      <c r="R166" s="141">
        <v>0</v>
      </c>
      <c r="S166" s="141">
        <v>0</v>
      </c>
      <c r="T166" s="141">
        <v>0</v>
      </c>
      <c r="U166" s="141">
        <v>0</v>
      </c>
      <c r="V166" s="141">
        <v>0</v>
      </c>
      <c r="W166" s="141">
        <v>0</v>
      </c>
      <c r="X166" s="141">
        <v>0</v>
      </c>
      <c r="Y166" s="141">
        <v>0</v>
      </c>
      <c r="Z166" s="141">
        <v>0</v>
      </c>
      <c r="AA166" s="141">
        <v>0</v>
      </c>
      <c r="AB166" s="141">
        <v>0</v>
      </c>
      <c r="AC166" s="141">
        <v>1000</v>
      </c>
      <c r="AD166" s="141">
        <v>0</v>
      </c>
      <c r="AE166" s="260">
        <f t="shared" si="31"/>
        <v>1000</v>
      </c>
      <c r="AF166" s="141">
        <v>1000</v>
      </c>
      <c r="AG166" s="141">
        <v>0</v>
      </c>
      <c r="AH166" s="260">
        <f t="shared" si="28"/>
        <v>1000</v>
      </c>
      <c r="AI166" s="141">
        <f t="shared" si="26"/>
        <v>1000</v>
      </c>
      <c r="AJ166" s="141"/>
      <c r="AK166" s="260">
        <f t="shared" si="29"/>
        <v>1000</v>
      </c>
      <c r="AL166" s="302"/>
      <c r="AM166" s="322">
        <f t="shared" si="30"/>
        <v>3000</v>
      </c>
      <c r="AN166" s="322">
        <f t="shared" si="32"/>
        <v>13950</v>
      </c>
      <c r="AO166" s="265">
        <f>VLOOKUP(C166,[13]Sheet1!$B$1:$BK$65536,62,0)</f>
        <v>0</v>
      </c>
      <c r="AP166" s="343"/>
      <c r="AQ166" s="343"/>
      <c r="AR166" s="343"/>
    </row>
    <row r="167" hidden="1" customHeight="1" spans="1:44">
      <c r="A167" s="265"/>
      <c r="B167" s="291">
        <v>182</v>
      </c>
      <c r="C167" s="352" t="s">
        <v>366</v>
      </c>
      <c r="D167" s="353" t="s">
        <v>367</v>
      </c>
      <c r="E167" s="132">
        <f>VLOOKUP(C167,[1]整理明细!$B:$M,12,0)</f>
        <v>1525.47</v>
      </c>
      <c r="F167" s="132">
        <f>VLOOKUP(C167,[12]河北应付账款!$C:$P,14,0)</f>
        <v>745.8</v>
      </c>
      <c r="G167" s="132">
        <f t="shared" si="27"/>
        <v>124.3</v>
      </c>
      <c r="H167" s="141">
        <v>237.852</v>
      </c>
      <c r="I167" s="141">
        <v>237.85</v>
      </c>
      <c r="J167" s="141">
        <v>0.00200000000000955</v>
      </c>
      <c r="K167" s="141">
        <v>0</v>
      </c>
      <c r="L167" s="141">
        <v>0</v>
      </c>
      <c r="M167" s="141">
        <v>0</v>
      </c>
      <c r="N167" s="141">
        <v>0</v>
      </c>
      <c r="O167" s="141">
        <v>0</v>
      </c>
      <c r="P167" s="141">
        <v>0</v>
      </c>
      <c r="Q167" s="141">
        <v>0</v>
      </c>
      <c r="R167" s="141">
        <v>0</v>
      </c>
      <c r="S167" s="141">
        <v>0</v>
      </c>
      <c r="T167" s="141">
        <v>0</v>
      </c>
      <c r="U167" s="141">
        <v>0</v>
      </c>
      <c r="V167" s="141">
        <v>0</v>
      </c>
      <c r="W167" s="141">
        <v>96.3546666666664</v>
      </c>
      <c r="X167" s="141">
        <v>9000</v>
      </c>
      <c r="Y167" s="141">
        <v>-8903.64533333333</v>
      </c>
      <c r="Z167" s="141">
        <v>0</v>
      </c>
      <c r="AA167" s="141">
        <v>0</v>
      </c>
      <c r="AB167" s="141">
        <v>0</v>
      </c>
      <c r="AC167" s="141">
        <v>0</v>
      </c>
      <c r="AD167" s="141">
        <v>0</v>
      </c>
      <c r="AE167" s="260">
        <f t="shared" si="31"/>
        <v>0</v>
      </c>
      <c r="AF167" s="141">
        <v>0</v>
      </c>
      <c r="AG167" s="141">
        <v>0</v>
      </c>
      <c r="AH167" s="260">
        <f t="shared" si="28"/>
        <v>0</v>
      </c>
      <c r="AI167" s="141">
        <f t="shared" si="26"/>
        <v>0</v>
      </c>
      <c r="AJ167" s="141"/>
      <c r="AK167" s="260">
        <f t="shared" si="29"/>
        <v>0</v>
      </c>
      <c r="AL167" s="302"/>
      <c r="AM167" s="322">
        <f t="shared" si="30"/>
        <v>-8903.64333333333</v>
      </c>
      <c r="AN167" s="322">
        <f t="shared" si="32"/>
        <v>10429.1133333333</v>
      </c>
      <c r="AO167" s="265">
        <f>VLOOKUP(C167,[13]Sheet1!$B$1:$BK$65536,62,0)</f>
        <v>0</v>
      </c>
      <c r="AP167" s="343"/>
      <c r="AQ167" s="343"/>
      <c r="AR167" s="343"/>
    </row>
    <row r="168" hidden="1" customHeight="1" spans="1:44">
      <c r="A168" s="265"/>
      <c r="B168" s="291">
        <v>183</v>
      </c>
      <c r="C168" s="292" t="s">
        <v>368</v>
      </c>
      <c r="D168" s="293" t="s">
        <v>369</v>
      </c>
      <c r="E168" s="132">
        <f>VLOOKUP(C168,[1]整理明细!$B:$M,12,0)</f>
        <v>-5894</v>
      </c>
      <c r="F168" s="132">
        <f>VLOOKUP(C168,[12]河北应付账款!$C:$P,14,0)</f>
        <v>2000</v>
      </c>
      <c r="G168" s="132">
        <f t="shared" si="27"/>
        <v>333.333333333333</v>
      </c>
      <c r="H168" s="141">
        <v>263.2</v>
      </c>
      <c r="I168" s="141">
        <v>0</v>
      </c>
      <c r="J168" s="141">
        <v>263.2</v>
      </c>
      <c r="K168" s="141">
        <v>0</v>
      </c>
      <c r="L168" s="141">
        <v>0</v>
      </c>
      <c r="M168" s="141">
        <v>0</v>
      </c>
      <c r="N168" s="141">
        <v>0</v>
      </c>
      <c r="O168" s="141">
        <v>0</v>
      </c>
      <c r="P168" s="141">
        <v>0</v>
      </c>
      <c r="Q168" s="141">
        <v>800</v>
      </c>
      <c r="R168" s="141">
        <v>0</v>
      </c>
      <c r="S168" s="141">
        <v>800</v>
      </c>
      <c r="T168" s="141">
        <v>0</v>
      </c>
      <c r="U168" s="141">
        <v>0</v>
      </c>
      <c r="V168" s="141">
        <v>0</v>
      </c>
      <c r="W168" s="141">
        <v>0</v>
      </c>
      <c r="X168" s="141">
        <v>0</v>
      </c>
      <c r="Y168" s="141">
        <v>0</v>
      </c>
      <c r="Z168" s="141">
        <v>0</v>
      </c>
      <c r="AA168" s="141">
        <v>0</v>
      </c>
      <c r="AB168" s="141">
        <v>0</v>
      </c>
      <c r="AC168" s="141">
        <v>0</v>
      </c>
      <c r="AD168" s="141">
        <v>7894</v>
      </c>
      <c r="AE168" s="260">
        <f t="shared" si="31"/>
        <v>-7894</v>
      </c>
      <c r="AF168" s="141">
        <v>0</v>
      </c>
      <c r="AG168" s="141">
        <f>VLOOKUP(D168,'[11]2024.03支出'!$G:$H,2,0)</f>
        <v>7894</v>
      </c>
      <c r="AH168" s="260">
        <f t="shared" si="28"/>
        <v>-7894</v>
      </c>
      <c r="AI168" s="141">
        <f t="shared" si="26"/>
        <v>0</v>
      </c>
      <c r="AJ168" s="141"/>
      <c r="AK168" s="260">
        <f t="shared" si="29"/>
        <v>0</v>
      </c>
      <c r="AL168" s="302" t="e">
        <f>VLOOKUP(C168,'预付&amp;票到付款'!B:B,1,0)</f>
        <v>#N/A</v>
      </c>
      <c r="AM168" s="322">
        <f t="shared" si="30"/>
        <v>-14724.8</v>
      </c>
      <c r="AN168" s="322">
        <f t="shared" si="32"/>
        <v>8830.8</v>
      </c>
      <c r="AO168" s="265">
        <f>VLOOKUP(C168,[13]Sheet1!$B$1:$BK$65536,62,0)</f>
        <v>0</v>
      </c>
      <c r="AP168" s="343"/>
      <c r="AQ168" s="343"/>
      <c r="AR168" s="343"/>
    </row>
    <row r="169" hidden="1" customHeight="1" spans="1:44">
      <c r="A169" s="265"/>
      <c r="B169" s="291">
        <v>184</v>
      </c>
      <c r="C169" s="352" t="s">
        <v>370</v>
      </c>
      <c r="D169" s="353" t="s">
        <v>371</v>
      </c>
      <c r="E169" s="132">
        <f>VLOOKUP(C169,[1]整理明细!$B:$M,12,0)</f>
        <v>6350</v>
      </c>
      <c r="F169" s="132">
        <f>VLOOKUP(C169,[12]河北应付账款!$C:$P,14,0)</f>
        <v>0</v>
      </c>
      <c r="G169" s="132">
        <f t="shared" si="27"/>
        <v>0</v>
      </c>
      <c r="H169" s="141">
        <v>0</v>
      </c>
      <c r="I169" s="141">
        <v>0</v>
      </c>
      <c r="J169" s="141">
        <v>0</v>
      </c>
      <c r="K169" s="141">
        <v>0</v>
      </c>
      <c r="L169" s="141">
        <v>0</v>
      </c>
      <c r="M169" s="141">
        <v>0</v>
      </c>
      <c r="N169" s="141">
        <v>0</v>
      </c>
      <c r="O169" s="141">
        <v>0</v>
      </c>
      <c r="P169" s="141">
        <v>0</v>
      </c>
      <c r="Q169" s="141">
        <v>0</v>
      </c>
      <c r="R169" s="141">
        <v>0</v>
      </c>
      <c r="S169" s="141">
        <v>0</v>
      </c>
      <c r="T169" s="141">
        <v>0</v>
      </c>
      <c r="U169" s="141">
        <v>0</v>
      </c>
      <c r="V169" s="141">
        <v>0</v>
      </c>
      <c r="W169" s="141">
        <v>0</v>
      </c>
      <c r="X169" s="141">
        <v>0</v>
      </c>
      <c r="Y169" s="141">
        <v>0</v>
      </c>
      <c r="Z169" s="141">
        <v>0</v>
      </c>
      <c r="AA169" s="141">
        <v>0</v>
      </c>
      <c r="AB169" s="141">
        <v>0</v>
      </c>
      <c r="AC169" s="141">
        <v>0</v>
      </c>
      <c r="AD169" s="141">
        <v>0</v>
      </c>
      <c r="AE169" s="260">
        <f t="shared" si="31"/>
        <v>0</v>
      </c>
      <c r="AF169" s="141">
        <v>0</v>
      </c>
      <c r="AG169" s="141">
        <v>0</v>
      </c>
      <c r="AH169" s="260">
        <f t="shared" si="28"/>
        <v>0</v>
      </c>
      <c r="AI169" s="141">
        <f t="shared" si="26"/>
        <v>0</v>
      </c>
      <c r="AJ169" s="141"/>
      <c r="AK169" s="260">
        <f t="shared" si="29"/>
        <v>0</v>
      </c>
      <c r="AL169" s="302"/>
      <c r="AM169" s="322">
        <f t="shared" si="30"/>
        <v>0</v>
      </c>
      <c r="AN169" s="322">
        <f t="shared" si="32"/>
        <v>6350</v>
      </c>
      <c r="AO169" s="265">
        <f>VLOOKUP(C169,[13]Sheet1!$B$1:$BK$65536,62,0)</f>
        <v>0</v>
      </c>
      <c r="AP169" s="343"/>
      <c r="AQ169" s="343"/>
      <c r="AR169" s="343"/>
    </row>
    <row r="170" hidden="1" customHeight="1" spans="1:44">
      <c r="A170" s="265"/>
      <c r="B170" s="291">
        <v>186</v>
      </c>
      <c r="C170" s="352" t="s">
        <v>372</v>
      </c>
      <c r="D170" s="353" t="s">
        <v>373</v>
      </c>
      <c r="E170" s="132">
        <f>VLOOKUP(C170,[1]整理明细!$B:$M,12,0)</f>
        <v>5600</v>
      </c>
      <c r="F170" s="132">
        <f>VLOOKUP(C170,[12]河北应付账款!$C:$P,14,0)</f>
        <v>0</v>
      </c>
      <c r="G170" s="132">
        <f t="shared" si="27"/>
        <v>0</v>
      </c>
      <c r="H170" s="141">
        <v>0</v>
      </c>
      <c r="I170" s="141">
        <v>0</v>
      </c>
      <c r="J170" s="141">
        <v>0</v>
      </c>
      <c r="K170" s="141">
        <v>0</v>
      </c>
      <c r="L170" s="141">
        <v>0</v>
      </c>
      <c r="M170" s="141">
        <v>0</v>
      </c>
      <c r="N170" s="141">
        <v>0</v>
      </c>
      <c r="O170" s="141">
        <v>0</v>
      </c>
      <c r="P170" s="141">
        <v>0</v>
      </c>
      <c r="Q170" s="141">
        <v>0</v>
      </c>
      <c r="R170" s="141">
        <v>0</v>
      </c>
      <c r="S170" s="141">
        <v>0</v>
      </c>
      <c r="T170" s="141">
        <v>0</v>
      </c>
      <c r="U170" s="141">
        <v>0</v>
      </c>
      <c r="V170" s="141">
        <v>0</v>
      </c>
      <c r="W170" s="141">
        <v>0</v>
      </c>
      <c r="X170" s="141">
        <v>0</v>
      </c>
      <c r="Y170" s="141">
        <v>0</v>
      </c>
      <c r="Z170" s="141">
        <v>0</v>
      </c>
      <c r="AA170" s="141">
        <v>0</v>
      </c>
      <c r="AB170" s="141">
        <v>0</v>
      </c>
      <c r="AC170" s="141">
        <v>0</v>
      </c>
      <c r="AD170" s="141">
        <v>0</v>
      </c>
      <c r="AE170" s="260">
        <f t="shared" si="31"/>
        <v>0</v>
      </c>
      <c r="AF170" s="141">
        <v>0</v>
      </c>
      <c r="AG170" s="141">
        <v>0</v>
      </c>
      <c r="AH170" s="260">
        <f t="shared" si="28"/>
        <v>0</v>
      </c>
      <c r="AI170" s="141">
        <f t="shared" si="26"/>
        <v>0</v>
      </c>
      <c r="AJ170" s="141"/>
      <c r="AK170" s="260">
        <f t="shared" si="29"/>
        <v>0</v>
      </c>
      <c r="AL170" s="302"/>
      <c r="AM170" s="322">
        <f t="shared" si="30"/>
        <v>0</v>
      </c>
      <c r="AN170" s="322">
        <f t="shared" si="32"/>
        <v>5600</v>
      </c>
      <c r="AO170" s="265">
        <f>VLOOKUP(C170,[13]Sheet1!$B$1:$BK$65536,62,0)</f>
        <v>0</v>
      </c>
      <c r="AP170" s="343"/>
      <c r="AQ170" s="343"/>
      <c r="AR170" s="343"/>
    </row>
    <row r="171" hidden="1" customHeight="1" spans="1:44">
      <c r="A171" s="265"/>
      <c r="B171" s="291">
        <v>187</v>
      </c>
      <c r="C171" s="292" t="s">
        <v>374</v>
      </c>
      <c r="D171" s="293" t="s">
        <v>375</v>
      </c>
      <c r="E171" s="132">
        <f>VLOOKUP(C171,[1]整理明细!$B:$M,12,0)</f>
        <v>5579.03</v>
      </c>
      <c r="F171" s="132">
        <f>VLOOKUP(C171,[12]河北应付账款!$C:$P,14,0)</f>
        <v>0</v>
      </c>
      <c r="G171" s="132">
        <f t="shared" si="27"/>
        <v>0</v>
      </c>
      <c r="H171" s="141">
        <v>0</v>
      </c>
      <c r="I171" s="141">
        <v>0</v>
      </c>
      <c r="J171" s="141">
        <v>0</v>
      </c>
      <c r="K171" s="141">
        <v>0</v>
      </c>
      <c r="L171" s="141">
        <v>0</v>
      </c>
      <c r="M171" s="141">
        <v>0</v>
      </c>
      <c r="N171" s="141">
        <v>0</v>
      </c>
      <c r="O171" s="141">
        <v>0</v>
      </c>
      <c r="P171" s="141">
        <v>0</v>
      </c>
      <c r="Q171" s="141">
        <v>0</v>
      </c>
      <c r="R171" s="141">
        <v>0</v>
      </c>
      <c r="S171" s="141">
        <v>0</v>
      </c>
      <c r="T171" s="141">
        <v>0</v>
      </c>
      <c r="U171" s="141">
        <v>0</v>
      </c>
      <c r="V171" s="141">
        <v>0</v>
      </c>
      <c r="W171" s="141">
        <v>0</v>
      </c>
      <c r="X171" s="141">
        <v>0</v>
      </c>
      <c r="Y171" s="141">
        <v>0</v>
      </c>
      <c r="Z171" s="141">
        <v>0</v>
      </c>
      <c r="AA171" s="141">
        <v>0</v>
      </c>
      <c r="AB171" s="141">
        <v>0</v>
      </c>
      <c r="AC171" s="141">
        <v>0</v>
      </c>
      <c r="AD171" s="141">
        <v>0</v>
      </c>
      <c r="AE171" s="260">
        <f t="shared" si="31"/>
        <v>0</v>
      </c>
      <c r="AF171" s="141">
        <v>0</v>
      </c>
      <c r="AG171" s="141">
        <v>0</v>
      </c>
      <c r="AH171" s="260">
        <f t="shared" si="28"/>
        <v>0</v>
      </c>
      <c r="AI171" s="141">
        <f t="shared" si="26"/>
        <v>0</v>
      </c>
      <c r="AJ171" s="141"/>
      <c r="AK171" s="260">
        <f t="shared" si="29"/>
        <v>0</v>
      </c>
      <c r="AL171" s="302"/>
      <c r="AM171" s="322">
        <f t="shared" si="30"/>
        <v>0</v>
      </c>
      <c r="AN171" s="322">
        <f t="shared" si="32"/>
        <v>5579.03</v>
      </c>
      <c r="AO171" s="265">
        <f>VLOOKUP(C171,[13]Sheet1!$B$1:$BK$65536,62,0)</f>
        <v>0</v>
      </c>
      <c r="AP171" s="343"/>
      <c r="AQ171" s="343"/>
      <c r="AR171" s="343"/>
    </row>
    <row r="172" hidden="1" customHeight="1" spans="1:44">
      <c r="A172" s="265"/>
      <c r="B172" s="291">
        <v>189</v>
      </c>
      <c r="C172" s="352" t="s">
        <v>376</v>
      </c>
      <c r="D172" s="353" t="s">
        <v>377</v>
      </c>
      <c r="E172" s="132">
        <f>VLOOKUP(C172,[1]整理明细!$B:$M,12,0)</f>
        <v>233149.1</v>
      </c>
      <c r="F172" s="132">
        <f>VLOOKUP(C172,[12]河北应付账款!$C:$P,14,0)</f>
        <v>16040</v>
      </c>
      <c r="G172" s="132">
        <f t="shared" si="27"/>
        <v>2673.33333333333</v>
      </c>
      <c r="H172" s="141">
        <v>40539.88</v>
      </c>
      <c r="I172" s="141">
        <v>40000</v>
      </c>
      <c r="J172" s="141">
        <v>539.879999999997</v>
      </c>
      <c r="K172" s="141">
        <v>36000</v>
      </c>
      <c r="L172" s="141">
        <v>0</v>
      </c>
      <c r="M172" s="141">
        <v>36000</v>
      </c>
      <c r="N172" s="141">
        <v>36000</v>
      </c>
      <c r="O172" s="141">
        <v>35280</v>
      </c>
      <c r="P172" s="141">
        <v>720</v>
      </c>
      <c r="Q172" s="141">
        <v>55120</v>
      </c>
      <c r="R172" s="141">
        <v>0</v>
      </c>
      <c r="S172" s="141">
        <v>55120</v>
      </c>
      <c r="T172" s="141">
        <v>0</v>
      </c>
      <c r="U172" s="141">
        <v>15300</v>
      </c>
      <c r="V172" s="141">
        <v>-15300</v>
      </c>
      <c r="W172" s="141">
        <v>2040</v>
      </c>
      <c r="X172" s="141">
        <v>0</v>
      </c>
      <c r="Y172" s="141">
        <v>2040</v>
      </c>
      <c r="Z172" s="141">
        <v>2000</v>
      </c>
      <c r="AA172" s="141">
        <v>0</v>
      </c>
      <c r="AB172" s="141">
        <v>2000</v>
      </c>
      <c r="AC172" s="141">
        <v>2000</v>
      </c>
      <c r="AD172" s="141">
        <v>740</v>
      </c>
      <c r="AE172" s="260">
        <f t="shared" si="31"/>
        <v>1260</v>
      </c>
      <c r="AF172" s="141">
        <v>2000</v>
      </c>
      <c r="AG172" s="141">
        <v>0</v>
      </c>
      <c r="AH172" s="260">
        <f t="shared" si="28"/>
        <v>2000</v>
      </c>
      <c r="AI172" s="141">
        <f t="shared" si="26"/>
        <v>2000</v>
      </c>
      <c r="AJ172" s="141"/>
      <c r="AK172" s="260">
        <f t="shared" si="29"/>
        <v>2000</v>
      </c>
      <c r="AL172" s="302"/>
      <c r="AM172" s="322">
        <f t="shared" si="30"/>
        <v>86379.88</v>
      </c>
      <c r="AN172" s="322">
        <f t="shared" si="32"/>
        <v>146769.22</v>
      </c>
      <c r="AO172" s="265">
        <f>VLOOKUP(C172,[13]Sheet1!$B$1:$BK$65536,62,0)</f>
        <v>0</v>
      </c>
      <c r="AP172" s="343"/>
      <c r="AQ172" s="343"/>
      <c r="AR172" s="343"/>
    </row>
    <row r="173" hidden="1" customHeight="1" spans="1:44">
      <c r="A173" s="265"/>
      <c r="B173" s="291">
        <v>191</v>
      </c>
      <c r="C173" s="352" t="s">
        <v>378</v>
      </c>
      <c r="D173" s="353" t="s">
        <v>379</v>
      </c>
      <c r="E173" s="132">
        <f>VLOOKUP(C173,[1]整理明细!$B:$M,12,0)</f>
        <v>5000</v>
      </c>
      <c r="F173" s="132">
        <f>VLOOKUP(C173,[12]河北应付账款!$C:$P,14,0)</f>
        <v>0</v>
      </c>
      <c r="G173" s="132">
        <f t="shared" si="27"/>
        <v>0</v>
      </c>
      <c r="H173" s="141">
        <v>0</v>
      </c>
      <c r="I173" s="141">
        <v>0</v>
      </c>
      <c r="J173" s="141">
        <v>0</v>
      </c>
      <c r="K173" s="141">
        <v>0</v>
      </c>
      <c r="L173" s="141">
        <v>0</v>
      </c>
      <c r="M173" s="141">
        <v>0</v>
      </c>
      <c r="N173" s="141">
        <v>0</v>
      </c>
      <c r="O173" s="141">
        <v>0</v>
      </c>
      <c r="P173" s="141">
        <v>0</v>
      </c>
      <c r="Q173" s="141">
        <v>0</v>
      </c>
      <c r="R173" s="141">
        <v>0</v>
      </c>
      <c r="S173" s="141">
        <v>0</v>
      </c>
      <c r="T173" s="141">
        <v>0</v>
      </c>
      <c r="U173" s="141">
        <v>0</v>
      </c>
      <c r="V173" s="141">
        <v>0</v>
      </c>
      <c r="W173" s="141">
        <v>0</v>
      </c>
      <c r="X173" s="141">
        <v>0</v>
      </c>
      <c r="Y173" s="141">
        <v>0</v>
      </c>
      <c r="Z173" s="141">
        <v>0</v>
      </c>
      <c r="AA173" s="141">
        <v>0</v>
      </c>
      <c r="AB173" s="141">
        <v>0</v>
      </c>
      <c r="AC173" s="141">
        <v>0</v>
      </c>
      <c r="AD173" s="141">
        <v>0</v>
      </c>
      <c r="AE173" s="260">
        <f t="shared" si="31"/>
        <v>0</v>
      </c>
      <c r="AF173" s="141">
        <v>0</v>
      </c>
      <c r="AG173" s="141">
        <v>0</v>
      </c>
      <c r="AH173" s="260">
        <f t="shared" si="28"/>
        <v>0</v>
      </c>
      <c r="AI173" s="141">
        <f t="shared" si="26"/>
        <v>0</v>
      </c>
      <c r="AJ173" s="141"/>
      <c r="AK173" s="354">
        <f t="shared" si="29"/>
        <v>0</v>
      </c>
      <c r="AL173" s="302"/>
      <c r="AM173" s="322">
        <f t="shared" si="30"/>
        <v>0</v>
      </c>
      <c r="AN173" s="322">
        <f t="shared" si="32"/>
        <v>5000</v>
      </c>
      <c r="AO173" s="265">
        <f>VLOOKUP(C173,[13]Sheet1!$B$1:$BK$65536,62,0)</f>
        <v>0</v>
      </c>
      <c r="AP173" s="343"/>
      <c r="AQ173" s="343"/>
      <c r="AR173" s="343"/>
    </row>
    <row r="174" customHeight="1" spans="1:44">
      <c r="A174" s="265"/>
      <c r="B174" s="291">
        <v>193</v>
      </c>
      <c r="C174" s="352" t="s">
        <v>380</v>
      </c>
      <c r="D174" s="353" t="s">
        <v>381</v>
      </c>
      <c r="E174" s="132">
        <f>VLOOKUP(C174,[1]整理明细!$B:$M,12,0)</f>
        <v>50465.94</v>
      </c>
      <c r="F174" s="132">
        <f>VLOOKUP(C174,[12]河北应付账款!$C:$P,14,0)</f>
        <v>0</v>
      </c>
      <c r="G174" s="132">
        <f t="shared" si="27"/>
        <v>0</v>
      </c>
      <c r="H174" s="141">
        <v>12309.2146666667</v>
      </c>
      <c r="I174" s="141">
        <v>77600</v>
      </c>
      <c r="J174" s="141">
        <v>-65290.7853333333</v>
      </c>
      <c r="K174" s="141">
        <v>12000</v>
      </c>
      <c r="L174" s="141">
        <v>11640</v>
      </c>
      <c r="M174" s="141">
        <v>360</v>
      </c>
      <c r="N174" s="141">
        <v>17000</v>
      </c>
      <c r="O174" s="141">
        <v>0</v>
      </c>
      <c r="P174" s="141">
        <v>17000</v>
      </c>
      <c r="Q174" s="141">
        <v>36240</v>
      </c>
      <c r="R174" s="141">
        <v>0</v>
      </c>
      <c r="S174" s="141">
        <v>36240</v>
      </c>
      <c r="T174" s="141">
        <v>10000</v>
      </c>
      <c r="U174" s="141">
        <v>0</v>
      </c>
      <c r="V174" s="141">
        <v>10000</v>
      </c>
      <c r="W174" s="141">
        <v>6040</v>
      </c>
      <c r="X174" s="141">
        <v>0</v>
      </c>
      <c r="Y174" s="141">
        <v>6040</v>
      </c>
      <c r="Z174" s="141">
        <v>20000</v>
      </c>
      <c r="AA174" s="141">
        <v>0</v>
      </c>
      <c r="AB174" s="141">
        <v>20000</v>
      </c>
      <c r="AC174" s="141">
        <v>6000</v>
      </c>
      <c r="AD174" s="141">
        <v>0</v>
      </c>
      <c r="AE174" s="260">
        <f t="shared" si="31"/>
        <v>6000</v>
      </c>
      <c r="AF174" s="141">
        <v>0</v>
      </c>
      <c r="AG174" s="141">
        <v>0</v>
      </c>
      <c r="AH174" s="260">
        <f t="shared" si="28"/>
        <v>0</v>
      </c>
      <c r="AI174" s="326">
        <f t="shared" si="26"/>
        <v>0</v>
      </c>
      <c r="AJ174" s="260"/>
      <c r="AK174" s="254">
        <f t="shared" si="29"/>
        <v>0</v>
      </c>
      <c r="AL174" s="324" t="e">
        <f>VLOOKUP(C174,'预付&amp;票到付款'!B:B,1,0)</f>
        <v>#N/A</v>
      </c>
      <c r="AM174" s="325">
        <f t="shared" si="30"/>
        <v>30349.2146666667</v>
      </c>
      <c r="AN174" s="325">
        <f t="shared" si="32"/>
        <v>20116.7253333333</v>
      </c>
      <c r="AO174" s="344">
        <f>VLOOKUP(C174,[13]Sheet1!$B$1:$BK$65536,62,0)</f>
        <v>1</v>
      </c>
      <c r="AP174" s="345"/>
      <c r="AQ174" s="348">
        <v>10000</v>
      </c>
      <c r="AR174" s="347"/>
    </row>
    <row r="175" hidden="1" customHeight="1" spans="1:44">
      <c r="A175" s="265"/>
      <c r="B175" s="291">
        <v>194</v>
      </c>
      <c r="C175" s="292" t="s">
        <v>382</v>
      </c>
      <c r="D175" s="293" t="s">
        <v>383</v>
      </c>
      <c r="E175" s="132">
        <f>VLOOKUP(C175,[1]整理明细!$B:$M,12,0)</f>
        <v>4500</v>
      </c>
      <c r="F175" s="132">
        <f>VLOOKUP(C175,[12]河北应付账款!$C:$P,14,0)</f>
        <v>0</v>
      </c>
      <c r="G175" s="132">
        <f t="shared" si="27"/>
        <v>0</v>
      </c>
      <c r="H175" s="141">
        <v>0</v>
      </c>
      <c r="I175" s="141">
        <v>0</v>
      </c>
      <c r="J175" s="141">
        <v>0</v>
      </c>
      <c r="K175" s="141">
        <v>0</v>
      </c>
      <c r="L175" s="141">
        <v>0</v>
      </c>
      <c r="M175" s="141">
        <v>0</v>
      </c>
      <c r="N175" s="141">
        <v>0</v>
      </c>
      <c r="O175" s="141">
        <v>0</v>
      </c>
      <c r="P175" s="141">
        <v>0</v>
      </c>
      <c r="Q175" s="141">
        <v>0</v>
      </c>
      <c r="R175" s="141">
        <v>0</v>
      </c>
      <c r="S175" s="141">
        <v>0</v>
      </c>
      <c r="T175" s="141">
        <v>0</v>
      </c>
      <c r="U175" s="141">
        <v>0</v>
      </c>
      <c r="V175" s="141">
        <v>0</v>
      </c>
      <c r="W175" s="141">
        <v>0</v>
      </c>
      <c r="X175" s="141">
        <v>0</v>
      </c>
      <c r="Y175" s="141">
        <v>0</v>
      </c>
      <c r="Z175" s="141">
        <v>0</v>
      </c>
      <c r="AA175" s="141">
        <v>0</v>
      </c>
      <c r="AB175" s="141">
        <v>0</v>
      </c>
      <c r="AC175" s="141">
        <v>0</v>
      </c>
      <c r="AD175" s="141">
        <v>0</v>
      </c>
      <c r="AE175" s="260">
        <f t="shared" si="31"/>
        <v>0</v>
      </c>
      <c r="AF175" s="141">
        <v>0</v>
      </c>
      <c r="AG175" s="141">
        <v>0</v>
      </c>
      <c r="AH175" s="260">
        <f t="shared" si="28"/>
        <v>0</v>
      </c>
      <c r="AI175" s="141">
        <f t="shared" si="26"/>
        <v>0</v>
      </c>
      <c r="AJ175" s="141"/>
      <c r="AK175" s="355">
        <f t="shared" si="29"/>
        <v>0</v>
      </c>
      <c r="AL175" s="302"/>
      <c r="AM175" s="322">
        <f t="shared" si="30"/>
        <v>0</v>
      </c>
      <c r="AN175" s="322">
        <f t="shared" si="32"/>
        <v>4500</v>
      </c>
      <c r="AO175" s="265">
        <f>VLOOKUP(C175,[13]Sheet1!$B$1:$BK$65536,62,0)</f>
        <v>0</v>
      </c>
      <c r="AP175" s="343"/>
      <c r="AQ175" s="343"/>
      <c r="AR175" s="343"/>
    </row>
    <row r="176" hidden="1" customHeight="1" spans="1:44">
      <c r="A176" s="265"/>
      <c r="B176" s="291">
        <v>195</v>
      </c>
      <c r="C176" s="352" t="s">
        <v>384</v>
      </c>
      <c r="D176" s="353" t="s">
        <v>385</v>
      </c>
      <c r="E176" s="132">
        <f>VLOOKUP(C176,[1]整理明细!$B:$M,12,0)</f>
        <v>4352</v>
      </c>
      <c r="F176" s="132">
        <f>VLOOKUP(C176,[12]河北应付账款!$C:$P,14,0)</f>
        <v>0</v>
      </c>
      <c r="G176" s="132">
        <f t="shared" si="27"/>
        <v>0</v>
      </c>
      <c r="H176" s="141">
        <v>580.266666666667</v>
      </c>
      <c r="I176" s="141">
        <v>0</v>
      </c>
      <c r="J176" s="141">
        <v>580.266666666667</v>
      </c>
      <c r="K176" s="141">
        <v>0</v>
      </c>
      <c r="L176" s="141">
        <v>0</v>
      </c>
      <c r="M176" s="141">
        <v>0</v>
      </c>
      <c r="N176" s="141">
        <v>0</v>
      </c>
      <c r="O176" s="141">
        <v>0</v>
      </c>
      <c r="P176" s="141">
        <v>0</v>
      </c>
      <c r="Q176" s="141">
        <v>0</v>
      </c>
      <c r="R176" s="141">
        <v>0</v>
      </c>
      <c r="S176" s="141">
        <v>0</v>
      </c>
      <c r="T176" s="141">
        <v>0</v>
      </c>
      <c r="U176" s="141">
        <v>0</v>
      </c>
      <c r="V176" s="141">
        <v>0</v>
      </c>
      <c r="W176" s="141">
        <v>0</v>
      </c>
      <c r="X176" s="141">
        <v>0</v>
      </c>
      <c r="Y176" s="141">
        <v>0</v>
      </c>
      <c r="Z176" s="141">
        <v>0</v>
      </c>
      <c r="AA176" s="141">
        <v>0</v>
      </c>
      <c r="AB176" s="141">
        <v>0</v>
      </c>
      <c r="AC176" s="141">
        <v>0</v>
      </c>
      <c r="AD176" s="141">
        <v>0</v>
      </c>
      <c r="AE176" s="260">
        <f t="shared" si="31"/>
        <v>0</v>
      </c>
      <c r="AF176" s="141">
        <v>0</v>
      </c>
      <c r="AG176" s="141">
        <v>0</v>
      </c>
      <c r="AH176" s="260">
        <f t="shared" si="28"/>
        <v>0</v>
      </c>
      <c r="AI176" s="141">
        <f t="shared" si="26"/>
        <v>0</v>
      </c>
      <c r="AJ176" s="141"/>
      <c r="AK176" s="260">
        <f t="shared" si="29"/>
        <v>0</v>
      </c>
      <c r="AL176" s="302"/>
      <c r="AM176" s="322">
        <f t="shared" si="30"/>
        <v>580.266666666667</v>
      </c>
      <c r="AN176" s="322">
        <f t="shared" si="32"/>
        <v>3771.73333333333</v>
      </c>
      <c r="AO176" s="265">
        <f>VLOOKUP(C176,[13]Sheet1!$B$1:$BK$65536,62,0)</f>
        <v>0</v>
      </c>
      <c r="AP176" s="343"/>
      <c r="AQ176" s="343"/>
      <c r="AR176" s="343"/>
    </row>
    <row r="177" hidden="1" customHeight="1" spans="1:44">
      <c r="A177" s="265"/>
      <c r="B177" s="291">
        <v>196</v>
      </c>
      <c r="C177" s="292" t="s">
        <v>386</v>
      </c>
      <c r="D177" s="293" t="s">
        <v>387</v>
      </c>
      <c r="E177" s="132">
        <f>VLOOKUP(C177,[1]整理明细!$B:$M,12,0)</f>
        <v>4067.26000000001</v>
      </c>
      <c r="F177" s="132">
        <f>VLOOKUP(C177,[12]河北应付账款!$C:$P,14,0)</f>
        <v>0</v>
      </c>
      <c r="G177" s="132">
        <f t="shared" si="27"/>
        <v>0</v>
      </c>
      <c r="H177" s="141">
        <v>0</v>
      </c>
      <c r="I177" s="141">
        <v>0</v>
      </c>
      <c r="J177" s="141">
        <v>0</v>
      </c>
      <c r="K177" s="141">
        <v>0</v>
      </c>
      <c r="L177" s="141">
        <v>0</v>
      </c>
      <c r="M177" s="141">
        <v>0</v>
      </c>
      <c r="N177" s="141">
        <v>0</v>
      </c>
      <c r="O177" s="141">
        <v>0</v>
      </c>
      <c r="P177" s="141">
        <v>0</v>
      </c>
      <c r="Q177" s="141">
        <v>0</v>
      </c>
      <c r="R177" s="141">
        <v>0</v>
      </c>
      <c r="S177" s="141">
        <v>0</v>
      </c>
      <c r="T177" s="141">
        <v>0</v>
      </c>
      <c r="U177" s="141">
        <v>0</v>
      </c>
      <c r="V177" s="141">
        <v>0</v>
      </c>
      <c r="W177" s="141">
        <v>0</v>
      </c>
      <c r="X177" s="141">
        <v>0</v>
      </c>
      <c r="Y177" s="141">
        <v>0</v>
      </c>
      <c r="Z177" s="141">
        <v>0</v>
      </c>
      <c r="AA177" s="141">
        <v>0</v>
      </c>
      <c r="AB177" s="141">
        <v>0</v>
      </c>
      <c r="AC177" s="141">
        <v>0</v>
      </c>
      <c r="AD177" s="141">
        <v>0</v>
      </c>
      <c r="AE177" s="260">
        <f t="shared" si="31"/>
        <v>0</v>
      </c>
      <c r="AF177" s="141">
        <v>0</v>
      </c>
      <c r="AG177" s="141">
        <v>0</v>
      </c>
      <c r="AH177" s="260">
        <f t="shared" si="28"/>
        <v>0</v>
      </c>
      <c r="AI177" s="141">
        <f t="shared" si="26"/>
        <v>0</v>
      </c>
      <c r="AJ177" s="141"/>
      <c r="AK177" s="260">
        <f t="shared" si="29"/>
        <v>0</v>
      </c>
      <c r="AL177" s="302"/>
      <c r="AM177" s="322">
        <f t="shared" si="30"/>
        <v>0</v>
      </c>
      <c r="AN177" s="322">
        <f t="shared" si="32"/>
        <v>4067.26000000001</v>
      </c>
      <c r="AO177" s="265">
        <f>VLOOKUP(C177,[13]Sheet1!$B$1:$BK$65536,62,0)</f>
        <v>0</v>
      </c>
      <c r="AP177" s="343"/>
      <c r="AQ177" s="343"/>
      <c r="AR177" s="343"/>
    </row>
    <row r="178" hidden="1" customHeight="1" spans="1:44">
      <c r="A178" s="265"/>
      <c r="B178" s="291">
        <v>197</v>
      </c>
      <c r="C178" s="352" t="s">
        <v>388</v>
      </c>
      <c r="D178" s="353" t="s">
        <v>389</v>
      </c>
      <c r="E178" s="132">
        <f>VLOOKUP(C178,[1]整理明细!$B:$M,12,0)</f>
        <v>4053.14</v>
      </c>
      <c r="F178" s="132">
        <f>VLOOKUP(C178,[12]河北应付账款!$C:$P,14,0)</f>
        <v>0</v>
      </c>
      <c r="G178" s="132">
        <f t="shared" si="27"/>
        <v>0</v>
      </c>
      <c r="H178" s="141">
        <v>0</v>
      </c>
      <c r="I178" s="141">
        <v>0</v>
      </c>
      <c r="J178" s="141">
        <v>0</v>
      </c>
      <c r="K178" s="141">
        <v>0</v>
      </c>
      <c r="L178" s="141">
        <v>0</v>
      </c>
      <c r="M178" s="141">
        <v>0</v>
      </c>
      <c r="N178" s="141">
        <v>0</v>
      </c>
      <c r="O178" s="141">
        <v>0</v>
      </c>
      <c r="P178" s="141">
        <v>0</v>
      </c>
      <c r="Q178" s="141">
        <v>0</v>
      </c>
      <c r="R178" s="141">
        <v>0</v>
      </c>
      <c r="S178" s="141">
        <v>0</v>
      </c>
      <c r="T178" s="141">
        <v>0</v>
      </c>
      <c r="U178" s="141">
        <v>0</v>
      </c>
      <c r="V178" s="141">
        <v>0</v>
      </c>
      <c r="W178" s="141">
        <v>0</v>
      </c>
      <c r="X178" s="141">
        <v>0</v>
      </c>
      <c r="Y178" s="141">
        <v>0</v>
      </c>
      <c r="Z178" s="141">
        <v>0</v>
      </c>
      <c r="AA178" s="141">
        <v>0</v>
      </c>
      <c r="AB178" s="141">
        <v>0</v>
      </c>
      <c r="AC178" s="141">
        <v>0</v>
      </c>
      <c r="AD178" s="141">
        <v>0</v>
      </c>
      <c r="AE178" s="260">
        <f t="shared" si="31"/>
        <v>0</v>
      </c>
      <c r="AF178" s="141">
        <v>0</v>
      </c>
      <c r="AG178" s="141">
        <v>0</v>
      </c>
      <c r="AH178" s="260">
        <f t="shared" si="28"/>
        <v>0</v>
      </c>
      <c r="AI178" s="141">
        <f t="shared" si="26"/>
        <v>0</v>
      </c>
      <c r="AJ178" s="141"/>
      <c r="AK178" s="260">
        <f t="shared" si="29"/>
        <v>0</v>
      </c>
      <c r="AL178" s="302"/>
      <c r="AM178" s="322">
        <f t="shared" si="30"/>
        <v>0</v>
      </c>
      <c r="AN178" s="322">
        <f t="shared" si="32"/>
        <v>4053.14</v>
      </c>
      <c r="AO178" s="265">
        <f>VLOOKUP(C178,[13]Sheet1!$B$1:$BK$65536,62,0)</f>
        <v>0</v>
      </c>
      <c r="AP178" s="343"/>
      <c r="AQ178" s="343"/>
      <c r="AR178" s="343"/>
    </row>
    <row r="179" hidden="1" customHeight="1" spans="1:44">
      <c r="A179" s="265"/>
      <c r="B179" s="291">
        <v>198</v>
      </c>
      <c r="C179" s="292" t="s">
        <v>390</v>
      </c>
      <c r="D179" s="293" t="s">
        <v>391</v>
      </c>
      <c r="E179" s="132">
        <f>VLOOKUP(C179,[1]整理明细!$B:$M,12,0)</f>
        <v>3826</v>
      </c>
      <c r="F179" s="132">
        <f>VLOOKUP(C179,[12]河北应付账款!$C:$P,14,0)</f>
        <v>0</v>
      </c>
      <c r="G179" s="132">
        <f t="shared" si="27"/>
        <v>0</v>
      </c>
      <c r="H179" s="141">
        <v>0</v>
      </c>
      <c r="I179" s="141">
        <v>0</v>
      </c>
      <c r="J179" s="141">
        <v>0</v>
      </c>
      <c r="K179" s="141">
        <v>0</v>
      </c>
      <c r="L179" s="141">
        <v>0</v>
      </c>
      <c r="M179" s="141">
        <v>0</v>
      </c>
      <c r="N179" s="141">
        <v>0</v>
      </c>
      <c r="O179" s="141">
        <v>0</v>
      </c>
      <c r="P179" s="141">
        <v>0</v>
      </c>
      <c r="Q179" s="141">
        <v>0</v>
      </c>
      <c r="R179" s="141">
        <v>0</v>
      </c>
      <c r="S179" s="141">
        <v>0</v>
      </c>
      <c r="T179" s="141">
        <v>0</v>
      </c>
      <c r="U179" s="141">
        <v>0</v>
      </c>
      <c r="V179" s="141">
        <v>0</v>
      </c>
      <c r="W179" s="141">
        <v>0</v>
      </c>
      <c r="X179" s="141">
        <v>0</v>
      </c>
      <c r="Y179" s="141">
        <v>0</v>
      </c>
      <c r="Z179" s="141">
        <v>0</v>
      </c>
      <c r="AA179" s="141">
        <v>0</v>
      </c>
      <c r="AB179" s="141">
        <v>0</v>
      </c>
      <c r="AC179" s="141">
        <v>0</v>
      </c>
      <c r="AD179" s="141">
        <v>0</v>
      </c>
      <c r="AE179" s="260">
        <f t="shared" si="31"/>
        <v>0</v>
      </c>
      <c r="AF179" s="141">
        <v>0</v>
      </c>
      <c r="AG179" s="141">
        <v>0</v>
      </c>
      <c r="AH179" s="260">
        <f t="shared" si="28"/>
        <v>0</v>
      </c>
      <c r="AI179" s="141">
        <f t="shared" si="26"/>
        <v>0</v>
      </c>
      <c r="AJ179" s="141"/>
      <c r="AK179" s="260">
        <f t="shared" si="29"/>
        <v>0</v>
      </c>
      <c r="AL179" s="302"/>
      <c r="AM179" s="322">
        <f t="shared" si="30"/>
        <v>0</v>
      </c>
      <c r="AN179" s="322">
        <f t="shared" si="32"/>
        <v>3826</v>
      </c>
      <c r="AO179" s="265">
        <f>VLOOKUP(C179,[13]Sheet1!$B$1:$BK$65536,62,0)</f>
        <v>0</v>
      </c>
      <c r="AP179" s="343"/>
      <c r="AQ179" s="343"/>
      <c r="AR179" s="343"/>
    </row>
    <row r="180" hidden="1" customHeight="1" spans="1:44">
      <c r="A180" s="265"/>
      <c r="B180" s="291">
        <v>199</v>
      </c>
      <c r="C180" s="352" t="s">
        <v>392</v>
      </c>
      <c r="D180" s="353" t="s">
        <v>393</v>
      </c>
      <c r="E180" s="132">
        <f>VLOOKUP(C180,[1]整理明细!$B:$M,12,0)</f>
        <v>3646.55</v>
      </c>
      <c r="F180" s="132">
        <f>VLOOKUP(C180,[12]河北应付账款!$C:$P,14,0)</f>
        <v>0</v>
      </c>
      <c r="G180" s="132">
        <f t="shared" si="27"/>
        <v>0</v>
      </c>
      <c r="H180" s="141">
        <v>0</v>
      </c>
      <c r="I180" s="141">
        <v>0</v>
      </c>
      <c r="J180" s="141">
        <v>0</v>
      </c>
      <c r="K180" s="141">
        <v>0</v>
      </c>
      <c r="L180" s="141">
        <v>0</v>
      </c>
      <c r="M180" s="141">
        <v>0</v>
      </c>
      <c r="N180" s="141">
        <v>0</v>
      </c>
      <c r="O180" s="141">
        <v>0</v>
      </c>
      <c r="P180" s="141">
        <v>0</v>
      </c>
      <c r="Q180" s="141">
        <v>0</v>
      </c>
      <c r="R180" s="141">
        <v>0</v>
      </c>
      <c r="S180" s="141">
        <v>0</v>
      </c>
      <c r="T180" s="141">
        <v>0</v>
      </c>
      <c r="U180" s="141">
        <v>0</v>
      </c>
      <c r="V180" s="141">
        <v>0</v>
      </c>
      <c r="W180" s="141">
        <v>0</v>
      </c>
      <c r="X180" s="141">
        <v>0</v>
      </c>
      <c r="Y180" s="141">
        <v>0</v>
      </c>
      <c r="Z180" s="141">
        <v>0</v>
      </c>
      <c r="AA180" s="141">
        <v>0</v>
      </c>
      <c r="AB180" s="141">
        <v>0</v>
      </c>
      <c r="AC180" s="141">
        <v>0</v>
      </c>
      <c r="AD180" s="141">
        <v>0</v>
      </c>
      <c r="AE180" s="260">
        <f t="shared" si="31"/>
        <v>0</v>
      </c>
      <c r="AF180" s="141">
        <v>0</v>
      </c>
      <c r="AG180" s="141">
        <v>0</v>
      </c>
      <c r="AH180" s="260">
        <f t="shared" si="28"/>
        <v>0</v>
      </c>
      <c r="AI180" s="141">
        <f t="shared" si="26"/>
        <v>0</v>
      </c>
      <c r="AJ180" s="141"/>
      <c r="AK180" s="260">
        <f t="shared" si="29"/>
        <v>0</v>
      </c>
      <c r="AL180" s="302"/>
      <c r="AM180" s="322">
        <f t="shared" si="30"/>
        <v>0</v>
      </c>
      <c r="AN180" s="322">
        <f t="shared" si="32"/>
        <v>3646.55</v>
      </c>
      <c r="AO180" s="265">
        <f>VLOOKUP(C180,[13]Sheet1!$B$1:$BK$65536,62,0)</f>
        <v>0</v>
      </c>
      <c r="AP180" s="343"/>
      <c r="AQ180" s="343"/>
      <c r="AR180" s="343"/>
    </row>
    <row r="181" hidden="1" customHeight="1" spans="1:44">
      <c r="A181" s="265"/>
      <c r="B181" s="291">
        <v>200</v>
      </c>
      <c r="C181" s="292" t="s">
        <v>394</v>
      </c>
      <c r="D181" s="293" t="s">
        <v>395</v>
      </c>
      <c r="E181" s="132">
        <f>VLOOKUP(C181,[1]整理明细!$B:$M,12,0)</f>
        <v>3606.64</v>
      </c>
      <c r="F181" s="132">
        <f>VLOOKUP(C181,[12]河北应付账款!$C:$P,14,0)</f>
        <v>0</v>
      </c>
      <c r="G181" s="132">
        <f t="shared" si="27"/>
        <v>0</v>
      </c>
      <c r="H181" s="141">
        <v>0</v>
      </c>
      <c r="I181" s="141">
        <v>0</v>
      </c>
      <c r="J181" s="141">
        <v>0</v>
      </c>
      <c r="K181" s="141">
        <v>0</v>
      </c>
      <c r="L181" s="141">
        <v>0</v>
      </c>
      <c r="M181" s="141">
        <v>0</v>
      </c>
      <c r="N181" s="141">
        <v>0</v>
      </c>
      <c r="O181" s="141">
        <v>0</v>
      </c>
      <c r="P181" s="141">
        <v>0</v>
      </c>
      <c r="Q181" s="141">
        <v>0</v>
      </c>
      <c r="R181" s="141">
        <v>0</v>
      </c>
      <c r="S181" s="141">
        <v>0</v>
      </c>
      <c r="T181" s="141">
        <v>0</v>
      </c>
      <c r="U181" s="141">
        <v>0</v>
      </c>
      <c r="V181" s="141">
        <v>0</v>
      </c>
      <c r="W181" s="141">
        <v>0</v>
      </c>
      <c r="X181" s="141">
        <v>0</v>
      </c>
      <c r="Y181" s="141">
        <v>0</v>
      </c>
      <c r="Z181" s="141">
        <v>0</v>
      </c>
      <c r="AA181" s="141">
        <v>0</v>
      </c>
      <c r="AB181" s="141">
        <v>0</v>
      </c>
      <c r="AC181" s="141">
        <v>0</v>
      </c>
      <c r="AD181" s="141">
        <v>0</v>
      </c>
      <c r="AE181" s="260">
        <f t="shared" si="31"/>
        <v>0</v>
      </c>
      <c r="AF181" s="141">
        <v>0</v>
      </c>
      <c r="AG181" s="141">
        <v>0</v>
      </c>
      <c r="AH181" s="260">
        <f t="shared" si="28"/>
        <v>0</v>
      </c>
      <c r="AI181" s="141">
        <f t="shared" si="26"/>
        <v>0</v>
      </c>
      <c r="AJ181" s="141"/>
      <c r="AK181" s="260">
        <f t="shared" si="29"/>
        <v>0</v>
      </c>
      <c r="AL181" s="302"/>
      <c r="AM181" s="322">
        <f t="shared" si="30"/>
        <v>0</v>
      </c>
      <c r="AN181" s="322">
        <f t="shared" si="32"/>
        <v>3606.64</v>
      </c>
      <c r="AO181" s="265">
        <f>VLOOKUP(C181,[13]Sheet1!$B$1:$BK$65536,62,0)</f>
        <v>0</v>
      </c>
      <c r="AP181" s="343"/>
      <c r="AQ181" s="343"/>
      <c r="AR181" s="343"/>
    </row>
    <row r="182" hidden="1" customHeight="1" spans="1:44">
      <c r="A182" s="265"/>
      <c r="B182" s="291">
        <v>201</v>
      </c>
      <c r="C182" s="352" t="s">
        <v>396</v>
      </c>
      <c r="D182" s="353" t="s">
        <v>397</v>
      </c>
      <c r="E182" s="132">
        <f>VLOOKUP(C182,[1]整理明细!$B:$M,12,0)</f>
        <v>3374.75</v>
      </c>
      <c r="F182" s="132">
        <f>VLOOKUP(C182,[12]河北应付账款!$C:$P,14,0)</f>
        <v>0</v>
      </c>
      <c r="G182" s="132">
        <f t="shared" si="27"/>
        <v>0</v>
      </c>
      <c r="H182" s="141">
        <v>0</v>
      </c>
      <c r="I182" s="141">
        <v>0</v>
      </c>
      <c r="J182" s="141">
        <v>0</v>
      </c>
      <c r="K182" s="141">
        <v>0</v>
      </c>
      <c r="L182" s="141">
        <v>0</v>
      </c>
      <c r="M182" s="141">
        <v>0</v>
      </c>
      <c r="N182" s="141">
        <v>0</v>
      </c>
      <c r="O182" s="141">
        <v>0</v>
      </c>
      <c r="P182" s="141">
        <v>0</v>
      </c>
      <c r="Q182" s="141">
        <v>0</v>
      </c>
      <c r="R182" s="141">
        <v>0</v>
      </c>
      <c r="S182" s="141">
        <v>0</v>
      </c>
      <c r="T182" s="141">
        <v>0</v>
      </c>
      <c r="U182" s="141">
        <v>0</v>
      </c>
      <c r="V182" s="141">
        <v>0</v>
      </c>
      <c r="W182" s="141">
        <v>0</v>
      </c>
      <c r="X182" s="141">
        <v>0</v>
      </c>
      <c r="Y182" s="141">
        <v>0</v>
      </c>
      <c r="Z182" s="141">
        <v>0</v>
      </c>
      <c r="AA182" s="141">
        <v>0</v>
      </c>
      <c r="AB182" s="141">
        <v>0</v>
      </c>
      <c r="AC182" s="141">
        <v>0</v>
      </c>
      <c r="AD182" s="141">
        <v>0</v>
      </c>
      <c r="AE182" s="260">
        <f t="shared" si="31"/>
        <v>0</v>
      </c>
      <c r="AF182" s="141">
        <v>0</v>
      </c>
      <c r="AG182" s="141">
        <v>0</v>
      </c>
      <c r="AH182" s="260">
        <f t="shared" si="28"/>
        <v>0</v>
      </c>
      <c r="AI182" s="141">
        <f t="shared" si="26"/>
        <v>0</v>
      </c>
      <c r="AJ182" s="141"/>
      <c r="AK182" s="260">
        <f t="shared" si="29"/>
        <v>0</v>
      </c>
      <c r="AL182" s="302"/>
      <c r="AM182" s="322">
        <f t="shared" si="30"/>
        <v>0</v>
      </c>
      <c r="AN182" s="322">
        <f t="shared" si="32"/>
        <v>3374.75</v>
      </c>
      <c r="AO182" s="265">
        <f>VLOOKUP(C182,[13]Sheet1!$B$1:$BK$65536,62,0)</f>
        <v>0</v>
      </c>
      <c r="AP182" s="343"/>
      <c r="AQ182" s="343"/>
      <c r="AR182" s="343"/>
    </row>
    <row r="183" hidden="1" customHeight="1" spans="1:44">
      <c r="A183" s="265"/>
      <c r="B183" s="291">
        <v>202</v>
      </c>
      <c r="C183" s="292" t="s">
        <v>398</v>
      </c>
      <c r="D183" s="293" t="s">
        <v>399</v>
      </c>
      <c r="E183" s="132">
        <f>VLOOKUP(C183,[1]整理明细!$B:$M,12,0)</f>
        <v>3200</v>
      </c>
      <c r="F183" s="132">
        <f>VLOOKUP(C183,[12]河北应付账款!$C:$P,14,0)</f>
        <v>0</v>
      </c>
      <c r="G183" s="132">
        <f t="shared" si="27"/>
        <v>0</v>
      </c>
      <c r="H183" s="141">
        <v>0</v>
      </c>
      <c r="I183" s="141">
        <v>0</v>
      </c>
      <c r="J183" s="141">
        <v>0</v>
      </c>
      <c r="K183" s="141">
        <v>0</v>
      </c>
      <c r="L183" s="141">
        <v>0</v>
      </c>
      <c r="M183" s="141">
        <v>0</v>
      </c>
      <c r="N183" s="141">
        <v>0</v>
      </c>
      <c r="O183" s="141">
        <v>0</v>
      </c>
      <c r="P183" s="141">
        <v>0</v>
      </c>
      <c r="Q183" s="141">
        <v>0</v>
      </c>
      <c r="R183" s="141">
        <v>0</v>
      </c>
      <c r="S183" s="141">
        <v>0</v>
      </c>
      <c r="T183" s="141">
        <v>0</v>
      </c>
      <c r="U183" s="141">
        <v>0</v>
      </c>
      <c r="V183" s="141">
        <v>0</v>
      </c>
      <c r="W183" s="141">
        <v>0</v>
      </c>
      <c r="X183" s="141">
        <v>0</v>
      </c>
      <c r="Y183" s="141">
        <v>0</v>
      </c>
      <c r="Z183" s="141">
        <v>0</v>
      </c>
      <c r="AA183" s="141">
        <v>0</v>
      </c>
      <c r="AB183" s="141">
        <v>0</v>
      </c>
      <c r="AC183" s="141">
        <v>0</v>
      </c>
      <c r="AD183" s="141">
        <v>0</v>
      </c>
      <c r="AE183" s="260">
        <f t="shared" si="31"/>
        <v>0</v>
      </c>
      <c r="AF183" s="141">
        <v>0</v>
      </c>
      <c r="AG183" s="141">
        <v>0</v>
      </c>
      <c r="AH183" s="260">
        <f t="shared" si="28"/>
        <v>0</v>
      </c>
      <c r="AI183" s="141">
        <f t="shared" si="26"/>
        <v>0</v>
      </c>
      <c r="AJ183" s="141"/>
      <c r="AK183" s="260">
        <f t="shared" si="29"/>
        <v>0</v>
      </c>
      <c r="AL183" s="302"/>
      <c r="AM183" s="322">
        <f t="shared" si="30"/>
        <v>0</v>
      </c>
      <c r="AN183" s="322">
        <f t="shared" si="32"/>
        <v>3200</v>
      </c>
      <c r="AO183" s="265">
        <f>VLOOKUP(C183,[13]Sheet1!$B$1:$BK$65536,62,0)</f>
        <v>0</v>
      </c>
      <c r="AP183" s="343"/>
      <c r="AQ183" s="343"/>
      <c r="AR183" s="343"/>
    </row>
    <row r="184" hidden="1" customHeight="1" spans="1:44">
      <c r="A184" s="265"/>
      <c r="B184" s="291">
        <v>203</v>
      </c>
      <c r="C184" s="352" t="s">
        <v>400</v>
      </c>
      <c r="D184" s="353" t="s">
        <v>401</v>
      </c>
      <c r="E184" s="132">
        <f>VLOOKUP(C184,[1]整理明细!$B:$M,12,0)</f>
        <v>3000</v>
      </c>
      <c r="F184" s="132">
        <f>VLOOKUP(C184,[12]河北应付账款!$C:$P,14,0)</f>
        <v>0</v>
      </c>
      <c r="G184" s="132">
        <f t="shared" si="27"/>
        <v>0</v>
      </c>
      <c r="H184" s="141">
        <v>0</v>
      </c>
      <c r="I184" s="141">
        <v>0</v>
      </c>
      <c r="J184" s="141">
        <v>0</v>
      </c>
      <c r="K184" s="141">
        <v>0</v>
      </c>
      <c r="L184" s="141">
        <v>0</v>
      </c>
      <c r="M184" s="141">
        <v>0</v>
      </c>
      <c r="N184" s="141">
        <v>0</v>
      </c>
      <c r="O184" s="141">
        <v>0</v>
      </c>
      <c r="P184" s="141">
        <v>0</v>
      </c>
      <c r="Q184" s="141">
        <v>0</v>
      </c>
      <c r="R184" s="141">
        <v>0</v>
      </c>
      <c r="S184" s="141">
        <v>0</v>
      </c>
      <c r="T184" s="141">
        <v>0</v>
      </c>
      <c r="U184" s="141">
        <v>0</v>
      </c>
      <c r="V184" s="141">
        <v>0</v>
      </c>
      <c r="W184" s="141">
        <v>0</v>
      </c>
      <c r="X184" s="141">
        <v>0</v>
      </c>
      <c r="Y184" s="141">
        <v>0</v>
      </c>
      <c r="Z184" s="141">
        <v>0</v>
      </c>
      <c r="AA184" s="141">
        <v>0</v>
      </c>
      <c r="AB184" s="141">
        <v>0</v>
      </c>
      <c r="AC184" s="141">
        <v>0</v>
      </c>
      <c r="AD184" s="141">
        <v>0</v>
      </c>
      <c r="AE184" s="260">
        <f t="shared" si="31"/>
        <v>0</v>
      </c>
      <c r="AF184" s="141">
        <v>0</v>
      </c>
      <c r="AG184" s="141">
        <v>0</v>
      </c>
      <c r="AH184" s="260">
        <f t="shared" ref="AH184:AH247" si="33">AF184-AG184</f>
        <v>0</v>
      </c>
      <c r="AI184" s="141">
        <f t="shared" si="26"/>
        <v>0</v>
      </c>
      <c r="AJ184" s="141"/>
      <c r="AK184" s="260">
        <f t="shared" ref="AK184:AK247" si="34">AI184-AJ184</f>
        <v>0</v>
      </c>
      <c r="AL184" s="302"/>
      <c r="AM184" s="322">
        <f t="shared" si="30"/>
        <v>0</v>
      </c>
      <c r="AN184" s="322">
        <f t="shared" si="32"/>
        <v>3000</v>
      </c>
      <c r="AO184" s="265">
        <f>VLOOKUP(C184,[13]Sheet1!$B$1:$BK$65536,62,0)</f>
        <v>0</v>
      </c>
      <c r="AP184" s="343"/>
      <c r="AQ184" s="343"/>
      <c r="AR184" s="343"/>
    </row>
    <row r="185" hidden="1" customHeight="1" spans="1:44">
      <c r="A185" s="265"/>
      <c r="B185" s="291">
        <v>204</v>
      </c>
      <c r="C185" s="292" t="s">
        <v>402</v>
      </c>
      <c r="D185" s="293" t="s">
        <v>403</v>
      </c>
      <c r="E185" s="132">
        <f>VLOOKUP(C185,[1]整理明细!$B:$M,12,0)</f>
        <v>2727.36</v>
      </c>
      <c r="F185" s="132">
        <f>VLOOKUP(C185,[12]河北应付账款!$C:$P,14,0)</f>
        <v>0</v>
      </c>
      <c r="G185" s="132">
        <f t="shared" ref="G185:G248" si="35">F185/6</f>
        <v>0</v>
      </c>
      <c r="H185" s="141">
        <v>0</v>
      </c>
      <c r="I185" s="141">
        <v>0</v>
      </c>
      <c r="J185" s="141">
        <v>0</v>
      </c>
      <c r="K185" s="141">
        <v>0</v>
      </c>
      <c r="L185" s="141">
        <v>0</v>
      </c>
      <c r="M185" s="141">
        <v>0</v>
      </c>
      <c r="N185" s="141">
        <v>0</v>
      </c>
      <c r="O185" s="141">
        <v>0</v>
      </c>
      <c r="P185" s="141">
        <v>0</v>
      </c>
      <c r="Q185" s="141">
        <v>0</v>
      </c>
      <c r="R185" s="141">
        <v>0</v>
      </c>
      <c r="S185" s="141">
        <v>0</v>
      </c>
      <c r="T185" s="141">
        <v>0</v>
      </c>
      <c r="U185" s="141">
        <v>0</v>
      </c>
      <c r="V185" s="141">
        <v>0</v>
      </c>
      <c r="W185" s="141">
        <v>0</v>
      </c>
      <c r="X185" s="141">
        <v>0</v>
      </c>
      <c r="Y185" s="141">
        <v>0</v>
      </c>
      <c r="Z185" s="141">
        <v>0</v>
      </c>
      <c r="AA185" s="141">
        <v>0</v>
      </c>
      <c r="AB185" s="141">
        <v>0</v>
      </c>
      <c r="AC185" s="141">
        <v>0</v>
      </c>
      <c r="AD185" s="141">
        <v>0</v>
      </c>
      <c r="AE185" s="260">
        <f t="shared" si="31"/>
        <v>0</v>
      </c>
      <c r="AF185" s="141">
        <v>0</v>
      </c>
      <c r="AG185" s="141">
        <v>0</v>
      </c>
      <c r="AH185" s="260">
        <f t="shared" si="33"/>
        <v>0</v>
      </c>
      <c r="AI185" s="141">
        <f t="shared" si="26"/>
        <v>0</v>
      </c>
      <c r="AJ185" s="141"/>
      <c r="AK185" s="260">
        <f t="shared" si="34"/>
        <v>0</v>
      </c>
      <c r="AL185" s="302"/>
      <c r="AM185" s="322">
        <f t="shared" ref="AM185:AM248" si="36">AE185+AB185+Y185+V185+S185+P185+M185+J185+AH185+AK185</f>
        <v>0</v>
      </c>
      <c r="AN185" s="322">
        <f t="shared" si="32"/>
        <v>2727.36</v>
      </c>
      <c r="AO185" s="265">
        <f>VLOOKUP(C185,[13]Sheet1!$B$1:$BK$65536,62,0)</f>
        <v>0</v>
      </c>
      <c r="AP185" s="343"/>
      <c r="AQ185" s="343"/>
      <c r="AR185" s="343"/>
    </row>
    <row r="186" hidden="1" customHeight="1" spans="1:44">
      <c r="A186" s="265"/>
      <c r="B186" s="291">
        <v>205</v>
      </c>
      <c r="C186" s="352" t="s">
        <v>404</v>
      </c>
      <c r="D186" s="353" t="s">
        <v>405</v>
      </c>
      <c r="E186" s="132">
        <f>VLOOKUP(C186,[1]整理明细!$B:$M,12,0)</f>
        <v>2450</v>
      </c>
      <c r="F186" s="132">
        <f>VLOOKUP(C186,[12]河北应付账款!$C:$P,14,0)</f>
        <v>0</v>
      </c>
      <c r="G186" s="132">
        <f t="shared" si="35"/>
        <v>0</v>
      </c>
      <c r="H186" s="141">
        <v>0</v>
      </c>
      <c r="I186" s="141">
        <v>0</v>
      </c>
      <c r="J186" s="141">
        <v>0</v>
      </c>
      <c r="K186" s="141">
        <v>0</v>
      </c>
      <c r="L186" s="141">
        <v>0</v>
      </c>
      <c r="M186" s="141">
        <v>0</v>
      </c>
      <c r="N186" s="141">
        <v>0</v>
      </c>
      <c r="O186" s="141">
        <v>0</v>
      </c>
      <c r="P186" s="141">
        <v>0</v>
      </c>
      <c r="Q186" s="141">
        <v>0</v>
      </c>
      <c r="R186" s="141">
        <v>0</v>
      </c>
      <c r="S186" s="141">
        <v>0</v>
      </c>
      <c r="T186" s="141">
        <v>0</v>
      </c>
      <c r="U186" s="141">
        <v>0</v>
      </c>
      <c r="V186" s="141">
        <v>0</v>
      </c>
      <c r="W186" s="141">
        <v>0</v>
      </c>
      <c r="X186" s="141">
        <v>0</v>
      </c>
      <c r="Y186" s="141">
        <v>0</v>
      </c>
      <c r="Z186" s="141">
        <v>0</v>
      </c>
      <c r="AA186" s="141">
        <v>0</v>
      </c>
      <c r="AB186" s="141">
        <v>0</v>
      </c>
      <c r="AC186" s="141">
        <v>0</v>
      </c>
      <c r="AD186" s="141">
        <v>0</v>
      </c>
      <c r="AE186" s="260">
        <f t="shared" si="31"/>
        <v>0</v>
      </c>
      <c r="AF186" s="141">
        <v>0</v>
      </c>
      <c r="AG186" s="141">
        <v>0</v>
      </c>
      <c r="AH186" s="260">
        <f t="shared" si="33"/>
        <v>0</v>
      </c>
      <c r="AI186" s="141">
        <f t="shared" si="26"/>
        <v>0</v>
      </c>
      <c r="AJ186" s="141"/>
      <c r="AK186" s="260">
        <f t="shared" si="34"/>
        <v>0</v>
      </c>
      <c r="AL186" s="302"/>
      <c r="AM186" s="322">
        <f t="shared" si="36"/>
        <v>0</v>
      </c>
      <c r="AN186" s="322">
        <f t="shared" si="32"/>
        <v>2450</v>
      </c>
      <c r="AO186" s="265">
        <f>VLOOKUP(C186,[13]Sheet1!$B$1:$BK$65536,62,0)</f>
        <v>0</v>
      </c>
      <c r="AP186" s="343"/>
      <c r="AQ186" s="343"/>
      <c r="AR186" s="343"/>
    </row>
    <row r="187" hidden="1" customHeight="1" spans="1:44">
      <c r="A187" s="265"/>
      <c r="B187" s="291">
        <v>206</v>
      </c>
      <c r="C187" s="292" t="s">
        <v>406</v>
      </c>
      <c r="D187" s="293" t="s">
        <v>407</v>
      </c>
      <c r="E187" s="132">
        <f>VLOOKUP(C187,[1]整理明细!$B:$M,12,0)</f>
        <v>2369.86</v>
      </c>
      <c r="F187" s="132">
        <f>VLOOKUP(C187,[12]河北应付账款!$C:$P,14,0)</f>
        <v>0</v>
      </c>
      <c r="G187" s="132">
        <f t="shared" si="35"/>
        <v>0</v>
      </c>
      <c r="H187" s="141">
        <v>0</v>
      </c>
      <c r="I187" s="141">
        <v>0</v>
      </c>
      <c r="J187" s="141">
        <v>0</v>
      </c>
      <c r="K187" s="141">
        <v>0</v>
      </c>
      <c r="L187" s="141">
        <v>0</v>
      </c>
      <c r="M187" s="141">
        <v>0</v>
      </c>
      <c r="N187" s="141">
        <v>0</v>
      </c>
      <c r="O187" s="141">
        <v>0</v>
      </c>
      <c r="P187" s="141">
        <v>0</v>
      </c>
      <c r="Q187" s="141">
        <v>0</v>
      </c>
      <c r="R187" s="141">
        <v>0</v>
      </c>
      <c r="S187" s="141">
        <v>0</v>
      </c>
      <c r="T187" s="141">
        <v>0</v>
      </c>
      <c r="U187" s="141">
        <v>0</v>
      </c>
      <c r="V187" s="141">
        <v>0</v>
      </c>
      <c r="W187" s="141">
        <v>0</v>
      </c>
      <c r="X187" s="141">
        <v>0</v>
      </c>
      <c r="Y187" s="141">
        <v>0</v>
      </c>
      <c r="Z187" s="141">
        <v>0</v>
      </c>
      <c r="AA187" s="141">
        <v>0</v>
      </c>
      <c r="AB187" s="141">
        <v>0</v>
      </c>
      <c r="AC187" s="141">
        <v>0</v>
      </c>
      <c r="AD187" s="141">
        <v>0</v>
      </c>
      <c r="AE187" s="260">
        <f t="shared" si="31"/>
        <v>0</v>
      </c>
      <c r="AF187" s="141">
        <v>0</v>
      </c>
      <c r="AG187" s="141">
        <v>0</v>
      </c>
      <c r="AH187" s="260">
        <f t="shared" si="33"/>
        <v>0</v>
      </c>
      <c r="AI187" s="141">
        <f t="shared" si="26"/>
        <v>0</v>
      </c>
      <c r="AJ187" s="141"/>
      <c r="AK187" s="260">
        <f t="shared" si="34"/>
        <v>0</v>
      </c>
      <c r="AL187" s="302"/>
      <c r="AM187" s="322">
        <f t="shared" si="36"/>
        <v>0</v>
      </c>
      <c r="AN187" s="322">
        <f t="shared" si="32"/>
        <v>2369.86</v>
      </c>
      <c r="AO187" s="265">
        <f>VLOOKUP(C187,[13]Sheet1!$B$1:$BK$65536,62,0)</f>
        <v>0</v>
      </c>
      <c r="AP187" s="343"/>
      <c r="AQ187" s="343"/>
      <c r="AR187" s="343"/>
    </row>
    <row r="188" hidden="1" customHeight="1" spans="1:44">
      <c r="A188" s="265"/>
      <c r="B188" s="291">
        <v>208</v>
      </c>
      <c r="C188" s="292" t="s">
        <v>408</v>
      </c>
      <c r="D188" s="293" t="s">
        <v>409</v>
      </c>
      <c r="E188" s="132">
        <f>VLOOKUP(C188,[1]整理明细!$B:$M,12,0)</f>
        <v>0</v>
      </c>
      <c r="F188" s="132">
        <f>VLOOKUP(C188,[12]河北应付账款!$C:$P,14,0)</f>
        <v>1360</v>
      </c>
      <c r="G188" s="132">
        <f t="shared" si="35"/>
        <v>226.666666666667</v>
      </c>
      <c r="H188" s="141">
        <v>0</v>
      </c>
      <c r="I188" s="141">
        <v>0</v>
      </c>
      <c r="J188" s="141">
        <v>0</v>
      </c>
      <c r="K188" s="141">
        <v>0</v>
      </c>
      <c r="L188" s="141">
        <v>0</v>
      </c>
      <c r="M188" s="141">
        <v>0</v>
      </c>
      <c r="N188" s="141">
        <v>0</v>
      </c>
      <c r="O188" s="141">
        <v>0</v>
      </c>
      <c r="P188" s="141">
        <v>0</v>
      </c>
      <c r="Q188" s="141">
        <v>0</v>
      </c>
      <c r="R188" s="141">
        <v>0</v>
      </c>
      <c r="S188" s="141">
        <v>0</v>
      </c>
      <c r="T188" s="141">
        <v>0</v>
      </c>
      <c r="U188" s="141">
        <v>0</v>
      </c>
      <c r="V188" s="141">
        <v>0</v>
      </c>
      <c r="W188" s="141">
        <v>0</v>
      </c>
      <c r="X188" s="141">
        <v>3560</v>
      </c>
      <c r="Y188" s="141">
        <v>-3560</v>
      </c>
      <c r="Z188" s="141">
        <v>0</v>
      </c>
      <c r="AA188" s="141">
        <v>0</v>
      </c>
      <c r="AB188" s="141">
        <v>0</v>
      </c>
      <c r="AC188" s="141">
        <v>0</v>
      </c>
      <c r="AD188" s="141">
        <v>0</v>
      </c>
      <c r="AE188" s="260">
        <f t="shared" ref="AE188:AE251" si="37">AC188-AD188</f>
        <v>0</v>
      </c>
      <c r="AF188" s="141">
        <v>0</v>
      </c>
      <c r="AG188" s="141">
        <v>0</v>
      </c>
      <c r="AH188" s="260">
        <f t="shared" si="33"/>
        <v>0</v>
      </c>
      <c r="AI188" s="141">
        <f t="shared" si="26"/>
        <v>0</v>
      </c>
      <c r="AJ188" s="141"/>
      <c r="AK188" s="260">
        <f t="shared" si="34"/>
        <v>0</v>
      </c>
      <c r="AL188" s="302"/>
      <c r="AM188" s="322">
        <f t="shared" si="36"/>
        <v>-3560</v>
      </c>
      <c r="AN188" s="322">
        <f t="shared" ref="AN188:AN251" si="38">E188-AM188</f>
        <v>3560</v>
      </c>
      <c r="AO188" s="265">
        <f>VLOOKUP(C188,[13]Sheet1!$B$1:$BK$65536,62,0)</f>
        <v>0</v>
      </c>
      <c r="AP188" s="343"/>
      <c r="AQ188" s="343"/>
      <c r="AR188" s="343"/>
    </row>
    <row r="189" hidden="1" customHeight="1" spans="1:44">
      <c r="A189" s="265"/>
      <c r="B189" s="291">
        <v>209</v>
      </c>
      <c r="C189" s="352" t="s">
        <v>410</v>
      </c>
      <c r="D189" s="353" t="s">
        <v>411</v>
      </c>
      <c r="E189" s="132">
        <f>VLOOKUP(C189,[1]整理明细!$B:$M,12,0)</f>
        <v>2000</v>
      </c>
      <c r="F189" s="132">
        <f>VLOOKUP(C189,[12]河北应付账款!$C:$P,14,0)</f>
        <v>0</v>
      </c>
      <c r="G189" s="132">
        <f t="shared" si="35"/>
        <v>0</v>
      </c>
      <c r="H189" s="141">
        <v>0</v>
      </c>
      <c r="I189" s="141">
        <v>0</v>
      </c>
      <c r="J189" s="141">
        <v>0</v>
      </c>
      <c r="K189" s="141">
        <v>0</v>
      </c>
      <c r="L189" s="141">
        <v>0</v>
      </c>
      <c r="M189" s="141">
        <v>0</v>
      </c>
      <c r="N189" s="141">
        <v>0</v>
      </c>
      <c r="O189" s="141">
        <v>0</v>
      </c>
      <c r="P189" s="141">
        <v>0</v>
      </c>
      <c r="Q189" s="141">
        <v>0</v>
      </c>
      <c r="R189" s="141">
        <v>0</v>
      </c>
      <c r="S189" s="141">
        <v>0</v>
      </c>
      <c r="T189" s="141">
        <v>0</v>
      </c>
      <c r="U189" s="141">
        <v>0</v>
      </c>
      <c r="V189" s="141">
        <v>0</v>
      </c>
      <c r="W189" s="141">
        <v>0</v>
      </c>
      <c r="X189" s="141">
        <v>0</v>
      </c>
      <c r="Y189" s="141">
        <v>0</v>
      </c>
      <c r="Z189" s="141">
        <v>0</v>
      </c>
      <c r="AA189" s="141">
        <v>0</v>
      </c>
      <c r="AB189" s="141">
        <v>0</v>
      </c>
      <c r="AC189" s="141">
        <v>0</v>
      </c>
      <c r="AD189" s="141">
        <v>0</v>
      </c>
      <c r="AE189" s="260">
        <f t="shared" si="37"/>
        <v>0</v>
      </c>
      <c r="AF189" s="141">
        <v>0</v>
      </c>
      <c r="AG189" s="141">
        <v>0</v>
      </c>
      <c r="AH189" s="260">
        <f t="shared" si="33"/>
        <v>0</v>
      </c>
      <c r="AI189" s="141">
        <f t="shared" si="26"/>
        <v>0</v>
      </c>
      <c r="AJ189" s="141"/>
      <c r="AK189" s="260">
        <f t="shared" si="34"/>
        <v>0</v>
      </c>
      <c r="AL189" s="302"/>
      <c r="AM189" s="322">
        <f t="shared" si="36"/>
        <v>0</v>
      </c>
      <c r="AN189" s="322">
        <f t="shared" si="38"/>
        <v>2000</v>
      </c>
      <c r="AO189" s="265">
        <f>VLOOKUP(C189,[13]Sheet1!$B$1:$BK$65536,62,0)</f>
        <v>0</v>
      </c>
      <c r="AP189" s="343"/>
      <c r="AQ189" s="343"/>
      <c r="AR189" s="343"/>
    </row>
    <row r="190" hidden="1" customHeight="1" spans="1:44">
      <c r="A190" s="265"/>
      <c r="B190" s="291">
        <v>210</v>
      </c>
      <c r="C190" s="292" t="s">
        <v>412</v>
      </c>
      <c r="D190" s="293" t="s">
        <v>413</v>
      </c>
      <c r="E190" s="132">
        <f>VLOOKUP(C190,[1]整理明细!$B:$M,12,0)</f>
        <v>1980</v>
      </c>
      <c r="F190" s="132">
        <f>VLOOKUP(C190,[12]河北应付账款!$C:$P,14,0)</f>
        <v>0</v>
      </c>
      <c r="G190" s="132">
        <f t="shared" si="35"/>
        <v>0</v>
      </c>
      <c r="H190" s="141">
        <v>0</v>
      </c>
      <c r="I190" s="141">
        <v>0</v>
      </c>
      <c r="J190" s="141">
        <v>0</v>
      </c>
      <c r="K190" s="141">
        <v>0</v>
      </c>
      <c r="L190" s="141">
        <v>0</v>
      </c>
      <c r="M190" s="141">
        <v>0</v>
      </c>
      <c r="N190" s="141">
        <v>0</v>
      </c>
      <c r="O190" s="141">
        <v>0</v>
      </c>
      <c r="P190" s="141">
        <v>0</v>
      </c>
      <c r="Q190" s="141">
        <v>0</v>
      </c>
      <c r="R190" s="141">
        <v>0</v>
      </c>
      <c r="S190" s="141">
        <v>0</v>
      </c>
      <c r="T190" s="141">
        <v>0</v>
      </c>
      <c r="U190" s="141">
        <v>0</v>
      </c>
      <c r="V190" s="141">
        <v>0</v>
      </c>
      <c r="W190" s="141">
        <v>0</v>
      </c>
      <c r="X190" s="141">
        <v>0</v>
      </c>
      <c r="Y190" s="141">
        <v>0</v>
      </c>
      <c r="Z190" s="141">
        <v>0</v>
      </c>
      <c r="AA190" s="141">
        <v>0</v>
      </c>
      <c r="AB190" s="141">
        <v>0</v>
      </c>
      <c r="AC190" s="141">
        <v>0</v>
      </c>
      <c r="AD190" s="141">
        <v>0</v>
      </c>
      <c r="AE190" s="260">
        <f t="shared" si="37"/>
        <v>0</v>
      </c>
      <c r="AF190" s="141">
        <v>0</v>
      </c>
      <c r="AG190" s="141">
        <v>0</v>
      </c>
      <c r="AH190" s="260">
        <f t="shared" si="33"/>
        <v>0</v>
      </c>
      <c r="AI190" s="141">
        <f t="shared" si="26"/>
        <v>0</v>
      </c>
      <c r="AJ190" s="141"/>
      <c r="AK190" s="260">
        <f t="shared" si="34"/>
        <v>0</v>
      </c>
      <c r="AL190" s="302"/>
      <c r="AM190" s="322">
        <f t="shared" si="36"/>
        <v>0</v>
      </c>
      <c r="AN190" s="322">
        <f t="shared" si="38"/>
        <v>1980</v>
      </c>
      <c r="AO190" s="265">
        <f>VLOOKUP(C190,[13]Sheet1!$B$1:$BK$65536,62,0)</f>
        <v>0</v>
      </c>
      <c r="AP190" s="343"/>
      <c r="AQ190" s="343"/>
      <c r="AR190" s="343"/>
    </row>
    <row r="191" hidden="1" customHeight="1" spans="1:44">
      <c r="A191" s="265"/>
      <c r="B191" s="291">
        <v>211</v>
      </c>
      <c r="C191" s="352" t="s">
        <v>414</v>
      </c>
      <c r="D191" s="353" t="s">
        <v>415</v>
      </c>
      <c r="E191" s="132">
        <f>VLOOKUP(C191,[1]整理明细!$B:$M,12,0)</f>
        <v>1950</v>
      </c>
      <c r="F191" s="132">
        <f>VLOOKUP(C191,[12]河北应付账款!$C:$P,14,0)</f>
        <v>0</v>
      </c>
      <c r="G191" s="132">
        <f t="shared" si="35"/>
        <v>0</v>
      </c>
      <c r="H191" s="141">
        <v>0</v>
      </c>
      <c r="I191" s="141">
        <v>0</v>
      </c>
      <c r="J191" s="141">
        <v>0</v>
      </c>
      <c r="K191" s="141">
        <v>0</v>
      </c>
      <c r="L191" s="141">
        <v>0</v>
      </c>
      <c r="M191" s="141">
        <v>0</v>
      </c>
      <c r="N191" s="141">
        <v>0</v>
      </c>
      <c r="O191" s="141">
        <v>0</v>
      </c>
      <c r="P191" s="141">
        <v>0</v>
      </c>
      <c r="Q191" s="141">
        <v>0</v>
      </c>
      <c r="R191" s="141">
        <v>0</v>
      </c>
      <c r="S191" s="141">
        <v>0</v>
      </c>
      <c r="T191" s="141">
        <v>0</v>
      </c>
      <c r="U191" s="141">
        <v>0</v>
      </c>
      <c r="V191" s="141">
        <v>0</v>
      </c>
      <c r="W191" s="141">
        <v>0</v>
      </c>
      <c r="X191" s="141">
        <v>0</v>
      </c>
      <c r="Y191" s="141">
        <v>0</v>
      </c>
      <c r="Z191" s="141">
        <v>0</v>
      </c>
      <c r="AA191" s="141">
        <v>0</v>
      </c>
      <c r="AB191" s="141">
        <v>0</v>
      </c>
      <c r="AC191" s="141">
        <v>0</v>
      </c>
      <c r="AD191" s="141">
        <v>0</v>
      </c>
      <c r="AE191" s="260">
        <f t="shared" si="37"/>
        <v>0</v>
      </c>
      <c r="AF191" s="141">
        <v>0</v>
      </c>
      <c r="AG191" s="141">
        <v>0</v>
      </c>
      <c r="AH191" s="260">
        <f t="shared" si="33"/>
        <v>0</v>
      </c>
      <c r="AI191" s="141">
        <f t="shared" si="26"/>
        <v>0</v>
      </c>
      <c r="AJ191" s="141"/>
      <c r="AK191" s="260">
        <f t="shared" si="34"/>
        <v>0</v>
      </c>
      <c r="AL191" s="302"/>
      <c r="AM191" s="322">
        <f t="shared" si="36"/>
        <v>0</v>
      </c>
      <c r="AN191" s="322">
        <f t="shared" si="38"/>
        <v>1950</v>
      </c>
      <c r="AO191" s="265">
        <f>VLOOKUP(C191,[13]Sheet1!$B$1:$BK$65536,62,0)</f>
        <v>0</v>
      </c>
      <c r="AP191" s="343"/>
      <c r="AQ191" s="343"/>
      <c r="AR191" s="343"/>
    </row>
    <row r="192" hidden="1" customHeight="1" spans="1:44">
      <c r="A192" s="265"/>
      <c r="B192" s="291">
        <v>212</v>
      </c>
      <c r="C192" s="292" t="s">
        <v>416</v>
      </c>
      <c r="D192" s="293" t="s">
        <v>417</v>
      </c>
      <c r="E192" s="132">
        <f>VLOOKUP(C192,[1]整理明细!$B:$M,12,0)</f>
        <v>1700</v>
      </c>
      <c r="F192" s="132">
        <f>VLOOKUP(C192,[12]河北应付账款!$C:$P,14,0)</f>
        <v>0</v>
      </c>
      <c r="G192" s="132">
        <f t="shared" si="35"/>
        <v>0</v>
      </c>
      <c r="H192" s="141">
        <v>0</v>
      </c>
      <c r="I192" s="141">
        <v>0</v>
      </c>
      <c r="J192" s="141">
        <v>0</v>
      </c>
      <c r="K192" s="141">
        <v>0</v>
      </c>
      <c r="L192" s="141">
        <v>0</v>
      </c>
      <c r="M192" s="141">
        <v>0</v>
      </c>
      <c r="N192" s="141">
        <v>0</v>
      </c>
      <c r="O192" s="141">
        <v>0</v>
      </c>
      <c r="P192" s="141">
        <v>0</v>
      </c>
      <c r="Q192" s="141">
        <v>0</v>
      </c>
      <c r="R192" s="141">
        <v>0</v>
      </c>
      <c r="S192" s="141">
        <v>0</v>
      </c>
      <c r="T192" s="141">
        <v>0</v>
      </c>
      <c r="U192" s="141">
        <v>0</v>
      </c>
      <c r="V192" s="141">
        <v>0</v>
      </c>
      <c r="W192" s="141">
        <v>0</v>
      </c>
      <c r="X192" s="141">
        <v>0</v>
      </c>
      <c r="Y192" s="141">
        <v>0</v>
      </c>
      <c r="Z192" s="141">
        <v>0</v>
      </c>
      <c r="AA192" s="141">
        <v>0</v>
      </c>
      <c r="AB192" s="141">
        <v>0</v>
      </c>
      <c r="AC192" s="141">
        <v>0</v>
      </c>
      <c r="AD192" s="141">
        <v>0</v>
      </c>
      <c r="AE192" s="260">
        <f t="shared" si="37"/>
        <v>0</v>
      </c>
      <c r="AF192" s="141">
        <v>0</v>
      </c>
      <c r="AG192" s="141">
        <v>0</v>
      </c>
      <c r="AH192" s="260">
        <f t="shared" si="33"/>
        <v>0</v>
      </c>
      <c r="AI192" s="141">
        <f t="shared" si="26"/>
        <v>0</v>
      </c>
      <c r="AJ192" s="141"/>
      <c r="AK192" s="260">
        <f t="shared" si="34"/>
        <v>0</v>
      </c>
      <c r="AL192" s="302"/>
      <c r="AM192" s="322">
        <f t="shared" si="36"/>
        <v>0</v>
      </c>
      <c r="AN192" s="322">
        <f t="shared" si="38"/>
        <v>1700</v>
      </c>
      <c r="AO192" s="265">
        <f>VLOOKUP(C192,[13]Sheet1!$B$1:$BK$65536,62,0)</f>
        <v>0</v>
      </c>
      <c r="AP192" s="343"/>
      <c r="AQ192" s="343"/>
      <c r="AR192" s="343"/>
    </row>
    <row r="193" hidden="1" customHeight="1" spans="1:44">
      <c r="A193" s="265"/>
      <c r="B193" s="291">
        <v>213</v>
      </c>
      <c r="C193" s="352" t="s">
        <v>418</v>
      </c>
      <c r="D193" s="353" t="s">
        <v>419</v>
      </c>
      <c r="E193" s="132">
        <f>VLOOKUP(C193,[1]整理明细!$B:$M,12,0)</f>
        <v>1615.32</v>
      </c>
      <c r="F193" s="132">
        <f>VLOOKUP(C193,[12]河北应付账款!$C:$P,14,0)</f>
        <v>0</v>
      </c>
      <c r="G193" s="132">
        <f t="shared" si="35"/>
        <v>0</v>
      </c>
      <c r="H193" s="141">
        <v>0</v>
      </c>
      <c r="I193" s="141">
        <v>0</v>
      </c>
      <c r="J193" s="141">
        <v>0</v>
      </c>
      <c r="K193" s="141">
        <v>0</v>
      </c>
      <c r="L193" s="141">
        <v>0</v>
      </c>
      <c r="M193" s="141">
        <v>0</v>
      </c>
      <c r="N193" s="141">
        <v>0</v>
      </c>
      <c r="O193" s="141">
        <v>0</v>
      </c>
      <c r="P193" s="141">
        <v>0</v>
      </c>
      <c r="Q193" s="141">
        <v>0</v>
      </c>
      <c r="R193" s="141">
        <v>0</v>
      </c>
      <c r="S193" s="141">
        <v>0</v>
      </c>
      <c r="T193" s="141">
        <v>0</v>
      </c>
      <c r="U193" s="141">
        <v>0</v>
      </c>
      <c r="V193" s="141">
        <v>0</v>
      </c>
      <c r="W193" s="141">
        <v>0</v>
      </c>
      <c r="X193" s="141">
        <v>0</v>
      </c>
      <c r="Y193" s="141">
        <v>0</v>
      </c>
      <c r="Z193" s="141">
        <v>0</v>
      </c>
      <c r="AA193" s="141">
        <v>0</v>
      </c>
      <c r="AB193" s="141">
        <v>0</v>
      </c>
      <c r="AC193" s="141">
        <v>0</v>
      </c>
      <c r="AD193" s="141">
        <v>0</v>
      </c>
      <c r="AE193" s="260">
        <f t="shared" si="37"/>
        <v>0</v>
      </c>
      <c r="AF193" s="141">
        <v>0</v>
      </c>
      <c r="AG193" s="141">
        <v>0</v>
      </c>
      <c r="AH193" s="260">
        <f t="shared" si="33"/>
        <v>0</v>
      </c>
      <c r="AI193" s="141">
        <f t="shared" si="26"/>
        <v>0</v>
      </c>
      <c r="AJ193" s="141"/>
      <c r="AK193" s="260">
        <f t="shared" si="34"/>
        <v>0</v>
      </c>
      <c r="AL193" s="302"/>
      <c r="AM193" s="322">
        <f t="shared" si="36"/>
        <v>0</v>
      </c>
      <c r="AN193" s="322">
        <f t="shared" si="38"/>
        <v>1615.32</v>
      </c>
      <c r="AO193" s="265">
        <f>VLOOKUP(C193,[13]Sheet1!$B$1:$BK$65536,62,0)</f>
        <v>0</v>
      </c>
      <c r="AP193" s="343"/>
      <c r="AQ193" s="343"/>
      <c r="AR193" s="343"/>
    </row>
    <row r="194" hidden="1" customHeight="1" spans="1:44">
      <c r="A194" s="265"/>
      <c r="B194" s="291">
        <v>214</v>
      </c>
      <c r="C194" s="292" t="s">
        <v>420</v>
      </c>
      <c r="D194" s="293" t="s">
        <v>421</v>
      </c>
      <c r="E194" s="132">
        <f>VLOOKUP(C194,[1]整理明细!$B:$M,12,0)</f>
        <v>1497.75</v>
      </c>
      <c r="F194" s="132">
        <f>VLOOKUP(C194,[12]河北应付账款!$C:$P,14,0)</f>
        <v>0</v>
      </c>
      <c r="G194" s="132">
        <f t="shared" si="35"/>
        <v>0</v>
      </c>
      <c r="H194" s="141">
        <v>0</v>
      </c>
      <c r="I194" s="141">
        <v>0</v>
      </c>
      <c r="J194" s="141">
        <v>0</v>
      </c>
      <c r="K194" s="141">
        <v>0</v>
      </c>
      <c r="L194" s="141">
        <v>0</v>
      </c>
      <c r="M194" s="141">
        <v>0</v>
      </c>
      <c r="N194" s="141">
        <v>0</v>
      </c>
      <c r="O194" s="141">
        <v>0</v>
      </c>
      <c r="P194" s="141">
        <v>0</v>
      </c>
      <c r="Q194" s="141">
        <v>0</v>
      </c>
      <c r="R194" s="141">
        <v>0</v>
      </c>
      <c r="S194" s="141">
        <v>0</v>
      </c>
      <c r="T194" s="141">
        <v>0</v>
      </c>
      <c r="U194" s="141">
        <v>0</v>
      </c>
      <c r="V194" s="141">
        <v>0</v>
      </c>
      <c r="W194" s="141">
        <v>0</v>
      </c>
      <c r="X194" s="141">
        <v>0</v>
      </c>
      <c r="Y194" s="141">
        <v>0</v>
      </c>
      <c r="Z194" s="141">
        <v>0</v>
      </c>
      <c r="AA194" s="141">
        <v>0</v>
      </c>
      <c r="AB194" s="141">
        <v>0</v>
      </c>
      <c r="AC194" s="141">
        <v>0</v>
      </c>
      <c r="AD194" s="141">
        <v>0</v>
      </c>
      <c r="AE194" s="260">
        <f t="shared" si="37"/>
        <v>0</v>
      </c>
      <c r="AF194" s="141">
        <v>0</v>
      </c>
      <c r="AG194" s="141">
        <v>0</v>
      </c>
      <c r="AH194" s="260">
        <f t="shared" si="33"/>
        <v>0</v>
      </c>
      <c r="AI194" s="141">
        <f t="shared" si="26"/>
        <v>0</v>
      </c>
      <c r="AJ194" s="141"/>
      <c r="AK194" s="260">
        <f t="shared" si="34"/>
        <v>0</v>
      </c>
      <c r="AL194" s="302"/>
      <c r="AM194" s="322">
        <f t="shared" si="36"/>
        <v>0</v>
      </c>
      <c r="AN194" s="322">
        <f t="shared" si="38"/>
        <v>1497.75</v>
      </c>
      <c r="AO194" s="265">
        <f>VLOOKUP(C194,[13]Sheet1!$B$1:$BK$65536,62,0)</f>
        <v>0</v>
      </c>
      <c r="AP194" s="343"/>
      <c r="AQ194" s="343"/>
      <c r="AR194" s="343"/>
    </row>
    <row r="195" hidden="1" customHeight="1" spans="1:44">
      <c r="A195" s="265"/>
      <c r="B195" s="291">
        <v>215</v>
      </c>
      <c r="C195" s="352" t="s">
        <v>422</v>
      </c>
      <c r="D195" s="353" t="s">
        <v>423</v>
      </c>
      <c r="E195" s="132">
        <f>VLOOKUP(C195,[1]整理明细!$B:$M,12,0)</f>
        <v>1386.48</v>
      </c>
      <c r="F195" s="132">
        <f>VLOOKUP(C195,[12]河北应付账款!$C:$P,14,0)</f>
        <v>0</v>
      </c>
      <c r="G195" s="132">
        <f t="shared" si="35"/>
        <v>0</v>
      </c>
      <c r="H195" s="141">
        <v>0</v>
      </c>
      <c r="I195" s="141">
        <v>0</v>
      </c>
      <c r="J195" s="141">
        <v>0</v>
      </c>
      <c r="K195" s="141">
        <v>0</v>
      </c>
      <c r="L195" s="141">
        <v>0</v>
      </c>
      <c r="M195" s="141">
        <v>0</v>
      </c>
      <c r="N195" s="141">
        <v>0</v>
      </c>
      <c r="O195" s="141">
        <v>0</v>
      </c>
      <c r="P195" s="141">
        <v>0</v>
      </c>
      <c r="Q195" s="141">
        <v>0</v>
      </c>
      <c r="R195" s="141">
        <v>0</v>
      </c>
      <c r="S195" s="141">
        <v>0</v>
      </c>
      <c r="T195" s="141">
        <v>0</v>
      </c>
      <c r="U195" s="141">
        <v>0</v>
      </c>
      <c r="V195" s="141">
        <v>0</v>
      </c>
      <c r="W195" s="141">
        <v>0</v>
      </c>
      <c r="X195" s="141">
        <v>0</v>
      </c>
      <c r="Y195" s="141">
        <v>0</v>
      </c>
      <c r="Z195" s="141">
        <v>0</v>
      </c>
      <c r="AA195" s="141">
        <v>0</v>
      </c>
      <c r="AB195" s="141">
        <v>0</v>
      </c>
      <c r="AC195" s="141">
        <v>0</v>
      </c>
      <c r="AD195" s="141">
        <v>0</v>
      </c>
      <c r="AE195" s="260">
        <f t="shared" si="37"/>
        <v>0</v>
      </c>
      <c r="AF195" s="141">
        <v>0</v>
      </c>
      <c r="AG195" s="141">
        <v>0</v>
      </c>
      <c r="AH195" s="260">
        <f t="shared" si="33"/>
        <v>0</v>
      </c>
      <c r="AI195" s="141">
        <f t="shared" si="26"/>
        <v>0</v>
      </c>
      <c r="AJ195" s="141"/>
      <c r="AK195" s="260">
        <f t="shared" si="34"/>
        <v>0</v>
      </c>
      <c r="AL195" s="302"/>
      <c r="AM195" s="322">
        <f t="shared" si="36"/>
        <v>0</v>
      </c>
      <c r="AN195" s="322">
        <f t="shared" si="38"/>
        <v>1386.48</v>
      </c>
      <c r="AO195" s="265">
        <f>VLOOKUP(C195,[13]Sheet1!$B$1:$BK$65536,62,0)</f>
        <v>0</v>
      </c>
      <c r="AP195" s="343"/>
      <c r="AQ195" s="343"/>
      <c r="AR195" s="343"/>
    </row>
    <row r="196" hidden="1" customHeight="1" spans="1:44">
      <c r="A196" s="265"/>
      <c r="B196" s="291">
        <v>216</v>
      </c>
      <c r="C196" s="292" t="s">
        <v>424</v>
      </c>
      <c r="D196" s="293" t="s">
        <v>425</v>
      </c>
      <c r="E196" s="132">
        <f>VLOOKUP(C196,[1]整理明细!$B:$M,12,0)</f>
        <v>1000</v>
      </c>
      <c r="F196" s="132">
        <f>VLOOKUP(C196,[12]河北应付账款!$C:$P,14,0)</f>
        <v>0</v>
      </c>
      <c r="G196" s="132">
        <f t="shared" si="35"/>
        <v>0</v>
      </c>
      <c r="H196" s="141">
        <v>0</v>
      </c>
      <c r="I196" s="141">
        <v>0</v>
      </c>
      <c r="J196" s="141">
        <v>0</v>
      </c>
      <c r="K196" s="141">
        <v>0</v>
      </c>
      <c r="L196" s="141">
        <v>0</v>
      </c>
      <c r="M196" s="141">
        <v>0</v>
      </c>
      <c r="N196" s="141">
        <v>0</v>
      </c>
      <c r="O196" s="141">
        <v>0</v>
      </c>
      <c r="P196" s="141">
        <v>0</v>
      </c>
      <c r="Q196" s="141">
        <v>0</v>
      </c>
      <c r="R196" s="141">
        <v>0</v>
      </c>
      <c r="S196" s="141">
        <v>0</v>
      </c>
      <c r="T196" s="141">
        <v>0</v>
      </c>
      <c r="U196" s="141">
        <v>0</v>
      </c>
      <c r="V196" s="141">
        <v>0</v>
      </c>
      <c r="W196" s="141">
        <v>0</v>
      </c>
      <c r="X196" s="141">
        <v>0</v>
      </c>
      <c r="Y196" s="141">
        <v>0</v>
      </c>
      <c r="Z196" s="141">
        <v>0</v>
      </c>
      <c r="AA196" s="141">
        <v>0</v>
      </c>
      <c r="AB196" s="141">
        <v>0</v>
      </c>
      <c r="AC196" s="141">
        <v>0</v>
      </c>
      <c r="AD196" s="141">
        <v>0</v>
      </c>
      <c r="AE196" s="260">
        <f t="shared" si="37"/>
        <v>0</v>
      </c>
      <c r="AF196" s="141">
        <v>0</v>
      </c>
      <c r="AG196" s="141">
        <v>0</v>
      </c>
      <c r="AH196" s="260">
        <f t="shared" si="33"/>
        <v>0</v>
      </c>
      <c r="AI196" s="141">
        <f t="shared" si="26"/>
        <v>0</v>
      </c>
      <c r="AJ196" s="141"/>
      <c r="AK196" s="260">
        <f t="shared" si="34"/>
        <v>0</v>
      </c>
      <c r="AL196" s="302"/>
      <c r="AM196" s="322">
        <f t="shared" si="36"/>
        <v>0</v>
      </c>
      <c r="AN196" s="322">
        <f t="shared" si="38"/>
        <v>1000</v>
      </c>
      <c r="AO196" s="265">
        <f>VLOOKUP(C196,[13]Sheet1!$B$1:$BK$65536,62,0)</f>
        <v>0</v>
      </c>
      <c r="AP196" s="343"/>
      <c r="AQ196" s="343"/>
      <c r="AR196" s="343"/>
    </row>
    <row r="197" hidden="1" customHeight="1" spans="1:44">
      <c r="A197" s="265"/>
      <c r="B197" s="291">
        <v>217</v>
      </c>
      <c r="C197" s="352" t="s">
        <v>426</v>
      </c>
      <c r="D197" s="353" t="s">
        <v>427</v>
      </c>
      <c r="E197" s="132">
        <f>VLOOKUP(C197,[1]整理明细!$B:$M,12,0)</f>
        <v>900</v>
      </c>
      <c r="F197" s="132">
        <f>VLOOKUP(C197,[12]河北应付账款!$C:$P,14,0)</f>
        <v>0</v>
      </c>
      <c r="G197" s="132">
        <f t="shared" si="35"/>
        <v>0</v>
      </c>
      <c r="H197" s="141">
        <v>0</v>
      </c>
      <c r="I197" s="141">
        <v>0</v>
      </c>
      <c r="J197" s="141">
        <v>0</v>
      </c>
      <c r="K197" s="141">
        <v>0</v>
      </c>
      <c r="L197" s="141">
        <v>0</v>
      </c>
      <c r="M197" s="141">
        <v>0</v>
      </c>
      <c r="N197" s="141">
        <v>0</v>
      </c>
      <c r="O197" s="141">
        <v>0</v>
      </c>
      <c r="P197" s="141">
        <v>0</v>
      </c>
      <c r="Q197" s="141">
        <v>0</v>
      </c>
      <c r="R197" s="141">
        <v>0</v>
      </c>
      <c r="S197" s="141">
        <v>0</v>
      </c>
      <c r="T197" s="141">
        <v>0</v>
      </c>
      <c r="U197" s="141">
        <v>0</v>
      </c>
      <c r="V197" s="141">
        <v>0</v>
      </c>
      <c r="W197" s="141">
        <v>0</v>
      </c>
      <c r="X197" s="141">
        <v>0</v>
      </c>
      <c r="Y197" s="141">
        <v>0</v>
      </c>
      <c r="Z197" s="141">
        <v>0</v>
      </c>
      <c r="AA197" s="141">
        <v>0</v>
      </c>
      <c r="AB197" s="141">
        <v>0</v>
      </c>
      <c r="AC197" s="141">
        <v>0</v>
      </c>
      <c r="AD197" s="141">
        <v>0</v>
      </c>
      <c r="AE197" s="260">
        <f t="shared" si="37"/>
        <v>0</v>
      </c>
      <c r="AF197" s="141">
        <v>0</v>
      </c>
      <c r="AG197" s="141">
        <v>0</v>
      </c>
      <c r="AH197" s="260">
        <f t="shared" si="33"/>
        <v>0</v>
      </c>
      <c r="AI197" s="141">
        <f t="shared" si="26"/>
        <v>0</v>
      </c>
      <c r="AJ197" s="141"/>
      <c r="AK197" s="260">
        <f t="shared" si="34"/>
        <v>0</v>
      </c>
      <c r="AL197" s="302"/>
      <c r="AM197" s="322">
        <f t="shared" si="36"/>
        <v>0</v>
      </c>
      <c r="AN197" s="322">
        <f t="shared" si="38"/>
        <v>900</v>
      </c>
      <c r="AO197" s="265">
        <f>VLOOKUP(C197,[13]Sheet1!$B$1:$BK$65536,62,0)</f>
        <v>0</v>
      </c>
      <c r="AP197" s="343"/>
      <c r="AQ197" s="343"/>
      <c r="AR197" s="343"/>
    </row>
    <row r="198" hidden="1" customHeight="1" spans="1:44">
      <c r="A198" s="265"/>
      <c r="B198" s="291">
        <v>218</v>
      </c>
      <c r="C198" s="292" t="s">
        <v>428</v>
      </c>
      <c r="D198" s="293" t="s">
        <v>429</v>
      </c>
      <c r="E198" s="132">
        <f>VLOOKUP(C198,[1]整理明细!$B:$M,12,0)</f>
        <v>900</v>
      </c>
      <c r="F198" s="132">
        <f>VLOOKUP(C198,[12]河北应付账款!$C:$P,14,0)</f>
        <v>0</v>
      </c>
      <c r="G198" s="132">
        <f t="shared" si="35"/>
        <v>0</v>
      </c>
      <c r="H198" s="141">
        <v>0</v>
      </c>
      <c r="I198" s="141">
        <v>0</v>
      </c>
      <c r="J198" s="141">
        <v>0</v>
      </c>
      <c r="K198" s="141">
        <v>0</v>
      </c>
      <c r="L198" s="141">
        <v>0</v>
      </c>
      <c r="M198" s="141">
        <v>0</v>
      </c>
      <c r="N198" s="141">
        <v>0</v>
      </c>
      <c r="O198" s="141">
        <v>0</v>
      </c>
      <c r="P198" s="141">
        <v>0</v>
      </c>
      <c r="Q198" s="141">
        <v>0</v>
      </c>
      <c r="R198" s="141">
        <v>0</v>
      </c>
      <c r="S198" s="141">
        <v>0</v>
      </c>
      <c r="T198" s="141">
        <v>0</v>
      </c>
      <c r="U198" s="141">
        <v>0</v>
      </c>
      <c r="V198" s="141">
        <v>0</v>
      </c>
      <c r="W198" s="141">
        <v>0</v>
      </c>
      <c r="X198" s="141">
        <v>0</v>
      </c>
      <c r="Y198" s="141">
        <v>0</v>
      </c>
      <c r="Z198" s="141">
        <v>0</v>
      </c>
      <c r="AA198" s="141">
        <v>0</v>
      </c>
      <c r="AB198" s="141">
        <v>0</v>
      </c>
      <c r="AC198" s="141">
        <v>0</v>
      </c>
      <c r="AD198" s="141">
        <v>0</v>
      </c>
      <c r="AE198" s="260">
        <f t="shared" si="37"/>
        <v>0</v>
      </c>
      <c r="AF198" s="141">
        <v>0</v>
      </c>
      <c r="AG198" s="141">
        <v>0</v>
      </c>
      <c r="AH198" s="260">
        <f t="shared" si="33"/>
        <v>0</v>
      </c>
      <c r="AI198" s="141">
        <f t="shared" si="26"/>
        <v>0</v>
      </c>
      <c r="AJ198" s="141"/>
      <c r="AK198" s="260">
        <f t="shared" si="34"/>
        <v>0</v>
      </c>
      <c r="AL198" s="302"/>
      <c r="AM198" s="322">
        <f t="shared" si="36"/>
        <v>0</v>
      </c>
      <c r="AN198" s="322">
        <f t="shared" si="38"/>
        <v>900</v>
      </c>
      <c r="AO198" s="265">
        <f>VLOOKUP(C198,[13]Sheet1!$B$1:$BK$65536,62,0)</f>
        <v>0</v>
      </c>
      <c r="AP198" s="343"/>
      <c r="AQ198" s="343"/>
      <c r="AR198" s="343"/>
    </row>
    <row r="199" hidden="1" customHeight="1" spans="1:44">
      <c r="A199" s="265"/>
      <c r="B199" s="291">
        <v>219</v>
      </c>
      <c r="C199" s="352" t="s">
        <v>430</v>
      </c>
      <c r="D199" s="353" t="s">
        <v>431</v>
      </c>
      <c r="E199" s="132">
        <f>VLOOKUP(C199,[1]整理明细!$B:$M,12,0)</f>
        <v>720</v>
      </c>
      <c r="F199" s="132">
        <f>VLOOKUP(C199,[12]河北应付账款!$C:$P,14,0)</f>
        <v>0</v>
      </c>
      <c r="G199" s="132">
        <f t="shared" si="35"/>
        <v>0</v>
      </c>
      <c r="H199" s="141">
        <v>0</v>
      </c>
      <c r="I199" s="141">
        <v>0</v>
      </c>
      <c r="J199" s="141">
        <v>0</v>
      </c>
      <c r="K199" s="141">
        <v>0</v>
      </c>
      <c r="L199" s="141">
        <v>0</v>
      </c>
      <c r="M199" s="141">
        <v>0</v>
      </c>
      <c r="N199" s="141">
        <v>0</v>
      </c>
      <c r="O199" s="141">
        <v>0</v>
      </c>
      <c r="P199" s="141">
        <v>0</v>
      </c>
      <c r="Q199" s="141">
        <v>0</v>
      </c>
      <c r="R199" s="141">
        <v>0</v>
      </c>
      <c r="S199" s="141">
        <v>0</v>
      </c>
      <c r="T199" s="141">
        <v>0</v>
      </c>
      <c r="U199" s="141">
        <v>0</v>
      </c>
      <c r="V199" s="141">
        <v>0</v>
      </c>
      <c r="W199" s="141">
        <v>0</v>
      </c>
      <c r="X199" s="141">
        <v>0</v>
      </c>
      <c r="Y199" s="141">
        <v>0</v>
      </c>
      <c r="Z199" s="141">
        <v>0</v>
      </c>
      <c r="AA199" s="141">
        <v>0</v>
      </c>
      <c r="AB199" s="141">
        <v>0</v>
      </c>
      <c r="AC199" s="141">
        <v>0</v>
      </c>
      <c r="AD199" s="141">
        <v>0</v>
      </c>
      <c r="AE199" s="260">
        <f t="shared" si="37"/>
        <v>0</v>
      </c>
      <c r="AF199" s="141">
        <v>0</v>
      </c>
      <c r="AG199" s="141">
        <v>0</v>
      </c>
      <c r="AH199" s="260">
        <f t="shared" si="33"/>
        <v>0</v>
      </c>
      <c r="AI199" s="141">
        <f t="shared" si="26"/>
        <v>0</v>
      </c>
      <c r="AJ199" s="141"/>
      <c r="AK199" s="260">
        <f t="shared" si="34"/>
        <v>0</v>
      </c>
      <c r="AL199" s="302"/>
      <c r="AM199" s="322">
        <f t="shared" si="36"/>
        <v>0</v>
      </c>
      <c r="AN199" s="322">
        <f t="shared" si="38"/>
        <v>720</v>
      </c>
      <c r="AO199" s="265">
        <f>VLOOKUP(C199,[13]Sheet1!$B$1:$BK$65536,62,0)</f>
        <v>0</v>
      </c>
      <c r="AP199" s="343"/>
      <c r="AQ199" s="343"/>
      <c r="AR199" s="343"/>
    </row>
    <row r="200" hidden="1" customHeight="1" spans="1:44">
      <c r="A200" s="265"/>
      <c r="B200" s="291">
        <v>220</v>
      </c>
      <c r="C200" s="292" t="s">
        <v>432</v>
      </c>
      <c r="D200" s="293" t="s">
        <v>433</v>
      </c>
      <c r="E200" s="132">
        <f>VLOOKUP(C200,[1]整理明细!$B:$M,12,0)</f>
        <v>1037294.72</v>
      </c>
      <c r="F200" s="132">
        <f>VLOOKUP(C200,[12]河北应付账款!$C:$P,14,0)</f>
        <v>1225772.7</v>
      </c>
      <c r="G200" s="132">
        <f t="shared" si="35"/>
        <v>204295.45</v>
      </c>
      <c r="H200" s="141">
        <v>44964.3266666667</v>
      </c>
      <c r="I200" s="141">
        <v>44000</v>
      </c>
      <c r="J200" s="141">
        <v>964.326666666697</v>
      </c>
      <c r="K200" s="141">
        <v>55000</v>
      </c>
      <c r="L200" s="141">
        <v>55000</v>
      </c>
      <c r="M200" s="141">
        <v>0</v>
      </c>
      <c r="N200" s="141">
        <v>72000</v>
      </c>
      <c r="O200" s="141">
        <v>280000</v>
      </c>
      <c r="P200" s="141">
        <v>-208000</v>
      </c>
      <c r="Q200" s="141">
        <v>117575.4176</v>
      </c>
      <c r="R200" s="141">
        <v>120000</v>
      </c>
      <c r="S200" s="141">
        <v>-2424.5824</v>
      </c>
      <c r="T200" s="141">
        <v>130000</v>
      </c>
      <c r="U200" s="141">
        <v>0</v>
      </c>
      <c r="V200" s="141">
        <v>130000</v>
      </c>
      <c r="W200" s="141">
        <v>119847.016</v>
      </c>
      <c r="X200" s="141">
        <v>130000</v>
      </c>
      <c r="Y200" s="141">
        <v>-10152.984</v>
      </c>
      <c r="Z200" s="141">
        <v>120000</v>
      </c>
      <c r="AA200" s="141">
        <v>95000</v>
      </c>
      <c r="AB200" s="141">
        <v>25000</v>
      </c>
      <c r="AC200" s="141">
        <v>96000</v>
      </c>
      <c r="AD200" s="141">
        <v>200000</v>
      </c>
      <c r="AE200" s="260">
        <f t="shared" si="37"/>
        <v>-104000</v>
      </c>
      <c r="AF200" s="141">
        <v>111000</v>
      </c>
      <c r="AG200" s="141">
        <v>0</v>
      </c>
      <c r="AH200" s="260">
        <f t="shared" si="33"/>
        <v>111000</v>
      </c>
      <c r="AI200" s="141">
        <f t="shared" ref="AI200:AI263" si="39">ROUND(G200*0.8,-3)</f>
        <v>163000</v>
      </c>
      <c r="AJ200" s="141"/>
      <c r="AK200" s="260">
        <f t="shared" si="34"/>
        <v>163000</v>
      </c>
      <c r="AL200" s="302"/>
      <c r="AM200" s="322">
        <f t="shared" si="36"/>
        <v>105386.760266667</v>
      </c>
      <c r="AN200" s="322">
        <f t="shared" si="38"/>
        <v>931907.959733333</v>
      </c>
      <c r="AO200" s="265">
        <f>VLOOKUP(C200,[13]Sheet1!$B$1:$BK$65536,62,0)</f>
        <v>0</v>
      </c>
      <c r="AP200" s="343"/>
      <c r="AQ200" s="343"/>
      <c r="AR200" s="343"/>
    </row>
    <row r="201" hidden="1" customHeight="1" spans="1:44">
      <c r="A201" s="265"/>
      <c r="B201" s="291">
        <v>221</v>
      </c>
      <c r="C201" s="352" t="s">
        <v>434</v>
      </c>
      <c r="D201" s="353" t="s">
        <v>435</v>
      </c>
      <c r="E201" s="132">
        <f>VLOOKUP(C201,[1]整理明细!$B:$M,12,0)</f>
        <v>400</v>
      </c>
      <c r="F201" s="132">
        <f>VLOOKUP(C201,[12]河北应付账款!$C:$P,14,0)</f>
        <v>0</v>
      </c>
      <c r="G201" s="132">
        <f t="shared" si="35"/>
        <v>0</v>
      </c>
      <c r="H201" s="141">
        <v>0</v>
      </c>
      <c r="I201" s="141">
        <v>0</v>
      </c>
      <c r="J201" s="141">
        <v>0</v>
      </c>
      <c r="K201" s="141">
        <v>0</v>
      </c>
      <c r="L201" s="141">
        <v>0</v>
      </c>
      <c r="M201" s="141">
        <v>0</v>
      </c>
      <c r="N201" s="141">
        <v>0</v>
      </c>
      <c r="O201" s="141">
        <v>0</v>
      </c>
      <c r="P201" s="141">
        <v>0</v>
      </c>
      <c r="Q201" s="141">
        <v>0</v>
      </c>
      <c r="R201" s="141">
        <v>0</v>
      </c>
      <c r="S201" s="141">
        <v>0</v>
      </c>
      <c r="T201" s="141">
        <v>0</v>
      </c>
      <c r="U201" s="141">
        <v>0</v>
      </c>
      <c r="V201" s="141">
        <v>0</v>
      </c>
      <c r="W201" s="141">
        <v>0</v>
      </c>
      <c r="X201" s="141">
        <v>0</v>
      </c>
      <c r="Y201" s="141">
        <v>0</v>
      </c>
      <c r="Z201" s="141">
        <v>0</v>
      </c>
      <c r="AA201" s="141">
        <v>0</v>
      </c>
      <c r="AB201" s="141">
        <v>0</v>
      </c>
      <c r="AC201" s="141">
        <v>0</v>
      </c>
      <c r="AD201" s="141">
        <v>0</v>
      </c>
      <c r="AE201" s="260">
        <f t="shared" si="37"/>
        <v>0</v>
      </c>
      <c r="AF201" s="141">
        <v>0</v>
      </c>
      <c r="AG201" s="141">
        <v>0</v>
      </c>
      <c r="AH201" s="260">
        <f t="shared" si="33"/>
        <v>0</v>
      </c>
      <c r="AI201" s="141">
        <f t="shared" si="39"/>
        <v>0</v>
      </c>
      <c r="AJ201" s="141"/>
      <c r="AK201" s="260">
        <f t="shared" si="34"/>
        <v>0</v>
      </c>
      <c r="AL201" s="302"/>
      <c r="AM201" s="322">
        <f t="shared" si="36"/>
        <v>0</v>
      </c>
      <c r="AN201" s="322">
        <f t="shared" si="38"/>
        <v>400</v>
      </c>
      <c r="AO201" s="265">
        <f>VLOOKUP(C201,[13]Sheet1!$B$1:$BK$65536,62,0)</f>
        <v>0</v>
      </c>
      <c r="AP201" s="343"/>
      <c r="AQ201" s="343"/>
      <c r="AR201" s="343"/>
    </row>
    <row r="202" hidden="1" customHeight="1" spans="1:44">
      <c r="A202" s="265"/>
      <c r="B202" s="291">
        <v>222</v>
      </c>
      <c r="C202" s="292" t="s">
        <v>436</v>
      </c>
      <c r="D202" s="293" t="s">
        <v>437</v>
      </c>
      <c r="E202" s="132">
        <f>VLOOKUP(C202,[1]整理明细!$B:$M,12,0)</f>
        <v>360</v>
      </c>
      <c r="F202" s="132">
        <f>VLOOKUP(C202,[12]河北应付账款!$C:$P,14,0)</f>
        <v>0</v>
      </c>
      <c r="G202" s="132">
        <f t="shared" si="35"/>
        <v>0</v>
      </c>
      <c r="H202" s="141">
        <v>0</v>
      </c>
      <c r="I202" s="141">
        <v>0</v>
      </c>
      <c r="J202" s="141">
        <v>0</v>
      </c>
      <c r="K202" s="141">
        <v>0</v>
      </c>
      <c r="L202" s="141">
        <v>0</v>
      </c>
      <c r="M202" s="141">
        <v>0</v>
      </c>
      <c r="N202" s="141">
        <v>0</v>
      </c>
      <c r="O202" s="141">
        <v>0</v>
      </c>
      <c r="P202" s="141">
        <v>0</v>
      </c>
      <c r="Q202" s="141">
        <v>0</v>
      </c>
      <c r="R202" s="141">
        <v>0</v>
      </c>
      <c r="S202" s="141">
        <v>0</v>
      </c>
      <c r="T202" s="141">
        <v>0</v>
      </c>
      <c r="U202" s="141">
        <v>0</v>
      </c>
      <c r="V202" s="141">
        <v>0</v>
      </c>
      <c r="W202" s="141">
        <v>0</v>
      </c>
      <c r="X202" s="141">
        <v>0</v>
      </c>
      <c r="Y202" s="141">
        <v>0</v>
      </c>
      <c r="Z202" s="141">
        <v>0</v>
      </c>
      <c r="AA202" s="141">
        <v>0</v>
      </c>
      <c r="AB202" s="141">
        <v>0</v>
      </c>
      <c r="AC202" s="141">
        <v>0</v>
      </c>
      <c r="AD202" s="141">
        <v>0</v>
      </c>
      <c r="AE202" s="260">
        <f t="shared" si="37"/>
        <v>0</v>
      </c>
      <c r="AF202" s="141">
        <v>0</v>
      </c>
      <c r="AG202" s="141">
        <v>0</v>
      </c>
      <c r="AH202" s="260">
        <f t="shared" si="33"/>
        <v>0</v>
      </c>
      <c r="AI202" s="141">
        <f t="shared" si="39"/>
        <v>0</v>
      </c>
      <c r="AJ202" s="141"/>
      <c r="AK202" s="260">
        <f t="shared" si="34"/>
        <v>0</v>
      </c>
      <c r="AL202" s="302"/>
      <c r="AM202" s="322">
        <f t="shared" si="36"/>
        <v>0</v>
      </c>
      <c r="AN202" s="322">
        <f t="shared" si="38"/>
        <v>360</v>
      </c>
      <c r="AO202" s="265">
        <f>VLOOKUP(C202,[13]Sheet1!$B$1:$BK$65536,62,0)</f>
        <v>0</v>
      </c>
      <c r="AP202" s="343"/>
      <c r="AQ202" s="343"/>
      <c r="AR202" s="343"/>
    </row>
    <row r="203" hidden="1" customHeight="1" spans="1:44">
      <c r="A203" s="265"/>
      <c r="B203" s="291">
        <v>223</v>
      </c>
      <c r="C203" s="352" t="s">
        <v>438</v>
      </c>
      <c r="D203" s="353" t="s">
        <v>439</v>
      </c>
      <c r="E203" s="132">
        <f>VLOOKUP(C203,[1]整理明细!$B:$M,12,0)</f>
        <v>314.6</v>
      </c>
      <c r="F203" s="132">
        <f>VLOOKUP(C203,[12]河北应付账款!$C:$P,14,0)</f>
        <v>0</v>
      </c>
      <c r="G203" s="132">
        <f t="shared" si="35"/>
        <v>0</v>
      </c>
      <c r="H203" s="141">
        <v>0</v>
      </c>
      <c r="I203" s="141">
        <v>0</v>
      </c>
      <c r="J203" s="141">
        <v>0</v>
      </c>
      <c r="K203" s="141">
        <v>0</v>
      </c>
      <c r="L203" s="141">
        <v>0</v>
      </c>
      <c r="M203" s="141">
        <v>0</v>
      </c>
      <c r="N203" s="141">
        <v>0</v>
      </c>
      <c r="O203" s="141">
        <v>0</v>
      </c>
      <c r="P203" s="141">
        <v>0</v>
      </c>
      <c r="Q203" s="141">
        <v>0</v>
      </c>
      <c r="R203" s="141">
        <v>0</v>
      </c>
      <c r="S203" s="141">
        <v>0</v>
      </c>
      <c r="T203" s="141">
        <v>0</v>
      </c>
      <c r="U203" s="141">
        <v>0</v>
      </c>
      <c r="V203" s="141">
        <v>0</v>
      </c>
      <c r="W203" s="141">
        <v>0</v>
      </c>
      <c r="X203" s="141">
        <v>0</v>
      </c>
      <c r="Y203" s="141">
        <v>0</v>
      </c>
      <c r="Z203" s="141">
        <v>0</v>
      </c>
      <c r="AA203" s="141">
        <v>0</v>
      </c>
      <c r="AB203" s="141">
        <v>0</v>
      </c>
      <c r="AC203" s="141">
        <v>0</v>
      </c>
      <c r="AD203" s="141">
        <v>0</v>
      </c>
      <c r="AE203" s="260">
        <f t="shared" si="37"/>
        <v>0</v>
      </c>
      <c r="AF203" s="141">
        <v>0</v>
      </c>
      <c r="AG203" s="141">
        <v>0</v>
      </c>
      <c r="AH203" s="260">
        <f t="shared" si="33"/>
        <v>0</v>
      </c>
      <c r="AI203" s="141">
        <f t="shared" si="39"/>
        <v>0</v>
      </c>
      <c r="AJ203" s="141"/>
      <c r="AK203" s="260">
        <f t="shared" si="34"/>
        <v>0</v>
      </c>
      <c r="AL203" s="302"/>
      <c r="AM203" s="322">
        <f t="shared" si="36"/>
        <v>0</v>
      </c>
      <c r="AN203" s="322">
        <f t="shared" si="38"/>
        <v>314.6</v>
      </c>
      <c r="AO203" s="265">
        <f>VLOOKUP(C203,[13]Sheet1!$B$1:$BK$65536,62,0)</f>
        <v>0</v>
      </c>
      <c r="AP203" s="343"/>
      <c r="AQ203" s="343"/>
      <c r="AR203" s="343"/>
    </row>
    <row r="204" hidden="1" customHeight="1" spans="1:44">
      <c r="A204" s="265"/>
      <c r="B204" s="291">
        <v>224</v>
      </c>
      <c r="C204" s="292" t="s">
        <v>440</v>
      </c>
      <c r="D204" s="293" t="s">
        <v>441</v>
      </c>
      <c r="E204" s="132">
        <f>VLOOKUP(C204,[1]整理明细!$B:$M,12,0)</f>
        <v>312</v>
      </c>
      <c r="F204" s="132">
        <f>VLOOKUP(C204,[12]河北应付账款!$C:$P,14,0)</f>
        <v>0</v>
      </c>
      <c r="G204" s="132">
        <f t="shared" si="35"/>
        <v>0</v>
      </c>
      <c r="H204" s="141">
        <v>0</v>
      </c>
      <c r="I204" s="141">
        <v>0</v>
      </c>
      <c r="J204" s="141">
        <v>0</v>
      </c>
      <c r="K204" s="141">
        <v>0</v>
      </c>
      <c r="L204" s="141">
        <v>0</v>
      </c>
      <c r="M204" s="141">
        <v>0</v>
      </c>
      <c r="N204" s="141">
        <v>0</v>
      </c>
      <c r="O204" s="141">
        <v>0</v>
      </c>
      <c r="P204" s="141">
        <v>0</v>
      </c>
      <c r="Q204" s="141">
        <v>0</v>
      </c>
      <c r="R204" s="141">
        <v>0</v>
      </c>
      <c r="S204" s="141">
        <v>0</v>
      </c>
      <c r="T204" s="141">
        <v>0</v>
      </c>
      <c r="U204" s="141">
        <v>0</v>
      </c>
      <c r="V204" s="141">
        <v>0</v>
      </c>
      <c r="W204" s="141">
        <v>0</v>
      </c>
      <c r="X204" s="141">
        <v>0</v>
      </c>
      <c r="Y204" s="141">
        <v>0</v>
      </c>
      <c r="Z204" s="141">
        <v>0</v>
      </c>
      <c r="AA204" s="141">
        <v>0</v>
      </c>
      <c r="AB204" s="141">
        <v>0</v>
      </c>
      <c r="AC204" s="141">
        <v>0</v>
      </c>
      <c r="AD204" s="141">
        <v>0</v>
      </c>
      <c r="AE204" s="260">
        <f t="shared" si="37"/>
        <v>0</v>
      </c>
      <c r="AF204" s="141">
        <v>0</v>
      </c>
      <c r="AG204" s="141">
        <v>0</v>
      </c>
      <c r="AH204" s="260">
        <f t="shared" si="33"/>
        <v>0</v>
      </c>
      <c r="AI204" s="141">
        <f t="shared" si="39"/>
        <v>0</v>
      </c>
      <c r="AJ204" s="141"/>
      <c r="AK204" s="260">
        <f t="shared" si="34"/>
        <v>0</v>
      </c>
      <c r="AL204" s="302"/>
      <c r="AM204" s="322">
        <f t="shared" si="36"/>
        <v>0</v>
      </c>
      <c r="AN204" s="322">
        <f t="shared" si="38"/>
        <v>312</v>
      </c>
      <c r="AO204" s="265">
        <f>VLOOKUP(C204,[13]Sheet1!$B$1:$BK$65536,62,0)</f>
        <v>0</v>
      </c>
      <c r="AP204" s="343"/>
      <c r="AQ204" s="343"/>
      <c r="AR204" s="343"/>
    </row>
    <row r="205" hidden="1" customHeight="1" spans="1:44">
      <c r="A205" s="265"/>
      <c r="B205" s="291">
        <v>225</v>
      </c>
      <c r="C205" s="352" t="s">
        <v>442</v>
      </c>
      <c r="D205" s="353" t="s">
        <v>443</v>
      </c>
      <c r="E205" s="132">
        <f>VLOOKUP(C205,[1]整理明细!$B:$M,12,0)</f>
        <v>214</v>
      </c>
      <c r="F205" s="132">
        <f>VLOOKUP(C205,[12]河北应付账款!$C:$P,14,0)</f>
        <v>0</v>
      </c>
      <c r="G205" s="132">
        <f t="shared" si="35"/>
        <v>0</v>
      </c>
      <c r="H205" s="141">
        <v>0</v>
      </c>
      <c r="I205" s="141">
        <v>0</v>
      </c>
      <c r="J205" s="141">
        <v>0</v>
      </c>
      <c r="K205" s="141">
        <v>0</v>
      </c>
      <c r="L205" s="141">
        <v>0</v>
      </c>
      <c r="M205" s="141">
        <v>0</v>
      </c>
      <c r="N205" s="141">
        <v>0</v>
      </c>
      <c r="O205" s="141">
        <v>0</v>
      </c>
      <c r="P205" s="141">
        <v>0</v>
      </c>
      <c r="Q205" s="141">
        <v>0</v>
      </c>
      <c r="R205" s="141">
        <v>0</v>
      </c>
      <c r="S205" s="141">
        <v>0</v>
      </c>
      <c r="T205" s="141">
        <v>0</v>
      </c>
      <c r="U205" s="141">
        <v>0</v>
      </c>
      <c r="V205" s="141">
        <v>0</v>
      </c>
      <c r="W205" s="141">
        <v>0</v>
      </c>
      <c r="X205" s="141">
        <v>0</v>
      </c>
      <c r="Y205" s="141">
        <v>0</v>
      </c>
      <c r="Z205" s="141">
        <v>0</v>
      </c>
      <c r="AA205" s="141">
        <v>0</v>
      </c>
      <c r="AB205" s="141">
        <v>0</v>
      </c>
      <c r="AC205" s="141">
        <v>0</v>
      </c>
      <c r="AD205" s="141">
        <v>0</v>
      </c>
      <c r="AE205" s="260">
        <f t="shared" si="37"/>
        <v>0</v>
      </c>
      <c r="AF205" s="141">
        <v>0</v>
      </c>
      <c r="AG205" s="141">
        <v>0</v>
      </c>
      <c r="AH205" s="260">
        <f t="shared" si="33"/>
        <v>0</v>
      </c>
      <c r="AI205" s="141">
        <f t="shared" si="39"/>
        <v>0</v>
      </c>
      <c r="AJ205" s="141"/>
      <c r="AK205" s="260">
        <f t="shared" si="34"/>
        <v>0</v>
      </c>
      <c r="AL205" s="302"/>
      <c r="AM205" s="322">
        <f t="shared" si="36"/>
        <v>0</v>
      </c>
      <c r="AN205" s="322">
        <f t="shared" si="38"/>
        <v>214</v>
      </c>
      <c r="AO205" s="265">
        <f>VLOOKUP(C205,[13]Sheet1!$B$1:$BK$65536,62,0)</f>
        <v>0</v>
      </c>
      <c r="AP205" s="343"/>
      <c r="AQ205" s="343"/>
      <c r="AR205" s="343"/>
    </row>
    <row r="206" hidden="1" customHeight="1" spans="1:44">
      <c r="A206" s="265"/>
      <c r="B206" s="291">
        <v>226</v>
      </c>
      <c r="C206" s="291" t="s">
        <v>444</v>
      </c>
      <c r="D206" s="356" t="s">
        <v>445</v>
      </c>
      <c r="E206" s="132">
        <f>VLOOKUP(C206,[1]整理明细!$B:$M,12,0)</f>
        <v>202.36</v>
      </c>
      <c r="F206" s="132">
        <f>VLOOKUP(C206,[12]河北应付账款!$C:$P,14,0)</f>
        <v>0</v>
      </c>
      <c r="G206" s="132">
        <f t="shared" si="35"/>
        <v>0</v>
      </c>
      <c r="H206" s="143">
        <v>0</v>
      </c>
      <c r="I206" s="143">
        <v>0</v>
      </c>
      <c r="J206" s="143">
        <v>0</v>
      </c>
      <c r="K206" s="143">
        <v>0</v>
      </c>
      <c r="L206" s="143">
        <v>0</v>
      </c>
      <c r="M206" s="143">
        <v>0</v>
      </c>
      <c r="N206" s="143">
        <v>0</v>
      </c>
      <c r="O206" s="143">
        <v>0</v>
      </c>
      <c r="P206" s="143">
        <v>0</v>
      </c>
      <c r="Q206" s="143">
        <v>0</v>
      </c>
      <c r="R206" s="143">
        <v>0</v>
      </c>
      <c r="S206" s="143">
        <v>0</v>
      </c>
      <c r="T206" s="143">
        <v>0</v>
      </c>
      <c r="U206" s="143">
        <v>0</v>
      </c>
      <c r="V206" s="143">
        <v>0</v>
      </c>
      <c r="W206" s="143">
        <v>0</v>
      </c>
      <c r="X206" s="143">
        <v>0</v>
      </c>
      <c r="Y206" s="143">
        <v>0</v>
      </c>
      <c r="Z206" s="143">
        <v>0</v>
      </c>
      <c r="AA206" s="143">
        <v>0</v>
      </c>
      <c r="AB206" s="143">
        <v>0</v>
      </c>
      <c r="AC206" s="143">
        <v>0</v>
      </c>
      <c r="AD206" s="141">
        <v>0</v>
      </c>
      <c r="AE206" s="260">
        <f t="shared" si="37"/>
        <v>0</v>
      </c>
      <c r="AF206" s="143">
        <v>0</v>
      </c>
      <c r="AG206" s="141">
        <v>0</v>
      </c>
      <c r="AH206" s="260">
        <f t="shared" si="33"/>
        <v>0</v>
      </c>
      <c r="AI206" s="143">
        <f t="shared" si="39"/>
        <v>0</v>
      </c>
      <c r="AJ206" s="141"/>
      <c r="AK206" s="260">
        <f t="shared" si="34"/>
        <v>0</v>
      </c>
      <c r="AL206" s="302"/>
      <c r="AM206" s="322">
        <f t="shared" si="36"/>
        <v>0</v>
      </c>
      <c r="AN206" s="322">
        <f t="shared" si="38"/>
        <v>202.36</v>
      </c>
      <c r="AO206" s="265">
        <f>VLOOKUP(C206,[13]Sheet1!$B$1:$BK$65536,62,0)</f>
        <v>0</v>
      </c>
      <c r="AP206" s="343"/>
      <c r="AQ206" s="343"/>
      <c r="AR206" s="343"/>
    </row>
    <row r="207" hidden="1" customHeight="1" spans="1:44">
      <c r="A207" s="265"/>
      <c r="B207" s="291">
        <v>227</v>
      </c>
      <c r="C207" s="357" t="s">
        <v>446</v>
      </c>
      <c r="D207" s="358" t="s">
        <v>447</v>
      </c>
      <c r="E207" s="132">
        <f>VLOOKUP(C207,[1]整理明细!$B:$M,12,0)</f>
        <v>65.09</v>
      </c>
      <c r="F207" s="132">
        <f>VLOOKUP(C207,[12]河北应付账款!$C:$P,14,0)</f>
        <v>0</v>
      </c>
      <c r="G207" s="132">
        <f t="shared" si="35"/>
        <v>0</v>
      </c>
      <c r="H207" s="143">
        <v>0</v>
      </c>
      <c r="I207" s="143">
        <v>0</v>
      </c>
      <c r="J207" s="143">
        <v>0</v>
      </c>
      <c r="K207" s="143">
        <v>0</v>
      </c>
      <c r="L207" s="143">
        <v>0</v>
      </c>
      <c r="M207" s="143">
        <v>0</v>
      </c>
      <c r="N207" s="143">
        <v>0</v>
      </c>
      <c r="O207" s="143">
        <v>0</v>
      </c>
      <c r="P207" s="143">
        <v>0</v>
      </c>
      <c r="Q207" s="143">
        <v>0</v>
      </c>
      <c r="R207" s="143">
        <v>0</v>
      </c>
      <c r="S207" s="143">
        <v>0</v>
      </c>
      <c r="T207" s="143">
        <v>0</v>
      </c>
      <c r="U207" s="143">
        <v>0</v>
      </c>
      <c r="V207" s="143">
        <v>0</v>
      </c>
      <c r="W207" s="143">
        <v>0</v>
      </c>
      <c r="X207" s="143">
        <v>0</v>
      </c>
      <c r="Y207" s="143">
        <v>0</v>
      </c>
      <c r="Z207" s="143">
        <v>0</v>
      </c>
      <c r="AA207" s="143">
        <v>0</v>
      </c>
      <c r="AB207" s="143">
        <v>0</v>
      </c>
      <c r="AC207" s="143">
        <v>0</v>
      </c>
      <c r="AD207" s="141">
        <v>0</v>
      </c>
      <c r="AE207" s="260">
        <f t="shared" si="37"/>
        <v>0</v>
      </c>
      <c r="AF207" s="143">
        <v>0</v>
      </c>
      <c r="AG207" s="141">
        <v>0</v>
      </c>
      <c r="AH207" s="260">
        <f t="shared" si="33"/>
        <v>0</v>
      </c>
      <c r="AI207" s="143">
        <f t="shared" si="39"/>
        <v>0</v>
      </c>
      <c r="AJ207" s="141"/>
      <c r="AK207" s="260">
        <f t="shared" si="34"/>
        <v>0</v>
      </c>
      <c r="AL207" s="302"/>
      <c r="AM207" s="322">
        <f t="shared" si="36"/>
        <v>0</v>
      </c>
      <c r="AN207" s="322">
        <f t="shared" si="38"/>
        <v>65.09</v>
      </c>
      <c r="AO207" s="265">
        <f>VLOOKUP(C207,[13]Sheet1!$B$1:$BK$65536,62,0)</f>
        <v>0</v>
      </c>
      <c r="AP207" s="343"/>
      <c r="AQ207" s="343"/>
      <c r="AR207" s="343"/>
    </row>
    <row r="208" hidden="1" customHeight="1" spans="1:44">
      <c r="A208" s="265"/>
      <c r="B208" s="291">
        <v>228</v>
      </c>
      <c r="C208" s="291" t="s">
        <v>448</v>
      </c>
      <c r="D208" s="356" t="s">
        <v>449</v>
      </c>
      <c r="E208" s="132">
        <f>VLOOKUP(C208,[1]整理明细!$B:$M,12,0)</f>
        <v>12628.11</v>
      </c>
      <c r="F208" s="132">
        <f>VLOOKUP(C208,[12]河北应付账款!$C:$P,14,0)</f>
        <v>0</v>
      </c>
      <c r="G208" s="132">
        <f t="shared" si="35"/>
        <v>0</v>
      </c>
      <c r="H208" s="143">
        <v>2214.8</v>
      </c>
      <c r="I208" s="143">
        <v>2000</v>
      </c>
      <c r="J208" s="143">
        <v>214.8</v>
      </c>
      <c r="K208" s="143">
        <v>2000</v>
      </c>
      <c r="L208" s="143">
        <v>0</v>
      </c>
      <c r="M208" s="143">
        <v>2000</v>
      </c>
      <c r="N208" s="143">
        <v>0</v>
      </c>
      <c r="O208" s="143">
        <v>2000</v>
      </c>
      <c r="P208" s="143">
        <v>-2000</v>
      </c>
      <c r="Q208" s="143">
        <v>0</v>
      </c>
      <c r="R208" s="143">
        <v>0</v>
      </c>
      <c r="S208" s="143">
        <v>0</v>
      </c>
      <c r="T208" s="143">
        <v>0</v>
      </c>
      <c r="U208" s="143">
        <v>0</v>
      </c>
      <c r="V208" s="143">
        <v>0</v>
      </c>
      <c r="W208" s="143">
        <v>0</v>
      </c>
      <c r="X208" s="143">
        <v>0</v>
      </c>
      <c r="Y208" s="143">
        <v>0</v>
      </c>
      <c r="Z208" s="143">
        <v>0</v>
      </c>
      <c r="AA208" s="143">
        <v>0</v>
      </c>
      <c r="AB208" s="143">
        <v>0</v>
      </c>
      <c r="AC208" s="143">
        <v>0</v>
      </c>
      <c r="AD208" s="141">
        <v>0</v>
      </c>
      <c r="AE208" s="260">
        <f t="shared" si="37"/>
        <v>0</v>
      </c>
      <c r="AF208" s="143">
        <v>0</v>
      </c>
      <c r="AG208" s="141">
        <v>0</v>
      </c>
      <c r="AH208" s="260">
        <f t="shared" si="33"/>
        <v>0</v>
      </c>
      <c r="AI208" s="143">
        <f t="shared" si="39"/>
        <v>0</v>
      </c>
      <c r="AJ208" s="141"/>
      <c r="AK208" s="260">
        <f t="shared" si="34"/>
        <v>0</v>
      </c>
      <c r="AL208" s="302"/>
      <c r="AM208" s="322">
        <f t="shared" si="36"/>
        <v>214.8</v>
      </c>
      <c r="AN208" s="322">
        <f t="shared" si="38"/>
        <v>12413.31</v>
      </c>
      <c r="AO208" s="265">
        <f>VLOOKUP(C208,[13]Sheet1!$B$1:$BK$65536,62,0)</f>
        <v>0</v>
      </c>
      <c r="AP208" s="343"/>
      <c r="AQ208" s="343"/>
      <c r="AR208" s="343"/>
    </row>
    <row r="209" hidden="1" customHeight="1" spans="1:44">
      <c r="A209" s="265"/>
      <c r="B209" s="291">
        <v>229</v>
      </c>
      <c r="C209" s="291" t="s">
        <v>450</v>
      </c>
      <c r="D209" s="356" t="s">
        <v>451</v>
      </c>
      <c r="E209" s="132">
        <f>VLOOKUP(C209,[1]整理明细!$B:$M,12,0)</f>
        <v>5102.09</v>
      </c>
      <c r="F209" s="132">
        <f>VLOOKUP(C209,[12]河北应付账款!$C:$P,14,0)</f>
        <v>27211.14</v>
      </c>
      <c r="G209" s="132">
        <f t="shared" si="35"/>
        <v>4535.19</v>
      </c>
      <c r="H209" s="143">
        <v>1360.92666666667</v>
      </c>
      <c r="I209" s="143">
        <v>11206.95</v>
      </c>
      <c r="J209" s="143">
        <v>-9846.02333333333</v>
      </c>
      <c r="K209" s="143">
        <v>1000</v>
      </c>
      <c r="L209" s="143">
        <v>0</v>
      </c>
      <c r="M209" s="143">
        <v>1000</v>
      </c>
      <c r="N209" s="143">
        <v>2000</v>
      </c>
      <c r="O209" s="143">
        <v>0</v>
      </c>
      <c r="P209" s="143">
        <v>2000</v>
      </c>
      <c r="Q209" s="143">
        <v>5100.836</v>
      </c>
      <c r="R209" s="143">
        <v>0</v>
      </c>
      <c r="S209" s="143">
        <v>5100.836</v>
      </c>
      <c r="T209" s="143">
        <v>0</v>
      </c>
      <c r="U209" s="143">
        <v>10000</v>
      </c>
      <c r="V209" s="143">
        <v>-10000</v>
      </c>
      <c r="W209" s="143">
        <v>3626.66666666666</v>
      </c>
      <c r="X209" s="143">
        <v>0</v>
      </c>
      <c r="Y209" s="143">
        <v>3626.66666666666</v>
      </c>
      <c r="Z209" s="143">
        <v>4000</v>
      </c>
      <c r="AA209" s="143">
        <v>10313.23</v>
      </c>
      <c r="AB209" s="143">
        <v>-6313.23</v>
      </c>
      <c r="AC209" s="143">
        <v>1000</v>
      </c>
      <c r="AD209" s="141">
        <v>0</v>
      </c>
      <c r="AE209" s="260">
        <f t="shared" si="37"/>
        <v>1000</v>
      </c>
      <c r="AF209" s="143">
        <v>1000</v>
      </c>
      <c r="AG209" s="141">
        <v>0</v>
      </c>
      <c r="AH209" s="260">
        <f t="shared" si="33"/>
        <v>1000</v>
      </c>
      <c r="AI209" s="143">
        <f t="shared" si="39"/>
        <v>4000</v>
      </c>
      <c r="AJ209" s="141"/>
      <c r="AK209" s="260">
        <f t="shared" si="34"/>
        <v>4000</v>
      </c>
      <c r="AL209" s="302"/>
      <c r="AM209" s="322">
        <f t="shared" si="36"/>
        <v>-8431.75066666667</v>
      </c>
      <c r="AN209" s="322">
        <f t="shared" si="38"/>
        <v>13533.8406666667</v>
      </c>
      <c r="AO209" s="265">
        <f>VLOOKUP(C209,[13]Sheet1!$B$1:$BK$65536,62,0)</f>
        <v>0</v>
      </c>
      <c r="AP209" s="343"/>
      <c r="AQ209" s="343"/>
      <c r="AR209" s="343"/>
    </row>
    <row r="210" hidden="1" customHeight="1" spans="1:44">
      <c r="A210" s="265"/>
      <c r="B210" s="291">
        <v>230</v>
      </c>
      <c r="C210" s="291" t="s">
        <v>452</v>
      </c>
      <c r="D210" s="356" t="s">
        <v>453</v>
      </c>
      <c r="E210" s="132">
        <f>VLOOKUP(C210,[1]整理明细!$B:$M,12,0)</f>
        <v>508529.62</v>
      </c>
      <c r="F210" s="132">
        <f>VLOOKUP(C210,[12]河北应付账款!$C:$P,14,0)</f>
        <v>651056.52</v>
      </c>
      <c r="G210" s="132">
        <f t="shared" si="35"/>
        <v>108509.42</v>
      </c>
      <c r="H210" s="143">
        <v>100000</v>
      </c>
      <c r="I210" s="143">
        <v>100000</v>
      </c>
      <c r="J210" s="143">
        <v>0</v>
      </c>
      <c r="K210" s="143">
        <v>22000</v>
      </c>
      <c r="L210" s="143">
        <v>22000</v>
      </c>
      <c r="M210" s="143">
        <v>0</v>
      </c>
      <c r="N210" s="143">
        <v>22000</v>
      </c>
      <c r="O210" s="143">
        <v>74648.1</v>
      </c>
      <c r="P210" s="143">
        <v>-52648.1</v>
      </c>
      <c r="Q210" s="143">
        <v>48275.8373333334</v>
      </c>
      <c r="R210" s="143">
        <v>50000</v>
      </c>
      <c r="S210" s="143">
        <v>-1724.1626666666</v>
      </c>
      <c r="T210" s="143">
        <v>30000</v>
      </c>
      <c r="U210" s="143">
        <v>20000</v>
      </c>
      <c r="V210" s="143">
        <v>10000</v>
      </c>
      <c r="W210" s="143">
        <v>58940.1866666666</v>
      </c>
      <c r="X210" s="143">
        <v>0</v>
      </c>
      <c r="Y210" s="143">
        <v>58940.1866666666</v>
      </c>
      <c r="Z210" s="143">
        <v>59000</v>
      </c>
      <c r="AA210" s="143">
        <v>122000</v>
      </c>
      <c r="AB210" s="143">
        <v>-63000</v>
      </c>
      <c r="AC210" s="143">
        <v>61000</v>
      </c>
      <c r="AD210" s="141">
        <v>70000</v>
      </c>
      <c r="AE210" s="260">
        <f t="shared" si="37"/>
        <v>-9000</v>
      </c>
      <c r="AF210" s="143">
        <v>58000</v>
      </c>
      <c r="AG210" s="141">
        <f>VLOOKUP(D210,'[11]2024.03支出'!$G:$H,2,0)</f>
        <v>70601.52</v>
      </c>
      <c r="AH210" s="260">
        <f t="shared" si="33"/>
        <v>-12601.52</v>
      </c>
      <c r="AI210" s="143">
        <f t="shared" si="39"/>
        <v>87000</v>
      </c>
      <c r="AJ210" s="141"/>
      <c r="AK210" s="260">
        <f t="shared" si="34"/>
        <v>87000</v>
      </c>
      <c r="AL210" s="302" t="e">
        <f>VLOOKUP(C210,'预付&amp;票到付款'!B:B,1,0)</f>
        <v>#N/A</v>
      </c>
      <c r="AM210" s="322">
        <f t="shared" si="36"/>
        <v>16966.404</v>
      </c>
      <c r="AN210" s="322">
        <f t="shared" si="38"/>
        <v>491563.216</v>
      </c>
      <c r="AO210" s="265">
        <f>VLOOKUP(C210,[13]Sheet1!$B$1:$BK$65536,62,0)</f>
        <v>0</v>
      </c>
      <c r="AP210" s="343"/>
      <c r="AQ210" s="343"/>
      <c r="AR210" s="343"/>
    </row>
    <row r="211" hidden="1" customHeight="1" spans="1:44">
      <c r="A211" s="265"/>
      <c r="B211" s="291">
        <v>231</v>
      </c>
      <c r="C211" s="291" t="s">
        <v>454</v>
      </c>
      <c r="D211" s="356" t="s">
        <v>455</v>
      </c>
      <c r="E211" s="132">
        <f>VLOOKUP(C211,[1]整理明细!$B:$M,12,0)</f>
        <v>19775.33</v>
      </c>
      <c r="F211" s="132">
        <f>VLOOKUP(C211,[12]河北应付账款!$C:$P,14,0)</f>
        <v>26723.25</v>
      </c>
      <c r="G211" s="132">
        <f t="shared" si="35"/>
        <v>4453.875</v>
      </c>
      <c r="H211" s="143">
        <v>2227.30666666667</v>
      </c>
      <c r="I211" s="143">
        <v>2000</v>
      </c>
      <c r="J211" s="143">
        <v>227.30666666667</v>
      </c>
      <c r="K211" s="143">
        <v>3000</v>
      </c>
      <c r="L211" s="143">
        <v>3000</v>
      </c>
      <c r="M211" s="143">
        <v>0</v>
      </c>
      <c r="N211" s="143">
        <v>6000</v>
      </c>
      <c r="O211" s="143">
        <v>0</v>
      </c>
      <c r="P211" s="143">
        <v>6000</v>
      </c>
      <c r="Q211" s="143">
        <v>6480</v>
      </c>
      <c r="R211" s="143">
        <v>6000</v>
      </c>
      <c r="S211" s="143">
        <v>480</v>
      </c>
      <c r="T211" s="143">
        <v>0</v>
      </c>
      <c r="U211" s="143">
        <v>10000</v>
      </c>
      <c r="V211" s="143">
        <v>-10000</v>
      </c>
      <c r="W211" s="143">
        <v>1826.66666666666</v>
      </c>
      <c r="X211" s="143">
        <v>9386</v>
      </c>
      <c r="Y211" s="143">
        <v>-7559.33333333334</v>
      </c>
      <c r="Z211" s="143">
        <v>0</v>
      </c>
      <c r="AA211" s="143">
        <v>0</v>
      </c>
      <c r="AB211" s="143">
        <v>0</v>
      </c>
      <c r="AC211" s="143">
        <v>1000</v>
      </c>
      <c r="AD211" s="141">
        <v>0</v>
      </c>
      <c r="AE211" s="260">
        <f t="shared" si="37"/>
        <v>1000</v>
      </c>
      <c r="AF211" s="143">
        <v>4000</v>
      </c>
      <c r="AG211" s="141">
        <f>VLOOKUP(D211,'[11]2024.03支出'!$G:$H,2,0)</f>
        <v>6947.92</v>
      </c>
      <c r="AH211" s="260">
        <f t="shared" si="33"/>
        <v>-2947.92</v>
      </c>
      <c r="AI211" s="143">
        <f t="shared" si="39"/>
        <v>4000</v>
      </c>
      <c r="AJ211" s="141"/>
      <c r="AK211" s="260">
        <f t="shared" si="34"/>
        <v>4000</v>
      </c>
      <c r="AL211" s="302"/>
      <c r="AM211" s="322">
        <f t="shared" si="36"/>
        <v>-8799.94666666667</v>
      </c>
      <c r="AN211" s="322">
        <f t="shared" si="38"/>
        <v>28575.2766666667</v>
      </c>
      <c r="AO211" s="265">
        <f>VLOOKUP(C211,[13]Sheet1!$B$1:$BK$65536,62,0)</f>
        <v>0</v>
      </c>
      <c r="AP211" s="343"/>
      <c r="AQ211" s="343"/>
      <c r="AR211" s="343"/>
    </row>
    <row r="212" hidden="1" customHeight="1" spans="1:44">
      <c r="A212" s="265"/>
      <c r="B212" s="291">
        <v>232</v>
      </c>
      <c r="C212" s="291" t="s">
        <v>456</v>
      </c>
      <c r="D212" s="356" t="s">
        <v>457</v>
      </c>
      <c r="E212" s="132">
        <f>VLOOKUP(C212,[1]整理明细!$B:$M,12,0)</f>
        <v>0</v>
      </c>
      <c r="F212" s="132">
        <f>VLOOKUP(C212,[12]河北应付账款!$C:$P,14,0)</f>
        <v>0</v>
      </c>
      <c r="G212" s="132">
        <f t="shared" si="35"/>
        <v>0</v>
      </c>
      <c r="H212" s="141">
        <v>0</v>
      </c>
      <c r="I212" s="141">
        <v>0</v>
      </c>
      <c r="J212" s="141">
        <v>0</v>
      </c>
      <c r="K212" s="141">
        <v>0</v>
      </c>
      <c r="L212" s="141">
        <v>0</v>
      </c>
      <c r="M212" s="141">
        <v>0</v>
      </c>
      <c r="N212" s="141">
        <v>0</v>
      </c>
      <c r="O212" s="141">
        <v>0</v>
      </c>
      <c r="P212" s="141">
        <v>0</v>
      </c>
      <c r="Q212" s="141">
        <v>0</v>
      </c>
      <c r="R212" s="141">
        <v>0</v>
      </c>
      <c r="S212" s="141">
        <v>0</v>
      </c>
      <c r="T212" s="141">
        <v>0</v>
      </c>
      <c r="U212" s="141">
        <v>0</v>
      </c>
      <c r="V212" s="141">
        <v>0</v>
      </c>
      <c r="W212" s="141">
        <v>0</v>
      </c>
      <c r="X212" s="141">
        <v>0</v>
      </c>
      <c r="Y212" s="141">
        <v>0</v>
      </c>
      <c r="Z212" s="141">
        <v>0</v>
      </c>
      <c r="AA212" s="141">
        <v>0</v>
      </c>
      <c r="AB212" s="141">
        <v>0</v>
      </c>
      <c r="AC212" s="143">
        <v>0</v>
      </c>
      <c r="AD212" s="141">
        <v>0</v>
      </c>
      <c r="AE212" s="260">
        <f t="shared" si="37"/>
        <v>0</v>
      </c>
      <c r="AF212" s="143">
        <v>0</v>
      </c>
      <c r="AG212" s="141">
        <v>0</v>
      </c>
      <c r="AH212" s="260">
        <f t="shared" si="33"/>
        <v>0</v>
      </c>
      <c r="AI212" s="143">
        <f t="shared" si="39"/>
        <v>0</v>
      </c>
      <c r="AJ212" s="141"/>
      <c r="AK212" s="260">
        <f t="shared" si="34"/>
        <v>0</v>
      </c>
      <c r="AL212" s="302"/>
      <c r="AM212" s="322">
        <f t="shared" si="36"/>
        <v>0</v>
      </c>
      <c r="AN212" s="322">
        <f t="shared" si="38"/>
        <v>0</v>
      </c>
      <c r="AO212" s="265">
        <f>VLOOKUP(C212,[13]Sheet1!$B$1:$BK$65536,62,0)</f>
        <v>0</v>
      </c>
      <c r="AP212" s="343"/>
      <c r="AQ212" s="343"/>
      <c r="AR212" s="343"/>
    </row>
    <row r="213" hidden="1" customHeight="1" spans="1:44">
      <c r="A213" s="265"/>
      <c r="B213" s="291">
        <v>233</v>
      </c>
      <c r="C213" s="291" t="s">
        <v>458</v>
      </c>
      <c r="D213" s="356" t="s">
        <v>459</v>
      </c>
      <c r="E213" s="132">
        <f>VLOOKUP(C213,[1]整理明细!$B:$M,12,0)</f>
        <v>640573.37</v>
      </c>
      <c r="F213" s="132">
        <f>VLOOKUP(C213,[12]河北应付账款!$C:$P,14,0)</f>
        <v>766770.21</v>
      </c>
      <c r="G213" s="132">
        <f t="shared" si="35"/>
        <v>127795.035</v>
      </c>
      <c r="H213" s="143">
        <v>24903.288</v>
      </c>
      <c r="I213" s="143">
        <v>24000</v>
      </c>
      <c r="J213" s="143">
        <v>903.288</v>
      </c>
      <c r="K213" s="143">
        <v>22000</v>
      </c>
      <c r="L213" s="143">
        <v>22000</v>
      </c>
      <c r="M213" s="143">
        <v>0</v>
      </c>
      <c r="N213" s="143">
        <v>22000</v>
      </c>
      <c r="O213" s="143">
        <v>0</v>
      </c>
      <c r="P213" s="143">
        <v>22000</v>
      </c>
      <c r="Q213" s="143">
        <v>149440</v>
      </c>
      <c r="R213" s="143">
        <v>0</v>
      </c>
      <c r="S213" s="143">
        <v>149440</v>
      </c>
      <c r="T213" s="143">
        <v>70000</v>
      </c>
      <c r="U213" s="143">
        <v>150000</v>
      </c>
      <c r="V213" s="143">
        <v>-80000</v>
      </c>
      <c r="W213" s="143">
        <v>57092.828</v>
      </c>
      <c r="X213" s="143">
        <v>70000</v>
      </c>
      <c r="Y213" s="143">
        <v>-12907.172</v>
      </c>
      <c r="Z213" s="143">
        <v>57000</v>
      </c>
      <c r="AA213" s="143">
        <v>50000</v>
      </c>
      <c r="AB213" s="143">
        <v>7000</v>
      </c>
      <c r="AC213" s="143">
        <v>65000</v>
      </c>
      <c r="AD213" s="141">
        <v>0</v>
      </c>
      <c r="AE213" s="260">
        <f t="shared" si="37"/>
        <v>65000</v>
      </c>
      <c r="AF213" s="143">
        <v>73000</v>
      </c>
      <c r="AG213" s="141">
        <v>0</v>
      </c>
      <c r="AH213" s="260">
        <f t="shared" si="33"/>
        <v>73000</v>
      </c>
      <c r="AI213" s="143">
        <f t="shared" si="39"/>
        <v>102000</v>
      </c>
      <c r="AJ213" s="141"/>
      <c r="AK213" s="260">
        <f t="shared" si="34"/>
        <v>102000</v>
      </c>
      <c r="AL213" s="302"/>
      <c r="AM213" s="322">
        <f t="shared" si="36"/>
        <v>326436.116</v>
      </c>
      <c r="AN213" s="322">
        <f t="shared" si="38"/>
        <v>314137.254</v>
      </c>
      <c r="AO213" s="265">
        <f>VLOOKUP(C213,[13]Sheet1!$B$1:$BK$65536,62,0)</f>
        <v>0</v>
      </c>
      <c r="AP213" s="343"/>
      <c r="AQ213" s="343"/>
      <c r="AR213" s="343"/>
    </row>
    <row r="214" hidden="1" customHeight="1" spans="1:44">
      <c r="A214" s="265"/>
      <c r="B214" s="291">
        <v>235</v>
      </c>
      <c r="C214" s="292" t="s">
        <v>460</v>
      </c>
      <c r="D214" s="293" t="s">
        <v>461</v>
      </c>
      <c r="E214" s="132">
        <f>VLOOKUP(C214,[1]整理明细!$B:$M,12,0)</f>
        <v>313466.93</v>
      </c>
      <c r="F214" s="132">
        <f>VLOOKUP(C214,[12]河北应付账款!$C:$P,14,0)</f>
        <v>244926.15</v>
      </c>
      <c r="G214" s="132">
        <f t="shared" si="35"/>
        <v>40821.025</v>
      </c>
      <c r="H214" s="141">
        <v>26396.5373333333</v>
      </c>
      <c r="I214" s="141">
        <v>44620</v>
      </c>
      <c r="J214" s="141">
        <v>-18223.4626666667</v>
      </c>
      <c r="K214" s="141">
        <v>29000</v>
      </c>
      <c r="L214" s="141">
        <v>30243.09</v>
      </c>
      <c r="M214" s="141">
        <v>-1243.09</v>
      </c>
      <c r="N214" s="141">
        <v>29000</v>
      </c>
      <c r="O214" s="141">
        <v>29100</v>
      </c>
      <c r="P214" s="141">
        <v>-100</v>
      </c>
      <c r="Q214" s="141">
        <v>50529.9552</v>
      </c>
      <c r="R214" s="141">
        <v>50053.91</v>
      </c>
      <c r="S214" s="141">
        <v>476.045199999993</v>
      </c>
      <c r="T214" s="141">
        <v>30000</v>
      </c>
      <c r="U214" s="141">
        <v>29100</v>
      </c>
      <c r="V214" s="141">
        <v>900</v>
      </c>
      <c r="W214" s="141">
        <v>46767.1546666666</v>
      </c>
      <c r="X214" s="141">
        <v>0</v>
      </c>
      <c r="Y214" s="141">
        <v>46767.1546666666</v>
      </c>
      <c r="Z214" s="141">
        <v>47000</v>
      </c>
      <c r="AA214" s="141">
        <v>87300</v>
      </c>
      <c r="AB214" s="141">
        <v>-40300</v>
      </c>
      <c r="AC214" s="141">
        <v>46000</v>
      </c>
      <c r="AD214" s="141">
        <v>0</v>
      </c>
      <c r="AE214" s="260">
        <f t="shared" si="37"/>
        <v>46000</v>
      </c>
      <c r="AF214" s="141">
        <v>40000</v>
      </c>
      <c r="AG214" s="141">
        <f>VLOOKUP(D214,'[11]2024.03支出'!$G:$H,2,0)</f>
        <v>29100</v>
      </c>
      <c r="AH214" s="260">
        <f t="shared" si="33"/>
        <v>10900</v>
      </c>
      <c r="AI214" s="143">
        <f t="shared" si="39"/>
        <v>33000</v>
      </c>
      <c r="AJ214" s="141"/>
      <c r="AK214" s="260">
        <f t="shared" si="34"/>
        <v>33000</v>
      </c>
      <c r="AL214" s="302" t="e">
        <f>VLOOKUP(C214,'预付&amp;票到付款'!B:B,1,0)</f>
        <v>#N/A</v>
      </c>
      <c r="AM214" s="322">
        <f t="shared" si="36"/>
        <v>78176.6471999999</v>
      </c>
      <c r="AN214" s="322">
        <f t="shared" si="38"/>
        <v>235290.2828</v>
      </c>
      <c r="AO214" s="265">
        <f>VLOOKUP(C214,[13]Sheet1!$B$1:$BK$65536,62,0)</f>
        <v>0</v>
      </c>
      <c r="AP214" s="343"/>
      <c r="AQ214" s="343"/>
      <c r="AR214" s="343"/>
    </row>
    <row r="215" hidden="1" customHeight="1" spans="1:44">
      <c r="A215" s="265"/>
      <c r="B215" s="291">
        <v>236</v>
      </c>
      <c r="C215" s="292" t="s">
        <v>462</v>
      </c>
      <c r="D215" s="293" t="s">
        <v>463</v>
      </c>
      <c r="E215" s="132">
        <f>VLOOKUP(C215,[1]整理明细!$B:$M,12,0)</f>
        <v>6500</v>
      </c>
      <c r="F215" s="132">
        <f>VLOOKUP(C215,[12]河北应付账款!$C:$P,14,0)</f>
        <v>20540</v>
      </c>
      <c r="G215" s="132">
        <f t="shared" si="35"/>
        <v>3423.33333333333</v>
      </c>
      <c r="H215" s="141">
        <v>970.666666666667</v>
      </c>
      <c r="I215" s="141">
        <v>7280</v>
      </c>
      <c r="J215" s="141">
        <v>-6309.33333333333</v>
      </c>
      <c r="K215" s="141">
        <v>1000</v>
      </c>
      <c r="L215" s="141">
        <v>1000</v>
      </c>
      <c r="M215" s="141">
        <v>0</v>
      </c>
      <c r="N215" s="141">
        <v>1000</v>
      </c>
      <c r="O215" s="141">
        <v>0</v>
      </c>
      <c r="P215" s="141">
        <v>1000</v>
      </c>
      <c r="Q215" s="141">
        <v>2200</v>
      </c>
      <c r="R215" s="141">
        <v>0</v>
      </c>
      <c r="S215" s="141">
        <v>2200</v>
      </c>
      <c r="T215" s="141">
        <v>0</v>
      </c>
      <c r="U215" s="141">
        <v>0</v>
      </c>
      <c r="V215" s="141">
        <v>0</v>
      </c>
      <c r="W215" s="141">
        <v>2493.33333333334</v>
      </c>
      <c r="X215" s="141">
        <v>0</v>
      </c>
      <c r="Y215" s="141">
        <v>2493.33333333334</v>
      </c>
      <c r="Z215" s="141">
        <v>17720</v>
      </c>
      <c r="AA215" s="141">
        <v>10000</v>
      </c>
      <c r="AB215" s="141">
        <v>7720</v>
      </c>
      <c r="AC215" s="141">
        <v>1000</v>
      </c>
      <c r="AD215" s="141">
        <v>0</v>
      </c>
      <c r="AE215" s="260">
        <f t="shared" si="37"/>
        <v>1000</v>
      </c>
      <c r="AF215" s="141">
        <v>2000</v>
      </c>
      <c r="AG215" s="141">
        <f>VLOOKUP(D215,'[11]2024.03支出'!$G:$H,2,0)</f>
        <v>7720</v>
      </c>
      <c r="AH215" s="260">
        <f t="shared" si="33"/>
        <v>-5720</v>
      </c>
      <c r="AI215" s="143">
        <f t="shared" si="39"/>
        <v>3000</v>
      </c>
      <c r="AJ215" s="141"/>
      <c r="AK215" s="260">
        <f t="shared" si="34"/>
        <v>3000</v>
      </c>
      <c r="AL215" s="302" t="e">
        <f>VLOOKUP(C215,'预付&amp;票到付款'!B:B,1,0)</f>
        <v>#N/A</v>
      </c>
      <c r="AM215" s="322">
        <f t="shared" si="36"/>
        <v>5384.00000000001</v>
      </c>
      <c r="AN215" s="322">
        <f t="shared" si="38"/>
        <v>1115.99999999999</v>
      </c>
      <c r="AO215" s="265">
        <f>VLOOKUP(C215,[13]Sheet1!$B$1:$BK$65536,62,0)</f>
        <v>0</v>
      </c>
      <c r="AP215" s="343"/>
      <c r="AQ215" s="343"/>
      <c r="AR215" s="343"/>
    </row>
    <row r="216" hidden="1" customHeight="1" spans="1:44">
      <c r="A216" s="265"/>
      <c r="B216" s="291">
        <v>237</v>
      </c>
      <c r="C216" s="292" t="s">
        <v>464</v>
      </c>
      <c r="D216" s="293" t="s">
        <v>465</v>
      </c>
      <c r="E216" s="132">
        <f>VLOOKUP(C216,[1]整理明细!$B:$M,12,0)</f>
        <v>41604.09</v>
      </c>
      <c r="F216" s="132">
        <f>VLOOKUP(C216,[12]河北应付账款!$C:$P,14,0)</f>
        <v>46304.35</v>
      </c>
      <c r="G216" s="132">
        <f t="shared" si="35"/>
        <v>7717.39166666667</v>
      </c>
      <c r="H216" s="141">
        <v>3004.97066666667</v>
      </c>
      <c r="I216" s="141">
        <v>2910</v>
      </c>
      <c r="J216" s="141">
        <v>94.9706666666698</v>
      </c>
      <c r="K216" s="141">
        <v>4000</v>
      </c>
      <c r="L216" s="141">
        <v>3880</v>
      </c>
      <c r="M216" s="141">
        <v>120</v>
      </c>
      <c r="N216" s="141">
        <v>5000</v>
      </c>
      <c r="O216" s="141">
        <v>0</v>
      </c>
      <c r="P216" s="141">
        <v>5000</v>
      </c>
      <c r="Q216" s="141">
        <v>8066.106</v>
      </c>
      <c r="R216" s="141">
        <v>4850</v>
      </c>
      <c r="S216" s="141">
        <v>3216.106</v>
      </c>
      <c r="T216" s="141">
        <v>10000</v>
      </c>
      <c r="U216" s="141">
        <v>7760</v>
      </c>
      <c r="V216" s="141">
        <v>2240</v>
      </c>
      <c r="W216" s="141">
        <v>6103.98266666666</v>
      </c>
      <c r="X216" s="141">
        <v>9700</v>
      </c>
      <c r="Y216" s="141">
        <v>-3596.01733333334</v>
      </c>
      <c r="Z216" s="141">
        <v>6000</v>
      </c>
      <c r="AA216" s="141">
        <v>9700</v>
      </c>
      <c r="AB216" s="141">
        <v>-3700</v>
      </c>
      <c r="AC216" s="141">
        <v>5000</v>
      </c>
      <c r="AD216" s="141">
        <v>0</v>
      </c>
      <c r="AE216" s="260">
        <f t="shared" si="37"/>
        <v>5000</v>
      </c>
      <c r="AF216" s="141">
        <v>5000</v>
      </c>
      <c r="AG216" s="141">
        <f>VLOOKUP(D216,'[11]2024.03支出'!$G:$H,2,0)</f>
        <v>9683.86</v>
      </c>
      <c r="AH216" s="260">
        <f t="shared" si="33"/>
        <v>-4683.86</v>
      </c>
      <c r="AI216" s="143">
        <f t="shared" si="39"/>
        <v>6000</v>
      </c>
      <c r="AJ216" s="141"/>
      <c r="AK216" s="260">
        <f t="shared" si="34"/>
        <v>6000</v>
      </c>
      <c r="AL216" s="302" t="e">
        <f>VLOOKUP(C216,'预付&amp;票到付款'!B:B,1,0)</f>
        <v>#N/A</v>
      </c>
      <c r="AM216" s="322">
        <f t="shared" si="36"/>
        <v>9691.19933333333</v>
      </c>
      <c r="AN216" s="322">
        <f t="shared" si="38"/>
        <v>31912.8906666667</v>
      </c>
      <c r="AO216" s="265">
        <f>VLOOKUP(C216,[13]Sheet1!$B$1:$BK$65536,62,0)</f>
        <v>0</v>
      </c>
      <c r="AP216" s="343"/>
      <c r="AQ216" s="343"/>
      <c r="AR216" s="343"/>
    </row>
    <row r="217" hidden="1" customHeight="1" spans="1:44">
      <c r="A217" s="265"/>
      <c r="B217" s="291">
        <v>238</v>
      </c>
      <c r="C217" s="292" t="s">
        <v>466</v>
      </c>
      <c r="D217" s="293" t="s">
        <v>467</v>
      </c>
      <c r="E217" s="132">
        <f>VLOOKUP(C217,[1]整理明细!$B:$M,12,0)</f>
        <v>90184.4</v>
      </c>
      <c r="F217" s="132">
        <f>VLOOKUP(C217,[12]河北应付账款!$C:$P,14,0)</f>
        <v>768827.77</v>
      </c>
      <c r="G217" s="132">
        <f t="shared" si="35"/>
        <v>128137.961666667</v>
      </c>
      <c r="H217" s="141">
        <v>0</v>
      </c>
      <c r="I217" s="141">
        <v>0</v>
      </c>
      <c r="J217" s="141">
        <v>0</v>
      </c>
      <c r="K217" s="141">
        <v>0</v>
      </c>
      <c r="L217" s="141">
        <v>0</v>
      </c>
      <c r="M217" s="141">
        <v>0</v>
      </c>
      <c r="N217" s="141">
        <v>0</v>
      </c>
      <c r="O217" s="141">
        <v>0</v>
      </c>
      <c r="P217" s="141">
        <v>0</v>
      </c>
      <c r="Q217" s="141">
        <v>0</v>
      </c>
      <c r="R217" s="141">
        <v>0</v>
      </c>
      <c r="S217" s="141">
        <v>0</v>
      </c>
      <c r="T217" s="141">
        <v>0</v>
      </c>
      <c r="U217" s="141">
        <v>0</v>
      </c>
      <c r="V217" s="141">
        <v>0</v>
      </c>
      <c r="W217" s="141">
        <v>0</v>
      </c>
      <c r="X217" s="141">
        <v>0</v>
      </c>
      <c r="Y217" s="141">
        <v>0</v>
      </c>
      <c r="Z217" s="141">
        <v>0</v>
      </c>
      <c r="AA217" s="141">
        <v>0</v>
      </c>
      <c r="AB217" s="141">
        <v>0</v>
      </c>
      <c r="AC217" s="141">
        <v>0</v>
      </c>
      <c r="AD217" s="141">
        <v>0</v>
      </c>
      <c r="AE217" s="260">
        <f t="shared" si="37"/>
        <v>0</v>
      </c>
      <c r="AF217" s="141">
        <v>0</v>
      </c>
      <c r="AG217" s="141">
        <f>VLOOKUP(D217,'[11]2024.03支出'!$G:$H,2,0)</f>
        <v>180889.54</v>
      </c>
      <c r="AH217" s="260">
        <f t="shared" si="33"/>
        <v>-180889.54</v>
      </c>
      <c r="AI217" s="143">
        <f t="shared" si="39"/>
        <v>103000</v>
      </c>
      <c r="AJ217" s="141"/>
      <c r="AK217" s="260">
        <f t="shared" si="34"/>
        <v>103000</v>
      </c>
      <c r="AL217" s="302"/>
      <c r="AM217" s="322">
        <f t="shared" si="36"/>
        <v>-77889.54</v>
      </c>
      <c r="AN217" s="322">
        <f t="shared" si="38"/>
        <v>168073.94</v>
      </c>
      <c r="AO217" s="265">
        <f>VLOOKUP(C217,[13]Sheet1!$B$1:$BK$65536,62,0)</f>
        <v>0</v>
      </c>
      <c r="AP217" s="343"/>
      <c r="AQ217" s="343"/>
      <c r="AR217" s="343"/>
    </row>
    <row r="218" hidden="1" customHeight="1" spans="1:44">
      <c r="A218" s="265"/>
      <c r="B218" s="291">
        <v>239</v>
      </c>
      <c r="C218" s="292" t="s">
        <v>468</v>
      </c>
      <c r="D218" s="293" t="s">
        <v>469</v>
      </c>
      <c r="E218" s="132">
        <f>VLOOKUP(C218,[1]整理明细!$B:$M,12,0)</f>
        <v>22500</v>
      </c>
      <c r="F218" s="132">
        <f>VLOOKUP(C218,[12]河北应付账款!$C:$P,14,0)</f>
        <v>45000</v>
      </c>
      <c r="G218" s="132">
        <f t="shared" si="35"/>
        <v>7500</v>
      </c>
      <c r="H218" s="141">
        <v>0</v>
      </c>
      <c r="I218" s="141">
        <v>0</v>
      </c>
      <c r="J218" s="141">
        <v>0</v>
      </c>
      <c r="K218" s="141">
        <v>0</v>
      </c>
      <c r="L218" s="141">
        <v>0</v>
      </c>
      <c r="M218" s="141">
        <v>0</v>
      </c>
      <c r="N218" s="141">
        <v>0</v>
      </c>
      <c r="O218" s="141">
        <v>0</v>
      </c>
      <c r="P218" s="141">
        <v>0</v>
      </c>
      <c r="Q218" s="141">
        <v>0</v>
      </c>
      <c r="R218" s="141">
        <v>0</v>
      </c>
      <c r="S218" s="141">
        <v>0</v>
      </c>
      <c r="T218" s="141">
        <v>0</v>
      </c>
      <c r="U218" s="141">
        <v>0</v>
      </c>
      <c r="V218" s="141">
        <v>0</v>
      </c>
      <c r="W218" s="141">
        <v>0</v>
      </c>
      <c r="X218" s="141">
        <v>0</v>
      </c>
      <c r="Y218" s="141">
        <v>0</v>
      </c>
      <c r="Z218" s="141">
        <v>0</v>
      </c>
      <c r="AA218" s="141">
        <v>0</v>
      </c>
      <c r="AB218" s="141">
        <v>0</v>
      </c>
      <c r="AC218" s="141">
        <v>0</v>
      </c>
      <c r="AD218" s="141">
        <v>0</v>
      </c>
      <c r="AE218" s="260">
        <f t="shared" si="37"/>
        <v>0</v>
      </c>
      <c r="AF218" s="141">
        <v>3000</v>
      </c>
      <c r="AG218" s="141">
        <v>0</v>
      </c>
      <c r="AH218" s="260">
        <f t="shared" si="33"/>
        <v>3000</v>
      </c>
      <c r="AI218" s="143">
        <f t="shared" si="39"/>
        <v>6000</v>
      </c>
      <c r="AJ218" s="141"/>
      <c r="AK218" s="260">
        <f t="shared" si="34"/>
        <v>6000</v>
      </c>
      <c r="AL218" s="302" t="e">
        <f>VLOOKUP(C218,'预付&amp;票到付款'!B:B,1,0)</f>
        <v>#N/A</v>
      </c>
      <c r="AM218" s="322">
        <f t="shared" si="36"/>
        <v>9000</v>
      </c>
      <c r="AN218" s="322">
        <f t="shared" si="38"/>
        <v>13500</v>
      </c>
      <c r="AO218" s="265">
        <f>VLOOKUP(C218,[13]Sheet1!$B$1:$BK$65536,62,0)</f>
        <v>0</v>
      </c>
      <c r="AP218" s="343"/>
      <c r="AQ218" s="343"/>
      <c r="AR218" s="343"/>
    </row>
    <row r="219" hidden="1" customHeight="1" spans="1:44">
      <c r="A219" s="265"/>
      <c r="B219" s="291">
        <v>240</v>
      </c>
      <c r="C219" s="292" t="s">
        <v>470</v>
      </c>
      <c r="D219" s="293" t="s">
        <v>471</v>
      </c>
      <c r="E219" s="132">
        <f>VLOOKUP(C219,[1]整理明细!$B:$M,12,0)</f>
        <v>3522.39</v>
      </c>
      <c r="F219" s="132">
        <f>VLOOKUP(C219,[12]河北应付账款!$C:$P,14,0)</f>
        <v>0</v>
      </c>
      <c r="G219" s="132">
        <f t="shared" si="35"/>
        <v>0</v>
      </c>
      <c r="H219" s="141">
        <v>0</v>
      </c>
      <c r="I219" s="141">
        <v>0</v>
      </c>
      <c r="J219" s="141">
        <v>0</v>
      </c>
      <c r="K219" s="141">
        <v>0</v>
      </c>
      <c r="L219" s="141">
        <v>0</v>
      </c>
      <c r="M219" s="141">
        <v>0</v>
      </c>
      <c r="N219" s="141">
        <v>0</v>
      </c>
      <c r="O219" s="141">
        <v>0</v>
      </c>
      <c r="P219" s="141">
        <v>0</v>
      </c>
      <c r="Q219" s="141">
        <v>0</v>
      </c>
      <c r="R219" s="141">
        <v>0</v>
      </c>
      <c r="S219" s="141">
        <v>0</v>
      </c>
      <c r="T219" s="141">
        <v>0</v>
      </c>
      <c r="U219" s="141">
        <v>0</v>
      </c>
      <c r="V219" s="141">
        <v>0</v>
      </c>
      <c r="W219" s="141">
        <v>0</v>
      </c>
      <c r="X219" s="141">
        <v>0</v>
      </c>
      <c r="Y219" s="141">
        <v>0</v>
      </c>
      <c r="Z219" s="141">
        <v>0</v>
      </c>
      <c r="AA219" s="141">
        <v>0</v>
      </c>
      <c r="AB219" s="141">
        <v>0</v>
      </c>
      <c r="AC219" s="141">
        <v>0</v>
      </c>
      <c r="AD219" s="141">
        <v>0</v>
      </c>
      <c r="AE219" s="260">
        <f t="shared" si="37"/>
        <v>0</v>
      </c>
      <c r="AF219" s="141">
        <v>0</v>
      </c>
      <c r="AG219" s="141">
        <v>0</v>
      </c>
      <c r="AH219" s="260">
        <f t="shared" si="33"/>
        <v>0</v>
      </c>
      <c r="AI219" s="143">
        <f t="shared" si="39"/>
        <v>0</v>
      </c>
      <c r="AJ219" s="141"/>
      <c r="AK219" s="260">
        <f t="shared" si="34"/>
        <v>0</v>
      </c>
      <c r="AL219" s="302" t="e">
        <f>VLOOKUP(C219,'预付&amp;票到付款'!B:B,1,0)</f>
        <v>#N/A</v>
      </c>
      <c r="AM219" s="322">
        <f t="shared" si="36"/>
        <v>0</v>
      </c>
      <c r="AN219" s="322">
        <f t="shared" si="38"/>
        <v>3522.39</v>
      </c>
      <c r="AO219" s="265">
        <f>VLOOKUP(C219,[13]Sheet1!$B$1:$BK$65536,62,0)</f>
        <v>0</v>
      </c>
      <c r="AP219" s="343"/>
      <c r="AQ219" s="343"/>
      <c r="AR219" s="343"/>
    </row>
    <row r="220" hidden="1" customHeight="1" spans="1:44">
      <c r="A220" s="265"/>
      <c r="B220" s="291">
        <v>241</v>
      </c>
      <c r="C220" s="292" t="s">
        <v>472</v>
      </c>
      <c r="D220" s="293" t="s">
        <v>473</v>
      </c>
      <c r="E220" s="132">
        <f>VLOOKUP(C220,[1]整理明细!$B:$M,12,0)</f>
        <v>10158.9</v>
      </c>
      <c r="F220" s="132">
        <f>VLOOKUP(C220,[12]河北应付账款!$C:$P,14,0)</f>
        <v>27149.9</v>
      </c>
      <c r="G220" s="132">
        <f t="shared" si="35"/>
        <v>4524.98333333333</v>
      </c>
      <c r="H220" s="141">
        <v>3128.33466666667</v>
      </c>
      <c r="I220" s="141">
        <v>3000</v>
      </c>
      <c r="J220" s="141">
        <v>128.33466666667</v>
      </c>
      <c r="K220" s="141">
        <v>3000</v>
      </c>
      <c r="L220" s="141">
        <v>0</v>
      </c>
      <c r="M220" s="141">
        <v>3000</v>
      </c>
      <c r="N220" s="141">
        <v>5000</v>
      </c>
      <c r="O220" s="141">
        <v>23462.51</v>
      </c>
      <c r="P220" s="141">
        <v>-18462.51</v>
      </c>
      <c r="Q220" s="141">
        <v>0</v>
      </c>
      <c r="R220" s="141">
        <v>0</v>
      </c>
      <c r="S220" s="141">
        <v>0</v>
      </c>
      <c r="T220" s="141">
        <v>0</v>
      </c>
      <c r="U220" s="141">
        <v>0</v>
      </c>
      <c r="V220" s="141">
        <v>0</v>
      </c>
      <c r="W220" s="141">
        <v>1866.70133333334</v>
      </c>
      <c r="X220" s="141">
        <v>0</v>
      </c>
      <c r="Y220" s="141">
        <v>1866.70133333334</v>
      </c>
      <c r="Z220" s="141">
        <v>2000</v>
      </c>
      <c r="AA220" s="141">
        <v>0</v>
      </c>
      <c r="AB220" s="141">
        <v>2000</v>
      </c>
      <c r="AC220" s="141">
        <v>1000</v>
      </c>
      <c r="AD220" s="141">
        <v>0</v>
      </c>
      <c r="AE220" s="260">
        <f t="shared" si="37"/>
        <v>1000</v>
      </c>
      <c r="AF220" s="141">
        <v>3000</v>
      </c>
      <c r="AG220" s="141">
        <f>VLOOKUP(D220,'[11]2024.03支出'!$G:$H,2,0)</f>
        <v>13991</v>
      </c>
      <c r="AH220" s="260">
        <f t="shared" si="33"/>
        <v>-10991</v>
      </c>
      <c r="AI220" s="143">
        <f t="shared" si="39"/>
        <v>4000</v>
      </c>
      <c r="AJ220" s="141"/>
      <c r="AK220" s="260">
        <f t="shared" si="34"/>
        <v>4000</v>
      </c>
      <c r="AL220" s="302"/>
      <c r="AM220" s="322">
        <f t="shared" si="36"/>
        <v>-17458.474</v>
      </c>
      <c r="AN220" s="322">
        <f t="shared" si="38"/>
        <v>27617.374</v>
      </c>
      <c r="AO220" s="265">
        <f>VLOOKUP(C220,[13]Sheet1!$B$1:$BK$65536,62,0)</f>
        <v>0</v>
      </c>
      <c r="AP220" s="343"/>
      <c r="AQ220" s="343"/>
      <c r="AR220" s="343"/>
    </row>
    <row r="221" hidden="1" customHeight="1" spans="1:44">
      <c r="A221" s="265"/>
      <c r="B221" s="291">
        <v>242</v>
      </c>
      <c r="C221" s="292" t="s">
        <v>474</v>
      </c>
      <c r="D221" s="293" t="s">
        <v>475</v>
      </c>
      <c r="E221" s="132">
        <f>VLOOKUP(C221,[1]整理明细!$B:$M,12,0)</f>
        <v>817151.57</v>
      </c>
      <c r="F221" s="132">
        <f>VLOOKUP(C221,[12]河北应付账款!$C:$P,14,0)</f>
        <v>638866.01</v>
      </c>
      <c r="G221" s="132">
        <f t="shared" si="35"/>
        <v>106477.668333333</v>
      </c>
      <c r="H221" s="141">
        <v>86044.2173333333</v>
      </c>
      <c r="I221" s="141">
        <v>84390</v>
      </c>
      <c r="J221" s="141">
        <v>1654.2173333333</v>
      </c>
      <c r="K221" s="141">
        <v>100000</v>
      </c>
      <c r="L221" s="141">
        <v>97000</v>
      </c>
      <c r="M221" s="141">
        <v>3000</v>
      </c>
      <c r="N221" s="141">
        <v>118000</v>
      </c>
      <c r="O221" s="141">
        <v>114460</v>
      </c>
      <c r="P221" s="141">
        <v>3540</v>
      </c>
      <c r="Q221" s="141">
        <v>123317.729333334</v>
      </c>
      <c r="R221" s="141">
        <v>116400</v>
      </c>
      <c r="S221" s="141">
        <v>6917.72933333401</v>
      </c>
      <c r="T221" s="141">
        <v>130000</v>
      </c>
      <c r="U221" s="141">
        <v>58200</v>
      </c>
      <c r="V221" s="141">
        <v>71800</v>
      </c>
      <c r="W221" s="141">
        <v>107774.52</v>
      </c>
      <c r="X221" s="141">
        <v>67900</v>
      </c>
      <c r="Y221" s="141">
        <v>39874.52</v>
      </c>
      <c r="Z221" s="141">
        <v>108000</v>
      </c>
      <c r="AA221" s="141">
        <v>174600</v>
      </c>
      <c r="AB221" s="141">
        <v>-66600</v>
      </c>
      <c r="AC221" s="141">
        <v>83000</v>
      </c>
      <c r="AD221" s="141">
        <v>0</v>
      </c>
      <c r="AE221" s="260">
        <f t="shared" si="37"/>
        <v>83000</v>
      </c>
      <c r="AF221" s="141">
        <v>64000</v>
      </c>
      <c r="AG221" s="141">
        <f>VLOOKUP(D221,'[11]2024.03支出'!$G:$H,2,0)</f>
        <v>148500</v>
      </c>
      <c r="AH221" s="260">
        <f t="shared" si="33"/>
        <v>-84500</v>
      </c>
      <c r="AI221" s="143">
        <f t="shared" si="39"/>
        <v>85000</v>
      </c>
      <c r="AJ221" s="141"/>
      <c r="AK221" s="260">
        <f t="shared" si="34"/>
        <v>85000</v>
      </c>
      <c r="AL221" s="302" t="e">
        <f>VLOOKUP(C221,'预付&amp;票到付款'!B:B,1,0)</f>
        <v>#N/A</v>
      </c>
      <c r="AM221" s="322">
        <f t="shared" si="36"/>
        <v>143686.466666667</v>
      </c>
      <c r="AN221" s="322">
        <f t="shared" si="38"/>
        <v>673465.103333333</v>
      </c>
      <c r="AO221" s="265">
        <f>VLOOKUP(C221,[13]Sheet1!$B$1:$BK$65536,62,0)</f>
        <v>0</v>
      </c>
      <c r="AP221" s="343"/>
      <c r="AQ221" s="343"/>
      <c r="AR221" s="343"/>
    </row>
    <row r="222" hidden="1" customHeight="1" spans="1:44">
      <c r="A222" s="265"/>
      <c r="B222" s="291">
        <v>243</v>
      </c>
      <c r="C222" s="292" t="s">
        <v>476</v>
      </c>
      <c r="D222" s="293" t="s">
        <v>477</v>
      </c>
      <c r="E222" s="132">
        <f>VLOOKUP(C222,[1]整理明细!$B:$M,12,0)</f>
        <v>36044.9799999999</v>
      </c>
      <c r="F222" s="132">
        <f>VLOOKUP(C222,[12]河北应付账款!$C:$P,14,0)</f>
        <v>0</v>
      </c>
      <c r="G222" s="132">
        <f t="shared" si="35"/>
        <v>0</v>
      </c>
      <c r="H222" s="141">
        <v>0</v>
      </c>
      <c r="I222" s="141">
        <v>0</v>
      </c>
      <c r="J222" s="141">
        <v>0</v>
      </c>
      <c r="K222" s="141">
        <v>0</v>
      </c>
      <c r="L222" s="141">
        <v>0</v>
      </c>
      <c r="M222" s="141">
        <v>0</v>
      </c>
      <c r="N222" s="141">
        <v>0</v>
      </c>
      <c r="O222" s="141">
        <v>0</v>
      </c>
      <c r="P222" s="141">
        <v>0</v>
      </c>
      <c r="Q222" s="141">
        <v>0</v>
      </c>
      <c r="R222" s="141">
        <v>0</v>
      </c>
      <c r="S222" s="141">
        <v>0</v>
      </c>
      <c r="T222" s="141">
        <v>0</v>
      </c>
      <c r="U222" s="141">
        <v>0</v>
      </c>
      <c r="V222" s="141">
        <v>0</v>
      </c>
      <c r="W222" s="141">
        <v>0</v>
      </c>
      <c r="X222" s="141">
        <v>0</v>
      </c>
      <c r="Y222" s="141">
        <v>0</v>
      </c>
      <c r="Z222" s="141">
        <v>0</v>
      </c>
      <c r="AA222" s="141">
        <v>0</v>
      </c>
      <c r="AB222" s="141">
        <v>0</v>
      </c>
      <c r="AC222" s="141">
        <v>0</v>
      </c>
      <c r="AD222" s="141">
        <v>0</v>
      </c>
      <c r="AE222" s="260">
        <f t="shared" si="37"/>
        <v>0</v>
      </c>
      <c r="AF222" s="141">
        <v>0</v>
      </c>
      <c r="AG222" s="141">
        <v>0</v>
      </c>
      <c r="AH222" s="260">
        <f t="shared" si="33"/>
        <v>0</v>
      </c>
      <c r="AI222" s="143">
        <f t="shared" si="39"/>
        <v>0</v>
      </c>
      <c r="AJ222" s="141"/>
      <c r="AK222" s="260">
        <f t="shared" si="34"/>
        <v>0</v>
      </c>
      <c r="AL222" s="302"/>
      <c r="AM222" s="322">
        <f t="shared" si="36"/>
        <v>0</v>
      </c>
      <c r="AN222" s="322">
        <f t="shared" si="38"/>
        <v>36044.9799999999</v>
      </c>
      <c r="AO222" s="265">
        <f>VLOOKUP(C222,[13]Sheet1!$B$1:$BK$65536,62,0)</f>
        <v>0</v>
      </c>
      <c r="AP222" s="343"/>
      <c r="AQ222" s="343"/>
      <c r="AR222" s="343"/>
    </row>
    <row r="223" hidden="1" customHeight="1" spans="1:44">
      <c r="A223" s="265"/>
      <c r="B223" s="291">
        <v>244</v>
      </c>
      <c r="C223" s="292" t="s">
        <v>478</v>
      </c>
      <c r="D223" s="293" t="s">
        <v>479</v>
      </c>
      <c r="E223" s="132">
        <f>VLOOKUP(C223,[1]整理明细!$B:$M,12,0)</f>
        <v>293822.61</v>
      </c>
      <c r="F223" s="132">
        <f>VLOOKUP(C223,[12]河北应付账款!$C:$P,14,0)</f>
        <v>236801.02</v>
      </c>
      <c r="G223" s="132">
        <f t="shared" si="35"/>
        <v>39466.8366666667</v>
      </c>
      <c r="H223" s="141">
        <v>29589.5373333333</v>
      </c>
      <c r="I223" s="141">
        <v>29000</v>
      </c>
      <c r="J223" s="141">
        <v>589.537333333301</v>
      </c>
      <c r="K223" s="141">
        <v>26000</v>
      </c>
      <c r="L223" s="141">
        <v>0</v>
      </c>
      <c r="M223" s="141">
        <v>26000</v>
      </c>
      <c r="N223" s="141">
        <v>31000</v>
      </c>
      <c r="O223" s="141">
        <v>87000</v>
      </c>
      <c r="P223" s="141">
        <v>-56000</v>
      </c>
      <c r="Q223" s="141">
        <v>61973.3493333334</v>
      </c>
      <c r="R223" s="141">
        <v>0</v>
      </c>
      <c r="S223" s="141">
        <v>61973.3493333334</v>
      </c>
      <c r="T223" s="141">
        <v>20000</v>
      </c>
      <c r="U223" s="141">
        <v>60000</v>
      </c>
      <c r="V223" s="141">
        <v>-40000</v>
      </c>
      <c r="W223" s="141">
        <v>23186.688</v>
      </c>
      <c r="X223" s="141">
        <v>0</v>
      </c>
      <c r="Y223" s="141">
        <v>23186.688</v>
      </c>
      <c r="Z223" s="141">
        <v>23000</v>
      </c>
      <c r="AA223" s="141">
        <v>0</v>
      </c>
      <c r="AB223" s="141">
        <v>23000</v>
      </c>
      <c r="AC223" s="141">
        <v>23000</v>
      </c>
      <c r="AD223" s="141">
        <v>0</v>
      </c>
      <c r="AE223" s="260">
        <f t="shared" si="37"/>
        <v>23000</v>
      </c>
      <c r="AF223" s="141">
        <v>33000</v>
      </c>
      <c r="AG223" s="141">
        <v>0</v>
      </c>
      <c r="AH223" s="260">
        <f t="shared" si="33"/>
        <v>33000</v>
      </c>
      <c r="AI223" s="143">
        <f t="shared" si="39"/>
        <v>32000</v>
      </c>
      <c r="AJ223" s="141"/>
      <c r="AK223" s="260">
        <f t="shared" si="34"/>
        <v>32000</v>
      </c>
      <c r="AL223" s="302"/>
      <c r="AM223" s="322">
        <f t="shared" si="36"/>
        <v>126749.574666667</v>
      </c>
      <c r="AN223" s="322">
        <f t="shared" si="38"/>
        <v>167073.035333333</v>
      </c>
      <c r="AO223" s="265">
        <f>VLOOKUP(C223,[13]Sheet1!$B$1:$BK$65536,62,0)</f>
        <v>0</v>
      </c>
      <c r="AP223" s="343"/>
      <c r="AQ223" s="343"/>
      <c r="AR223" s="343"/>
    </row>
    <row r="224" hidden="1" customHeight="1" spans="1:44">
      <c r="A224" s="265"/>
      <c r="B224" s="291">
        <v>245</v>
      </c>
      <c r="C224" s="292" t="s">
        <v>480</v>
      </c>
      <c r="D224" s="293" t="s">
        <v>481</v>
      </c>
      <c r="E224" s="132">
        <f>VLOOKUP(C224,[1]整理明细!$B:$M,12,0)</f>
        <v>2182385.83</v>
      </c>
      <c r="F224" s="132">
        <f>VLOOKUP(C224,[12]河北应付账款!$C:$P,14,0)</f>
        <v>2020072.31</v>
      </c>
      <c r="G224" s="132">
        <f t="shared" si="35"/>
        <v>336678.718333333</v>
      </c>
      <c r="H224" s="141">
        <v>1032.06666666667</v>
      </c>
      <c r="I224" s="141">
        <v>1000</v>
      </c>
      <c r="J224" s="141">
        <v>32.06666666667</v>
      </c>
      <c r="K224" s="141">
        <v>1000</v>
      </c>
      <c r="L224" s="141">
        <v>0</v>
      </c>
      <c r="M224" s="141">
        <v>1000</v>
      </c>
      <c r="N224" s="141">
        <v>7000</v>
      </c>
      <c r="O224" s="141">
        <v>1000</v>
      </c>
      <c r="P224" s="141">
        <v>6000</v>
      </c>
      <c r="Q224" s="141">
        <v>78002.472</v>
      </c>
      <c r="R224" s="141">
        <v>0</v>
      </c>
      <c r="S224" s="141">
        <v>78002.472</v>
      </c>
      <c r="T224" s="141">
        <v>80000</v>
      </c>
      <c r="U224" s="141">
        <v>80000</v>
      </c>
      <c r="V224" s="141">
        <v>0</v>
      </c>
      <c r="W224" s="141">
        <v>232188.033333334</v>
      </c>
      <c r="X224" s="141">
        <v>0</v>
      </c>
      <c r="Y224" s="141">
        <v>232188.033333334</v>
      </c>
      <c r="Z224" s="141">
        <v>232000</v>
      </c>
      <c r="AA224" s="141">
        <v>0</v>
      </c>
      <c r="AB224" s="141">
        <v>232000</v>
      </c>
      <c r="AC224" s="141">
        <v>245000</v>
      </c>
      <c r="AD224" s="141">
        <v>50000</v>
      </c>
      <c r="AE224" s="260">
        <f t="shared" si="37"/>
        <v>195000</v>
      </c>
      <c r="AF224" s="141">
        <v>243000</v>
      </c>
      <c r="AG224" s="141">
        <v>0</v>
      </c>
      <c r="AH224" s="260">
        <f t="shared" si="33"/>
        <v>243000</v>
      </c>
      <c r="AI224" s="143">
        <f t="shared" si="39"/>
        <v>269000</v>
      </c>
      <c r="AJ224" s="141"/>
      <c r="AK224" s="260">
        <f t="shared" si="34"/>
        <v>269000</v>
      </c>
      <c r="AL224" s="302"/>
      <c r="AM224" s="322">
        <f t="shared" si="36"/>
        <v>1256222.572</v>
      </c>
      <c r="AN224" s="322">
        <f t="shared" si="38"/>
        <v>926163.257999999</v>
      </c>
      <c r="AO224" s="265">
        <f>VLOOKUP(C224,[13]Sheet1!$B$1:$BK$65536,62,0)</f>
        <v>0</v>
      </c>
      <c r="AP224" s="343"/>
      <c r="AQ224" s="343"/>
      <c r="AR224" s="343"/>
    </row>
    <row r="225" hidden="1" customHeight="1" spans="1:44">
      <c r="A225" s="265"/>
      <c r="B225" s="291">
        <v>246</v>
      </c>
      <c r="C225" s="292" t="s">
        <v>482</v>
      </c>
      <c r="D225" s="293" t="s">
        <v>483</v>
      </c>
      <c r="E225" s="132">
        <f>VLOOKUP(C225,[1]整理明细!$B:$M,12,0)</f>
        <v>0</v>
      </c>
      <c r="F225" s="132">
        <f>VLOOKUP(C225,[12]河北应付账款!$C:$P,14,0)</f>
        <v>0</v>
      </c>
      <c r="G225" s="132">
        <f t="shared" si="35"/>
        <v>0</v>
      </c>
      <c r="H225" s="141">
        <v>10081.0666666667</v>
      </c>
      <c r="I225" s="141">
        <v>10000</v>
      </c>
      <c r="J225" s="141">
        <v>81.0666666667003</v>
      </c>
      <c r="K225" s="141">
        <v>9000</v>
      </c>
      <c r="L225" s="141">
        <v>9000</v>
      </c>
      <c r="M225" s="141">
        <v>0</v>
      </c>
      <c r="N225" s="141">
        <v>13000</v>
      </c>
      <c r="O225" s="141">
        <v>0</v>
      </c>
      <c r="P225" s="141">
        <v>13000</v>
      </c>
      <c r="Q225" s="141">
        <v>60480</v>
      </c>
      <c r="R225" s="141">
        <v>0</v>
      </c>
      <c r="S225" s="141">
        <v>60480</v>
      </c>
      <c r="T225" s="141">
        <v>10000</v>
      </c>
      <c r="U225" s="141">
        <v>0</v>
      </c>
      <c r="V225" s="141">
        <v>10000</v>
      </c>
      <c r="W225" s="141">
        <v>0</v>
      </c>
      <c r="X225" s="141">
        <v>0</v>
      </c>
      <c r="Y225" s="141">
        <v>0</v>
      </c>
      <c r="Z225" s="141">
        <v>56608</v>
      </c>
      <c r="AA225" s="141">
        <v>56608</v>
      </c>
      <c r="AB225" s="141">
        <v>0</v>
      </c>
      <c r="AC225" s="141">
        <v>0</v>
      </c>
      <c r="AD225" s="141">
        <v>0</v>
      </c>
      <c r="AE225" s="260">
        <f t="shared" si="37"/>
        <v>0</v>
      </c>
      <c r="AF225" s="141">
        <v>0</v>
      </c>
      <c r="AG225" s="141">
        <v>0</v>
      </c>
      <c r="AH225" s="260">
        <f t="shared" si="33"/>
        <v>0</v>
      </c>
      <c r="AI225" s="143">
        <f t="shared" si="39"/>
        <v>0</v>
      </c>
      <c r="AJ225" s="141"/>
      <c r="AK225" s="260">
        <f t="shared" si="34"/>
        <v>0</v>
      </c>
      <c r="AL225" s="302"/>
      <c r="AM225" s="322">
        <f t="shared" si="36"/>
        <v>83561.0666666667</v>
      </c>
      <c r="AN225" s="322">
        <f t="shared" si="38"/>
        <v>-83561.0666666667</v>
      </c>
      <c r="AO225" s="265">
        <f>VLOOKUP(C225,[13]Sheet1!$B$1:$BK$65536,62,0)</f>
        <v>0</v>
      </c>
      <c r="AP225" s="343"/>
      <c r="AQ225" s="343"/>
      <c r="AR225" s="343"/>
    </row>
    <row r="226" hidden="1" customHeight="1" spans="1:44">
      <c r="A226" s="265"/>
      <c r="B226" s="291">
        <v>247</v>
      </c>
      <c r="C226" s="292" t="s">
        <v>484</v>
      </c>
      <c r="D226" s="293" t="s">
        <v>485</v>
      </c>
      <c r="E226" s="132">
        <f>VLOOKUP(C226,[1]整理明细!$B:$M,12,0)</f>
        <v>19239</v>
      </c>
      <c r="F226" s="132">
        <f>VLOOKUP(C226,[12]河北应付账款!$C:$P,14,0)</f>
        <v>61479</v>
      </c>
      <c r="G226" s="132">
        <f t="shared" si="35"/>
        <v>10246.5</v>
      </c>
      <c r="H226" s="141">
        <v>0</v>
      </c>
      <c r="I226" s="141">
        <v>0</v>
      </c>
      <c r="J226" s="141">
        <v>0</v>
      </c>
      <c r="K226" s="141">
        <v>0</v>
      </c>
      <c r="L226" s="141">
        <v>0</v>
      </c>
      <c r="M226" s="141">
        <v>0</v>
      </c>
      <c r="N226" s="141">
        <v>0</v>
      </c>
      <c r="O226" s="141">
        <v>0</v>
      </c>
      <c r="P226" s="141">
        <v>0</v>
      </c>
      <c r="Q226" s="141">
        <v>0</v>
      </c>
      <c r="R226" s="141">
        <v>0</v>
      </c>
      <c r="S226" s="141">
        <v>0</v>
      </c>
      <c r="T226" s="141">
        <v>0</v>
      </c>
      <c r="U226" s="141">
        <v>0</v>
      </c>
      <c r="V226" s="141">
        <v>0</v>
      </c>
      <c r="W226" s="141">
        <v>0</v>
      </c>
      <c r="X226" s="141">
        <v>0</v>
      </c>
      <c r="Y226" s="141">
        <v>0</v>
      </c>
      <c r="Z226" s="141">
        <v>0</v>
      </c>
      <c r="AA226" s="141">
        <v>0</v>
      </c>
      <c r="AB226" s="141">
        <v>0</v>
      </c>
      <c r="AC226" s="141">
        <v>1000</v>
      </c>
      <c r="AD226" s="141">
        <v>0</v>
      </c>
      <c r="AE226" s="260">
        <f t="shared" si="37"/>
        <v>1000</v>
      </c>
      <c r="AF226" s="141">
        <v>0</v>
      </c>
      <c r="AG226" s="141">
        <v>0</v>
      </c>
      <c r="AH226" s="260">
        <f t="shared" si="33"/>
        <v>0</v>
      </c>
      <c r="AI226" s="143">
        <f t="shared" si="39"/>
        <v>8000</v>
      </c>
      <c r="AJ226" s="141"/>
      <c r="AK226" s="260">
        <f t="shared" si="34"/>
        <v>8000</v>
      </c>
      <c r="AL226" s="302"/>
      <c r="AM226" s="322">
        <f t="shared" si="36"/>
        <v>9000</v>
      </c>
      <c r="AN226" s="322">
        <f t="shared" si="38"/>
        <v>10239</v>
      </c>
      <c r="AO226" s="265">
        <f>VLOOKUP(C226,[13]Sheet1!$B$1:$BK$65536,62,0)</f>
        <v>0</v>
      </c>
      <c r="AP226" s="343"/>
      <c r="AQ226" s="343"/>
      <c r="AR226" s="343"/>
    </row>
    <row r="227" hidden="1" customHeight="1" spans="1:44">
      <c r="A227" s="265"/>
      <c r="B227" s="291">
        <v>249</v>
      </c>
      <c r="C227" s="292" t="s">
        <v>486</v>
      </c>
      <c r="D227" s="293" t="s">
        <v>487</v>
      </c>
      <c r="E227" s="132">
        <f>VLOOKUP(C227,[1]整理明细!$B:$M,12,0)</f>
        <v>116230.66</v>
      </c>
      <c r="F227" s="132">
        <f>VLOOKUP(C227,[12]河北应付账款!$C:$P,14,0)</f>
        <v>54569.85</v>
      </c>
      <c r="G227" s="132">
        <f t="shared" si="35"/>
        <v>9094.975</v>
      </c>
      <c r="H227" s="141">
        <v>16988.9733333333</v>
      </c>
      <c r="I227" s="141">
        <v>29100</v>
      </c>
      <c r="J227" s="141">
        <v>-12111.0266666667</v>
      </c>
      <c r="K227" s="141">
        <v>16000</v>
      </c>
      <c r="L227" s="141">
        <v>15520</v>
      </c>
      <c r="M227" s="141">
        <v>480</v>
      </c>
      <c r="N227" s="141">
        <v>16000</v>
      </c>
      <c r="O227" s="141">
        <v>15520</v>
      </c>
      <c r="P227" s="141">
        <v>480</v>
      </c>
      <c r="Q227" s="141">
        <v>29013.3333333334</v>
      </c>
      <c r="R227" s="141">
        <v>0</v>
      </c>
      <c r="S227" s="141">
        <v>29013.3333333334</v>
      </c>
      <c r="T227" s="141">
        <v>10000</v>
      </c>
      <c r="U227" s="141">
        <v>29100</v>
      </c>
      <c r="V227" s="141">
        <v>-19100</v>
      </c>
      <c r="W227" s="141">
        <v>12111.124</v>
      </c>
      <c r="X227" s="141">
        <v>0</v>
      </c>
      <c r="Y227" s="141">
        <v>12111.124</v>
      </c>
      <c r="Z227" s="141">
        <v>12000</v>
      </c>
      <c r="AA227" s="141">
        <v>0</v>
      </c>
      <c r="AB227" s="141">
        <v>12000</v>
      </c>
      <c r="AC227" s="141">
        <v>9000</v>
      </c>
      <c r="AD227" s="141">
        <v>9700</v>
      </c>
      <c r="AE227" s="260">
        <f t="shared" si="37"/>
        <v>-700</v>
      </c>
      <c r="AF227" s="141">
        <v>9000</v>
      </c>
      <c r="AG227" s="141">
        <v>0</v>
      </c>
      <c r="AH227" s="260">
        <f t="shared" si="33"/>
        <v>9000</v>
      </c>
      <c r="AI227" s="143">
        <f t="shared" si="39"/>
        <v>7000</v>
      </c>
      <c r="AJ227" s="141"/>
      <c r="AK227" s="260">
        <f t="shared" si="34"/>
        <v>7000</v>
      </c>
      <c r="AL227" s="302"/>
      <c r="AM227" s="322">
        <f t="shared" si="36"/>
        <v>38173.4306666667</v>
      </c>
      <c r="AN227" s="322">
        <f t="shared" si="38"/>
        <v>78057.2293333333</v>
      </c>
      <c r="AO227" s="265">
        <f>VLOOKUP(C227,[13]Sheet1!$B$1:$BK$65536,62,0)</f>
        <v>0</v>
      </c>
      <c r="AP227" s="343"/>
      <c r="AQ227" s="343"/>
      <c r="AR227" s="343"/>
    </row>
    <row r="228" hidden="1" customHeight="1" spans="1:44">
      <c r="A228" s="265"/>
      <c r="B228" s="291">
        <v>250</v>
      </c>
      <c r="C228" s="292" t="s">
        <v>488</v>
      </c>
      <c r="D228" s="293" t="s">
        <v>489</v>
      </c>
      <c r="E228" s="132">
        <f>VLOOKUP(C228,[1]整理明细!$B:$M,12,0)</f>
        <v>8100</v>
      </c>
      <c r="F228" s="132">
        <f>VLOOKUP(C228,[12]河北应付账款!$C:$P,14,0)</f>
        <v>0</v>
      </c>
      <c r="G228" s="132">
        <f t="shared" si="35"/>
        <v>0</v>
      </c>
      <c r="H228" s="141">
        <v>0</v>
      </c>
      <c r="I228" s="141">
        <v>0</v>
      </c>
      <c r="J228" s="141">
        <v>0</v>
      </c>
      <c r="K228" s="141">
        <v>0</v>
      </c>
      <c r="L228" s="141">
        <v>0</v>
      </c>
      <c r="M228" s="141">
        <v>0</v>
      </c>
      <c r="N228" s="141">
        <v>0</v>
      </c>
      <c r="O228" s="141">
        <v>0</v>
      </c>
      <c r="P228" s="141">
        <v>0</v>
      </c>
      <c r="Q228" s="141">
        <v>0</v>
      </c>
      <c r="R228" s="141">
        <v>0</v>
      </c>
      <c r="S228" s="141">
        <v>0</v>
      </c>
      <c r="T228" s="141">
        <v>0</v>
      </c>
      <c r="U228" s="141">
        <v>0</v>
      </c>
      <c r="V228" s="141">
        <v>0</v>
      </c>
      <c r="W228" s="141">
        <v>0</v>
      </c>
      <c r="X228" s="141">
        <v>0</v>
      </c>
      <c r="Y228" s="141">
        <v>0</v>
      </c>
      <c r="Z228" s="141">
        <v>0</v>
      </c>
      <c r="AA228" s="141">
        <v>0</v>
      </c>
      <c r="AB228" s="141">
        <v>0</v>
      </c>
      <c r="AC228" s="141">
        <v>0</v>
      </c>
      <c r="AD228" s="141">
        <v>0</v>
      </c>
      <c r="AE228" s="260">
        <f t="shared" si="37"/>
        <v>0</v>
      </c>
      <c r="AF228" s="141">
        <v>0</v>
      </c>
      <c r="AG228" s="141">
        <v>0</v>
      </c>
      <c r="AH228" s="260">
        <f t="shared" si="33"/>
        <v>0</v>
      </c>
      <c r="AI228" s="143">
        <f t="shared" si="39"/>
        <v>0</v>
      </c>
      <c r="AJ228" s="141"/>
      <c r="AK228" s="260">
        <f t="shared" si="34"/>
        <v>0</v>
      </c>
      <c r="AL228" s="302"/>
      <c r="AM228" s="322">
        <f t="shared" si="36"/>
        <v>0</v>
      </c>
      <c r="AN228" s="322">
        <f t="shared" si="38"/>
        <v>8100</v>
      </c>
      <c r="AO228" s="265">
        <f>VLOOKUP(C228,[13]Sheet1!$B$1:$BK$65536,62,0)</f>
        <v>0</v>
      </c>
      <c r="AP228" s="343"/>
      <c r="AQ228" s="343"/>
      <c r="AR228" s="343"/>
    </row>
    <row r="229" hidden="1" customHeight="1" spans="1:44">
      <c r="A229" s="265"/>
      <c r="B229" s="291">
        <v>251</v>
      </c>
      <c r="C229" s="292" t="s">
        <v>490</v>
      </c>
      <c r="D229" s="293" t="s">
        <v>491</v>
      </c>
      <c r="E229" s="132">
        <f>VLOOKUP(C229,[1]整理明细!$B:$M,12,0)</f>
        <v>4520</v>
      </c>
      <c r="F229" s="132">
        <f>VLOOKUP(C229,[12]河北应付账款!$C:$P,14,0)</f>
        <v>4520</v>
      </c>
      <c r="G229" s="132">
        <f t="shared" si="35"/>
        <v>753.333333333333</v>
      </c>
      <c r="H229" s="141">
        <v>2410.66666666667</v>
      </c>
      <c r="I229" s="141">
        <v>0</v>
      </c>
      <c r="J229" s="141">
        <v>2410.66666666667</v>
      </c>
      <c r="K229" s="141">
        <v>2000</v>
      </c>
      <c r="L229" s="141">
        <v>2000</v>
      </c>
      <c r="M229" s="141">
        <v>0</v>
      </c>
      <c r="N229" s="141">
        <v>0</v>
      </c>
      <c r="O229" s="141">
        <v>0</v>
      </c>
      <c r="P229" s="141">
        <v>0</v>
      </c>
      <c r="Q229" s="141">
        <v>1680</v>
      </c>
      <c r="R229" s="141">
        <v>0</v>
      </c>
      <c r="S229" s="141">
        <v>1680</v>
      </c>
      <c r="T229" s="141">
        <v>0</v>
      </c>
      <c r="U229" s="141">
        <v>0</v>
      </c>
      <c r="V229" s="141">
        <v>0</v>
      </c>
      <c r="W229" s="141">
        <v>0</v>
      </c>
      <c r="X229" s="141">
        <v>0</v>
      </c>
      <c r="Y229" s="141">
        <v>0</v>
      </c>
      <c r="Z229" s="141">
        <v>0</v>
      </c>
      <c r="AA229" s="141">
        <v>0</v>
      </c>
      <c r="AB229" s="141">
        <v>0</v>
      </c>
      <c r="AC229" s="141">
        <v>0</v>
      </c>
      <c r="AD229" s="141">
        <v>0</v>
      </c>
      <c r="AE229" s="260">
        <f t="shared" si="37"/>
        <v>0</v>
      </c>
      <c r="AF229" s="141">
        <v>1000</v>
      </c>
      <c r="AG229" s="141">
        <f>VLOOKUP(D229,'[11]2024.03支出'!$G:$H,2,0)</f>
        <v>16080</v>
      </c>
      <c r="AH229" s="260">
        <f t="shared" si="33"/>
        <v>-15080</v>
      </c>
      <c r="AI229" s="143">
        <f t="shared" si="39"/>
        <v>1000</v>
      </c>
      <c r="AJ229" s="141"/>
      <c r="AK229" s="260">
        <f t="shared" si="34"/>
        <v>1000</v>
      </c>
      <c r="AL229" s="302" t="e">
        <f>VLOOKUP(C229,'预付&amp;票到付款'!B:B,1,0)</f>
        <v>#N/A</v>
      </c>
      <c r="AM229" s="322">
        <f t="shared" si="36"/>
        <v>-9989.33333333333</v>
      </c>
      <c r="AN229" s="322">
        <f t="shared" si="38"/>
        <v>14509.3333333333</v>
      </c>
      <c r="AO229" s="265">
        <f>VLOOKUP(C229,[13]Sheet1!$B$1:$BK$65536,62,0)</f>
        <v>0</v>
      </c>
      <c r="AP229" s="343"/>
      <c r="AQ229" s="343"/>
      <c r="AR229" s="343"/>
    </row>
    <row r="230" hidden="1" customHeight="1" spans="1:44">
      <c r="A230" s="265"/>
      <c r="B230" s="291">
        <v>253</v>
      </c>
      <c r="C230" s="292" t="s">
        <v>492</v>
      </c>
      <c r="D230" s="293" t="s">
        <v>493</v>
      </c>
      <c r="E230" s="132">
        <f>VLOOKUP(C230,[1]整理明细!$B:$M,12,0)</f>
        <v>2145933.38</v>
      </c>
      <c r="F230" s="132">
        <f>VLOOKUP(C230,[12]河北应付账款!$C:$P,14,0)</f>
        <v>2328606.82</v>
      </c>
      <c r="G230" s="132">
        <f t="shared" si="35"/>
        <v>388101.136666667</v>
      </c>
      <c r="H230" s="141">
        <v>222814.037333333</v>
      </c>
      <c r="I230" s="141">
        <v>185000</v>
      </c>
      <c r="J230" s="141">
        <v>37814.037333333</v>
      </c>
      <c r="K230" s="141">
        <v>404000</v>
      </c>
      <c r="L230" s="141">
        <v>450000</v>
      </c>
      <c r="M230" s="141">
        <v>-46000</v>
      </c>
      <c r="N230" s="141">
        <v>809000</v>
      </c>
      <c r="O230" s="141">
        <v>404000</v>
      </c>
      <c r="P230" s="141">
        <v>405000</v>
      </c>
      <c r="Q230" s="141">
        <v>764448.0768</v>
      </c>
      <c r="R230" s="141">
        <v>1000000</v>
      </c>
      <c r="S230" s="141">
        <v>-235551.9232</v>
      </c>
      <c r="T230" s="141">
        <v>630000</v>
      </c>
      <c r="U230" s="141">
        <v>500000</v>
      </c>
      <c r="V230" s="141">
        <v>130000</v>
      </c>
      <c r="W230" s="141">
        <v>459241.570666666</v>
      </c>
      <c r="X230" s="141">
        <v>2050000</v>
      </c>
      <c r="Y230" s="141">
        <v>-1590758.42933333</v>
      </c>
      <c r="Z230" s="141">
        <v>459000</v>
      </c>
      <c r="AA230" s="141">
        <v>650000</v>
      </c>
      <c r="AB230" s="141">
        <v>-191000</v>
      </c>
      <c r="AC230" s="141">
        <v>124000</v>
      </c>
      <c r="AD230" s="141">
        <v>0</v>
      </c>
      <c r="AE230" s="260">
        <f t="shared" si="37"/>
        <v>124000</v>
      </c>
      <c r="AF230" s="141">
        <v>159000</v>
      </c>
      <c r="AG230" s="141">
        <f>VLOOKUP(D230,'[11]2024.03支出'!$G:$H,2,0)</f>
        <v>260000</v>
      </c>
      <c r="AH230" s="260">
        <f t="shared" si="33"/>
        <v>-101000</v>
      </c>
      <c r="AI230" s="143">
        <f t="shared" si="39"/>
        <v>310000</v>
      </c>
      <c r="AJ230" s="141"/>
      <c r="AK230" s="260">
        <f t="shared" si="34"/>
        <v>310000</v>
      </c>
      <c r="AL230" s="302"/>
      <c r="AM230" s="322">
        <f t="shared" si="36"/>
        <v>-1157496.3152</v>
      </c>
      <c r="AN230" s="322">
        <f t="shared" si="38"/>
        <v>3303429.6952</v>
      </c>
      <c r="AO230" s="265">
        <f>VLOOKUP(C230,[13]Sheet1!$B$1:$BK$65536,62,0)</f>
        <v>0</v>
      </c>
      <c r="AP230" s="343"/>
      <c r="AQ230" s="343"/>
      <c r="AR230" s="343"/>
    </row>
    <row r="231" hidden="1" customHeight="1" spans="1:44">
      <c r="A231" s="265"/>
      <c r="B231" s="291">
        <v>254</v>
      </c>
      <c r="C231" s="292" t="s">
        <v>494</v>
      </c>
      <c r="D231" s="293" t="s">
        <v>495</v>
      </c>
      <c r="E231" s="132">
        <f>VLOOKUP(C231,[1]整理明细!$B:$M,12,0)</f>
        <v>678.920000000006</v>
      </c>
      <c r="F231" s="132">
        <f>VLOOKUP(C231,[12]河北应付账款!$C:$P,14,0)</f>
        <v>4118</v>
      </c>
      <c r="G231" s="132">
        <f t="shared" si="35"/>
        <v>686.333333333333</v>
      </c>
      <c r="H231" s="141">
        <v>0</v>
      </c>
      <c r="I231" s="141">
        <v>0</v>
      </c>
      <c r="J231" s="141">
        <v>0</v>
      </c>
      <c r="K231" s="141">
        <v>0</v>
      </c>
      <c r="L231" s="141">
        <v>0</v>
      </c>
      <c r="M231" s="141">
        <v>0</v>
      </c>
      <c r="N231" s="141">
        <v>0</v>
      </c>
      <c r="O231" s="141">
        <v>0</v>
      </c>
      <c r="P231" s="141">
        <v>0</v>
      </c>
      <c r="Q231" s="141">
        <v>0</v>
      </c>
      <c r="R231" s="141">
        <v>0</v>
      </c>
      <c r="S231" s="141">
        <v>0</v>
      </c>
      <c r="T231" s="141">
        <v>0</v>
      </c>
      <c r="U231" s="141">
        <v>0</v>
      </c>
      <c r="V231" s="141">
        <v>0</v>
      </c>
      <c r="W231" s="141">
        <v>0</v>
      </c>
      <c r="X231" s="141">
        <v>0</v>
      </c>
      <c r="Y231" s="141">
        <v>0</v>
      </c>
      <c r="Z231" s="141">
        <v>0</v>
      </c>
      <c r="AA231" s="141">
        <v>0</v>
      </c>
      <c r="AB231" s="141">
        <v>0</v>
      </c>
      <c r="AC231" s="141">
        <v>0</v>
      </c>
      <c r="AD231" s="141">
        <v>0</v>
      </c>
      <c r="AE231" s="260">
        <f t="shared" si="37"/>
        <v>0</v>
      </c>
      <c r="AF231" s="141">
        <v>0</v>
      </c>
      <c r="AG231" s="141">
        <f>VLOOKUP(D231,'[11]2024.03支出'!$G:$H,2,0)</f>
        <v>8336.96</v>
      </c>
      <c r="AH231" s="260">
        <f t="shared" si="33"/>
        <v>-8336.96</v>
      </c>
      <c r="AI231" s="143">
        <f t="shared" si="39"/>
        <v>1000</v>
      </c>
      <c r="AJ231" s="141"/>
      <c r="AK231" s="260">
        <f t="shared" si="34"/>
        <v>1000</v>
      </c>
      <c r="AL231" s="302"/>
      <c r="AM231" s="322">
        <f t="shared" si="36"/>
        <v>-7336.96</v>
      </c>
      <c r="AN231" s="322">
        <f t="shared" si="38"/>
        <v>8015.88</v>
      </c>
      <c r="AO231" s="265">
        <f>VLOOKUP(C231,[13]Sheet1!$B$1:$BK$65536,62,0)</f>
        <v>0</v>
      </c>
      <c r="AP231" s="343"/>
      <c r="AQ231" s="343"/>
      <c r="AR231" s="343"/>
    </row>
    <row r="232" hidden="1" customHeight="1" spans="1:44">
      <c r="A232" s="265"/>
      <c r="B232" s="291">
        <v>255</v>
      </c>
      <c r="C232" s="292" t="s">
        <v>496</v>
      </c>
      <c r="D232" s="293" t="s">
        <v>497</v>
      </c>
      <c r="E232" s="132">
        <f>VLOOKUP(C232,[1]整理明细!$B:$M,12,0)</f>
        <v>25000</v>
      </c>
      <c r="F232" s="132">
        <f>VLOOKUP(C232,[12]河北应付账款!$C:$P,14,0)</f>
        <v>75000</v>
      </c>
      <c r="G232" s="132">
        <f t="shared" si="35"/>
        <v>12500</v>
      </c>
      <c r="H232" s="141">
        <v>0</v>
      </c>
      <c r="I232" s="141">
        <v>0</v>
      </c>
      <c r="J232" s="141">
        <v>0</v>
      </c>
      <c r="K232" s="141">
        <v>0</v>
      </c>
      <c r="L232" s="141">
        <v>0</v>
      </c>
      <c r="M232" s="141">
        <v>0</v>
      </c>
      <c r="N232" s="141">
        <v>0</v>
      </c>
      <c r="O232" s="141">
        <v>0</v>
      </c>
      <c r="P232" s="141">
        <v>0</v>
      </c>
      <c r="Q232" s="141">
        <v>0</v>
      </c>
      <c r="R232" s="141">
        <v>0</v>
      </c>
      <c r="S232" s="141">
        <v>0</v>
      </c>
      <c r="T232" s="141">
        <v>0</v>
      </c>
      <c r="U232" s="141">
        <v>0</v>
      </c>
      <c r="V232" s="141">
        <v>0</v>
      </c>
      <c r="W232" s="141">
        <v>0</v>
      </c>
      <c r="X232" s="141">
        <v>0</v>
      </c>
      <c r="Y232" s="141">
        <v>0</v>
      </c>
      <c r="Z232" s="141">
        <v>0</v>
      </c>
      <c r="AA232" s="141">
        <v>0</v>
      </c>
      <c r="AB232" s="141">
        <v>0</v>
      </c>
      <c r="AC232" s="141">
        <v>2000</v>
      </c>
      <c r="AD232" s="141">
        <v>0</v>
      </c>
      <c r="AE232" s="260">
        <f t="shared" si="37"/>
        <v>2000</v>
      </c>
      <c r="AF232" s="141">
        <v>0</v>
      </c>
      <c r="AG232" s="141">
        <v>0</v>
      </c>
      <c r="AH232" s="260">
        <f t="shared" si="33"/>
        <v>0</v>
      </c>
      <c r="AI232" s="143">
        <f t="shared" si="39"/>
        <v>10000</v>
      </c>
      <c r="AJ232" s="141"/>
      <c r="AK232" s="260">
        <f t="shared" si="34"/>
        <v>10000</v>
      </c>
      <c r="AL232" s="302"/>
      <c r="AM232" s="322">
        <f t="shared" si="36"/>
        <v>12000</v>
      </c>
      <c r="AN232" s="322">
        <f t="shared" si="38"/>
        <v>13000</v>
      </c>
      <c r="AO232" s="265">
        <f>VLOOKUP(C232,[13]Sheet1!$B$1:$BK$65536,62,0)</f>
        <v>0</v>
      </c>
      <c r="AP232" s="343"/>
      <c r="AQ232" s="343"/>
      <c r="AR232" s="343"/>
    </row>
    <row r="233" hidden="1" customHeight="1" spans="1:44">
      <c r="A233" s="265"/>
      <c r="B233" s="291">
        <v>258</v>
      </c>
      <c r="C233" s="292" t="s">
        <v>498</v>
      </c>
      <c r="D233" s="293" t="s">
        <v>499</v>
      </c>
      <c r="E233" s="132">
        <f>VLOOKUP(C233,[1]整理明细!$B:$M,12,0)</f>
        <v>155223.45</v>
      </c>
      <c r="F233" s="132">
        <f>VLOOKUP(C233,[12]河北应付账款!$C:$P,14,0)</f>
        <v>116685.24</v>
      </c>
      <c r="G233" s="132">
        <f t="shared" si="35"/>
        <v>19447.54</v>
      </c>
      <c r="H233" s="141">
        <v>16158.212</v>
      </c>
      <c r="I233" s="141">
        <v>20000</v>
      </c>
      <c r="J233" s="141">
        <v>-3841.788</v>
      </c>
      <c r="K233" s="141">
        <v>16000</v>
      </c>
      <c r="L233" s="141">
        <v>16000</v>
      </c>
      <c r="M233" s="141">
        <v>0</v>
      </c>
      <c r="N233" s="141">
        <v>16000</v>
      </c>
      <c r="O233" s="141">
        <v>80000</v>
      </c>
      <c r="P233" s="141">
        <v>-64000</v>
      </c>
      <c r="Q233" s="141">
        <v>22400</v>
      </c>
      <c r="R233" s="141">
        <v>0</v>
      </c>
      <c r="S233" s="141">
        <v>22400</v>
      </c>
      <c r="T233" s="141">
        <v>20000</v>
      </c>
      <c r="U233" s="141">
        <v>20000</v>
      </c>
      <c r="V233" s="141">
        <v>0</v>
      </c>
      <c r="W233" s="141">
        <v>19162.576</v>
      </c>
      <c r="X233" s="141">
        <v>0</v>
      </c>
      <c r="Y233" s="141">
        <v>19162.576</v>
      </c>
      <c r="Z233" s="141">
        <v>19000</v>
      </c>
      <c r="AA233" s="141">
        <v>0</v>
      </c>
      <c r="AB233" s="141">
        <v>19000</v>
      </c>
      <c r="AC233" s="141">
        <v>19000</v>
      </c>
      <c r="AD233" s="141">
        <v>0</v>
      </c>
      <c r="AE233" s="260">
        <f t="shared" si="37"/>
        <v>19000</v>
      </c>
      <c r="AF233" s="141">
        <v>18000</v>
      </c>
      <c r="AG233" s="141">
        <v>0</v>
      </c>
      <c r="AH233" s="260">
        <f t="shared" si="33"/>
        <v>18000</v>
      </c>
      <c r="AI233" s="143">
        <f t="shared" si="39"/>
        <v>16000</v>
      </c>
      <c r="AJ233" s="141"/>
      <c r="AK233" s="260">
        <f t="shared" si="34"/>
        <v>16000</v>
      </c>
      <c r="AL233" s="302"/>
      <c r="AM233" s="322">
        <f t="shared" si="36"/>
        <v>45720.788</v>
      </c>
      <c r="AN233" s="322">
        <f t="shared" si="38"/>
        <v>109502.662</v>
      </c>
      <c r="AO233" s="265">
        <f>VLOOKUP(C233,[13]Sheet1!$B$1:$BK$65536,62,0)</f>
        <v>0</v>
      </c>
      <c r="AP233" s="343"/>
      <c r="AQ233" s="343"/>
      <c r="AR233" s="343"/>
    </row>
    <row r="234" hidden="1" customHeight="1" spans="1:44">
      <c r="A234" s="265"/>
      <c r="B234" s="291">
        <v>259</v>
      </c>
      <c r="C234" s="292" t="s">
        <v>500</v>
      </c>
      <c r="D234" s="293" t="s">
        <v>501</v>
      </c>
      <c r="E234" s="132">
        <f>VLOOKUP(C234,[1]整理明细!$B:$M,12,0)</f>
        <v>20300</v>
      </c>
      <c r="F234" s="132">
        <f>VLOOKUP(C234,[12]河北应付账款!$C:$P,14,0)</f>
        <v>20300</v>
      </c>
      <c r="G234" s="132">
        <f t="shared" si="35"/>
        <v>3383.33333333333</v>
      </c>
      <c r="H234" s="141">
        <v>0</v>
      </c>
      <c r="I234" s="141">
        <v>0</v>
      </c>
      <c r="J234" s="141">
        <v>0</v>
      </c>
      <c r="K234" s="141">
        <v>0</v>
      </c>
      <c r="L234" s="141">
        <v>0</v>
      </c>
      <c r="M234" s="141">
        <v>0</v>
      </c>
      <c r="N234" s="141">
        <v>0</v>
      </c>
      <c r="O234" s="141">
        <v>0</v>
      </c>
      <c r="P234" s="141">
        <v>0</v>
      </c>
      <c r="Q234" s="141">
        <v>0</v>
      </c>
      <c r="R234" s="141">
        <v>0</v>
      </c>
      <c r="S234" s="141">
        <v>0</v>
      </c>
      <c r="T234" s="141">
        <v>0</v>
      </c>
      <c r="U234" s="141">
        <v>0</v>
      </c>
      <c r="V234" s="141">
        <v>0</v>
      </c>
      <c r="W234" s="141">
        <v>0</v>
      </c>
      <c r="X234" s="141">
        <v>0</v>
      </c>
      <c r="Y234" s="141">
        <v>0</v>
      </c>
      <c r="Z234" s="141">
        <v>33000</v>
      </c>
      <c r="AA234" s="141">
        <v>121994.41</v>
      </c>
      <c r="AB234" s="141">
        <v>-88994.41</v>
      </c>
      <c r="AC234" s="141">
        <v>0</v>
      </c>
      <c r="AD234" s="141">
        <v>0</v>
      </c>
      <c r="AE234" s="260">
        <f t="shared" si="37"/>
        <v>0</v>
      </c>
      <c r="AF234" s="141">
        <v>3000</v>
      </c>
      <c r="AG234" s="141">
        <v>0</v>
      </c>
      <c r="AH234" s="260">
        <f t="shared" si="33"/>
        <v>3000</v>
      </c>
      <c r="AI234" s="143">
        <f t="shared" si="39"/>
        <v>3000</v>
      </c>
      <c r="AJ234" s="141"/>
      <c r="AK234" s="260">
        <f t="shared" si="34"/>
        <v>3000</v>
      </c>
      <c r="AL234" s="302"/>
      <c r="AM234" s="322">
        <f t="shared" si="36"/>
        <v>-82994.41</v>
      </c>
      <c r="AN234" s="322">
        <f t="shared" si="38"/>
        <v>103294.41</v>
      </c>
      <c r="AO234" s="265">
        <f>VLOOKUP(C234,[13]Sheet1!$B$1:$BK$65536,62,0)</f>
        <v>0</v>
      </c>
      <c r="AP234" s="343"/>
      <c r="AQ234" s="343"/>
      <c r="AR234" s="343"/>
    </row>
    <row r="235" hidden="1" customHeight="1" spans="1:44">
      <c r="A235" s="265"/>
      <c r="B235" s="291">
        <v>260</v>
      </c>
      <c r="C235" s="292" t="s">
        <v>502</v>
      </c>
      <c r="D235" s="293" t="s">
        <v>503</v>
      </c>
      <c r="E235" s="132">
        <f>VLOOKUP(C235,[1]整理明细!$B:$M,12,0)</f>
        <v>13980</v>
      </c>
      <c r="F235" s="132">
        <f>VLOOKUP(C235,[12]河北应付账款!$C:$P,14,0)</f>
        <v>0</v>
      </c>
      <c r="G235" s="132">
        <f t="shared" si="35"/>
        <v>0</v>
      </c>
      <c r="H235" s="141">
        <v>0</v>
      </c>
      <c r="I235" s="141">
        <v>0</v>
      </c>
      <c r="J235" s="141">
        <v>0</v>
      </c>
      <c r="K235" s="141">
        <v>0</v>
      </c>
      <c r="L235" s="141">
        <v>0</v>
      </c>
      <c r="M235" s="141">
        <v>0</v>
      </c>
      <c r="N235" s="141">
        <v>0</v>
      </c>
      <c r="O235" s="141">
        <v>0</v>
      </c>
      <c r="P235" s="141">
        <v>0</v>
      </c>
      <c r="Q235" s="141">
        <v>0</v>
      </c>
      <c r="R235" s="141">
        <v>0</v>
      </c>
      <c r="S235" s="141">
        <v>0</v>
      </c>
      <c r="T235" s="141">
        <v>0</v>
      </c>
      <c r="U235" s="141">
        <v>0</v>
      </c>
      <c r="V235" s="141">
        <v>0</v>
      </c>
      <c r="W235" s="141">
        <v>0</v>
      </c>
      <c r="X235" s="141">
        <v>0</v>
      </c>
      <c r="Y235" s="141">
        <v>0</v>
      </c>
      <c r="Z235" s="141">
        <v>0</v>
      </c>
      <c r="AA235" s="141">
        <v>0</v>
      </c>
      <c r="AB235" s="141">
        <v>0</v>
      </c>
      <c r="AC235" s="141">
        <v>0</v>
      </c>
      <c r="AD235" s="141">
        <v>0</v>
      </c>
      <c r="AE235" s="260">
        <f t="shared" si="37"/>
        <v>0</v>
      </c>
      <c r="AF235" s="141">
        <v>0</v>
      </c>
      <c r="AG235" s="141">
        <v>0</v>
      </c>
      <c r="AH235" s="260">
        <f t="shared" si="33"/>
        <v>0</v>
      </c>
      <c r="AI235" s="143">
        <f t="shared" si="39"/>
        <v>0</v>
      </c>
      <c r="AJ235" s="141"/>
      <c r="AK235" s="260">
        <f t="shared" si="34"/>
        <v>0</v>
      </c>
      <c r="AL235" s="302"/>
      <c r="AM235" s="322">
        <f t="shared" si="36"/>
        <v>0</v>
      </c>
      <c r="AN235" s="322">
        <f t="shared" si="38"/>
        <v>13980</v>
      </c>
      <c r="AO235" s="265">
        <f>VLOOKUP(C235,[13]Sheet1!$B$1:$BK$65536,62,0)</f>
        <v>0</v>
      </c>
      <c r="AP235" s="343"/>
      <c r="AQ235" s="343"/>
      <c r="AR235" s="343"/>
    </row>
    <row r="236" hidden="1" customHeight="1" spans="1:44">
      <c r="A236" s="265"/>
      <c r="B236" s="291">
        <v>261</v>
      </c>
      <c r="C236" s="292" t="s">
        <v>504</v>
      </c>
      <c r="D236" s="293" t="s">
        <v>505</v>
      </c>
      <c r="E236" s="132">
        <f>VLOOKUP(C236,[1]整理明细!$B:$M,12,0)</f>
        <v>3758.96999999997</v>
      </c>
      <c r="F236" s="132">
        <f>VLOOKUP(C236,[12]河北应付账款!$C:$P,14,0)</f>
        <v>0</v>
      </c>
      <c r="G236" s="132">
        <f t="shared" si="35"/>
        <v>0</v>
      </c>
      <c r="H236" s="141">
        <v>0</v>
      </c>
      <c r="I236" s="141">
        <v>0</v>
      </c>
      <c r="J236" s="141">
        <v>0</v>
      </c>
      <c r="K236" s="141">
        <v>0</v>
      </c>
      <c r="L236" s="141">
        <v>0</v>
      </c>
      <c r="M236" s="141">
        <v>0</v>
      </c>
      <c r="N236" s="141">
        <v>0</v>
      </c>
      <c r="O236" s="141">
        <v>0</v>
      </c>
      <c r="P236" s="141">
        <v>0</v>
      </c>
      <c r="Q236" s="141">
        <v>0</v>
      </c>
      <c r="R236" s="141">
        <v>0</v>
      </c>
      <c r="S236" s="141">
        <v>0</v>
      </c>
      <c r="T236" s="141">
        <v>0</v>
      </c>
      <c r="U236" s="141">
        <v>0</v>
      </c>
      <c r="V236" s="141">
        <v>0</v>
      </c>
      <c r="W236" s="141">
        <v>0</v>
      </c>
      <c r="X236" s="141">
        <v>0</v>
      </c>
      <c r="Y236" s="141">
        <v>0</v>
      </c>
      <c r="Z236" s="141">
        <v>0</v>
      </c>
      <c r="AA236" s="141">
        <v>0</v>
      </c>
      <c r="AB236" s="141">
        <v>0</v>
      </c>
      <c r="AC236" s="141">
        <v>0</v>
      </c>
      <c r="AD236" s="141">
        <v>0</v>
      </c>
      <c r="AE236" s="260">
        <f t="shared" si="37"/>
        <v>0</v>
      </c>
      <c r="AF236" s="141">
        <v>0</v>
      </c>
      <c r="AG236" s="141">
        <v>0</v>
      </c>
      <c r="AH236" s="260">
        <f t="shared" si="33"/>
        <v>0</v>
      </c>
      <c r="AI236" s="143">
        <f t="shared" si="39"/>
        <v>0</v>
      </c>
      <c r="AJ236" s="141"/>
      <c r="AK236" s="260">
        <f t="shared" si="34"/>
        <v>0</v>
      </c>
      <c r="AL236" s="302"/>
      <c r="AM236" s="322">
        <f t="shared" si="36"/>
        <v>0</v>
      </c>
      <c r="AN236" s="322">
        <f t="shared" si="38"/>
        <v>3758.96999999997</v>
      </c>
      <c r="AO236" s="265">
        <f>VLOOKUP(C236,[13]Sheet1!$B$1:$BK$65536,62,0)</f>
        <v>0</v>
      </c>
      <c r="AP236" s="343"/>
      <c r="AQ236" s="343"/>
      <c r="AR236" s="343"/>
    </row>
    <row r="237" hidden="1" customHeight="1" spans="1:44">
      <c r="A237" s="265"/>
      <c r="B237" s="291">
        <v>262</v>
      </c>
      <c r="C237" s="292" t="s">
        <v>506</v>
      </c>
      <c r="D237" s="293" t="s">
        <v>507</v>
      </c>
      <c r="E237" s="132">
        <f>VLOOKUP(C237,[1]整理明细!$B:$M,12,0)</f>
        <v>140700</v>
      </c>
      <c r="F237" s="132">
        <f>VLOOKUP(C237,[12]河北应付账款!$C:$P,14,0)</f>
        <v>345089.08</v>
      </c>
      <c r="G237" s="132">
        <f t="shared" si="35"/>
        <v>57514.8466666667</v>
      </c>
      <c r="H237" s="141">
        <v>0</v>
      </c>
      <c r="I237" s="141">
        <v>0</v>
      </c>
      <c r="J237" s="141">
        <v>0</v>
      </c>
      <c r="K237" s="141">
        <v>0</v>
      </c>
      <c r="L237" s="141">
        <v>0</v>
      </c>
      <c r="M237" s="141">
        <v>0</v>
      </c>
      <c r="N237" s="141">
        <v>0</v>
      </c>
      <c r="O237" s="141">
        <v>0</v>
      </c>
      <c r="P237" s="141">
        <v>0</v>
      </c>
      <c r="Q237" s="141">
        <v>0</v>
      </c>
      <c r="R237" s="141">
        <v>0</v>
      </c>
      <c r="S237" s="141">
        <v>0</v>
      </c>
      <c r="T237" s="141">
        <v>0</v>
      </c>
      <c r="U237" s="141">
        <v>0</v>
      </c>
      <c r="V237" s="141">
        <v>0</v>
      </c>
      <c r="W237" s="141">
        <v>0</v>
      </c>
      <c r="X237" s="141">
        <v>0</v>
      </c>
      <c r="Y237" s="141">
        <v>0</v>
      </c>
      <c r="Z237" s="141">
        <v>0</v>
      </c>
      <c r="AA237" s="141">
        <v>0</v>
      </c>
      <c r="AB237" s="141">
        <v>0</v>
      </c>
      <c r="AC237" s="141">
        <v>11000</v>
      </c>
      <c r="AD237" s="141">
        <v>0</v>
      </c>
      <c r="AE237" s="260">
        <f t="shared" si="37"/>
        <v>11000</v>
      </c>
      <c r="AF237" s="141">
        <v>19000</v>
      </c>
      <c r="AG237" s="141">
        <v>0</v>
      </c>
      <c r="AH237" s="260">
        <f t="shared" si="33"/>
        <v>19000</v>
      </c>
      <c r="AI237" s="143">
        <f t="shared" si="39"/>
        <v>46000</v>
      </c>
      <c r="AJ237" s="141"/>
      <c r="AK237" s="260">
        <f t="shared" si="34"/>
        <v>46000</v>
      </c>
      <c r="AL237" s="302"/>
      <c r="AM237" s="322">
        <f t="shared" si="36"/>
        <v>76000</v>
      </c>
      <c r="AN237" s="322">
        <f t="shared" si="38"/>
        <v>64700</v>
      </c>
      <c r="AO237" s="265">
        <f>VLOOKUP(C237,[13]Sheet1!$B$1:$BK$65536,62,0)</f>
        <v>0</v>
      </c>
      <c r="AP237" s="343"/>
      <c r="AQ237" s="343"/>
      <c r="AR237" s="343"/>
    </row>
    <row r="238" hidden="1" customHeight="1" spans="1:44">
      <c r="A238" s="265"/>
      <c r="B238" s="291">
        <v>263</v>
      </c>
      <c r="C238" s="292" t="s">
        <v>508</v>
      </c>
      <c r="D238" s="293" t="s">
        <v>509</v>
      </c>
      <c r="E238" s="132">
        <f>VLOOKUP(C238,[1]整理明细!$B:$M,12,0)</f>
        <v>768339.52</v>
      </c>
      <c r="F238" s="132">
        <f>VLOOKUP(C238,[12]河北应付账款!$C:$P,14,0)</f>
        <v>0</v>
      </c>
      <c r="G238" s="132">
        <f t="shared" si="35"/>
        <v>0</v>
      </c>
      <c r="H238" s="141">
        <v>94433.34</v>
      </c>
      <c r="I238" s="141">
        <v>94000</v>
      </c>
      <c r="J238" s="141">
        <v>433.339999999997</v>
      </c>
      <c r="K238" s="141">
        <v>80000</v>
      </c>
      <c r="L238" s="141">
        <v>0</v>
      </c>
      <c r="M238" s="141">
        <v>80000</v>
      </c>
      <c r="N238" s="141">
        <v>96000</v>
      </c>
      <c r="O238" s="141">
        <v>80000</v>
      </c>
      <c r="P238" s="141">
        <v>16000</v>
      </c>
      <c r="Q238" s="141">
        <v>126608.944</v>
      </c>
      <c r="R238" s="141">
        <v>0</v>
      </c>
      <c r="S238" s="141">
        <v>126608.944</v>
      </c>
      <c r="T238" s="141">
        <v>50000</v>
      </c>
      <c r="U238" s="141">
        <v>50000</v>
      </c>
      <c r="V238" s="141">
        <v>0</v>
      </c>
      <c r="W238" s="141">
        <v>37880</v>
      </c>
      <c r="X238" s="141">
        <v>0</v>
      </c>
      <c r="Y238" s="141">
        <v>37880</v>
      </c>
      <c r="Z238" s="141">
        <v>38000</v>
      </c>
      <c r="AA238" s="141">
        <v>0</v>
      </c>
      <c r="AB238" s="141">
        <v>38000</v>
      </c>
      <c r="AC238" s="141">
        <v>38000</v>
      </c>
      <c r="AD238" s="141">
        <v>0</v>
      </c>
      <c r="AE238" s="260">
        <f t="shared" si="37"/>
        <v>38000</v>
      </c>
      <c r="AF238" s="141">
        <v>10000</v>
      </c>
      <c r="AG238" s="141">
        <v>0</v>
      </c>
      <c r="AH238" s="260">
        <f t="shared" si="33"/>
        <v>10000</v>
      </c>
      <c r="AI238" s="143">
        <f t="shared" si="39"/>
        <v>0</v>
      </c>
      <c r="AJ238" s="141"/>
      <c r="AK238" s="260">
        <f t="shared" si="34"/>
        <v>0</v>
      </c>
      <c r="AL238" s="302"/>
      <c r="AM238" s="322">
        <f t="shared" si="36"/>
        <v>346922.284</v>
      </c>
      <c r="AN238" s="322">
        <f t="shared" si="38"/>
        <v>421417.236</v>
      </c>
      <c r="AO238" s="265">
        <f>VLOOKUP(C238,[13]Sheet1!$B$1:$BK$65536,62,0)</f>
        <v>0</v>
      </c>
      <c r="AP238" s="343"/>
      <c r="AQ238" s="343"/>
      <c r="AR238" s="343"/>
    </row>
    <row r="239" hidden="1" customHeight="1" spans="1:44">
      <c r="A239" s="265"/>
      <c r="B239" s="291">
        <v>265</v>
      </c>
      <c r="C239" s="292" t="s">
        <v>510</v>
      </c>
      <c r="D239" s="293" t="s">
        <v>511</v>
      </c>
      <c r="E239" s="132">
        <f>VLOOKUP(C239,[1]整理明细!$B:$M,12,0)</f>
        <v>1112503.79</v>
      </c>
      <c r="F239" s="132">
        <f>VLOOKUP(C239,[12]河北应付账款!$C:$P,14,0)</f>
        <v>1113337.06</v>
      </c>
      <c r="G239" s="132">
        <f t="shared" si="35"/>
        <v>185556.176666667</v>
      </c>
      <c r="H239" s="141">
        <v>72092.7373333333</v>
      </c>
      <c r="I239" s="141">
        <v>72000</v>
      </c>
      <c r="J239" s="141">
        <v>92.7373333332944</v>
      </c>
      <c r="K239" s="141">
        <v>40000</v>
      </c>
      <c r="L239" s="141">
        <v>433620.02</v>
      </c>
      <c r="M239" s="141">
        <v>-393620.02</v>
      </c>
      <c r="N239" s="141">
        <v>40000</v>
      </c>
      <c r="O239" s="141">
        <v>75000</v>
      </c>
      <c r="P239" s="141">
        <v>-35000</v>
      </c>
      <c r="Q239" s="141">
        <v>90210.992</v>
      </c>
      <c r="R239" s="141">
        <v>0</v>
      </c>
      <c r="S239" s="141">
        <v>90210.992</v>
      </c>
      <c r="T239" s="141">
        <v>20000</v>
      </c>
      <c r="U239" s="141">
        <v>0</v>
      </c>
      <c r="V239" s="141">
        <v>20000</v>
      </c>
      <c r="W239" s="141">
        <v>81913.7306666664</v>
      </c>
      <c r="X239" s="141">
        <v>0</v>
      </c>
      <c r="Y239" s="141">
        <v>81913.7306666664</v>
      </c>
      <c r="Z239" s="141">
        <v>82000</v>
      </c>
      <c r="AA239" s="141">
        <v>0</v>
      </c>
      <c r="AB239" s="141">
        <v>82000</v>
      </c>
      <c r="AC239" s="141">
        <v>118000</v>
      </c>
      <c r="AD239" s="141">
        <v>0</v>
      </c>
      <c r="AE239" s="260">
        <f t="shared" si="37"/>
        <v>118000</v>
      </c>
      <c r="AF239" s="141">
        <v>148000</v>
      </c>
      <c r="AG239" s="141">
        <v>0</v>
      </c>
      <c r="AH239" s="260">
        <f t="shared" si="33"/>
        <v>148000</v>
      </c>
      <c r="AI239" s="143">
        <f t="shared" si="39"/>
        <v>148000</v>
      </c>
      <c r="AJ239" s="141"/>
      <c r="AK239" s="260">
        <f t="shared" si="34"/>
        <v>148000</v>
      </c>
      <c r="AL239" s="302"/>
      <c r="AM239" s="322">
        <f t="shared" si="36"/>
        <v>259597.44</v>
      </c>
      <c r="AN239" s="322">
        <f t="shared" si="38"/>
        <v>852906.35</v>
      </c>
      <c r="AO239" s="265">
        <f>VLOOKUP(C239,[13]Sheet1!$B$1:$BK$65536,62,0)</f>
        <v>0</v>
      </c>
      <c r="AP239" s="343"/>
      <c r="AQ239" s="343"/>
      <c r="AR239" s="343"/>
    </row>
    <row r="240" hidden="1" customHeight="1" spans="1:44">
      <c r="A240" s="265"/>
      <c r="B240" s="291">
        <v>266</v>
      </c>
      <c r="C240" s="292" t="s">
        <v>512</v>
      </c>
      <c r="D240" s="293" t="s">
        <v>513</v>
      </c>
      <c r="E240" s="132">
        <f>VLOOKUP(C240,[1]整理明细!$B:$M,12,0)</f>
        <v>26870</v>
      </c>
      <c r="F240" s="132">
        <f>VLOOKUP(C240,[12]河北应付账款!$C:$P,14,0)</f>
        <v>26870</v>
      </c>
      <c r="G240" s="132">
        <f t="shared" si="35"/>
        <v>4478.33333333333</v>
      </c>
      <c r="H240" s="141">
        <v>0</v>
      </c>
      <c r="I240" s="141">
        <v>0</v>
      </c>
      <c r="J240" s="141">
        <v>0</v>
      </c>
      <c r="K240" s="141">
        <v>0</v>
      </c>
      <c r="L240" s="141">
        <v>0</v>
      </c>
      <c r="M240" s="141">
        <v>0</v>
      </c>
      <c r="N240" s="141">
        <v>0</v>
      </c>
      <c r="O240" s="141">
        <v>0</v>
      </c>
      <c r="P240" s="141">
        <v>0</v>
      </c>
      <c r="Q240" s="141">
        <v>0</v>
      </c>
      <c r="R240" s="141">
        <v>0</v>
      </c>
      <c r="S240" s="141">
        <v>0</v>
      </c>
      <c r="T240" s="141">
        <v>0</v>
      </c>
      <c r="U240" s="141">
        <v>0</v>
      </c>
      <c r="V240" s="141">
        <v>0</v>
      </c>
      <c r="W240" s="141">
        <v>0</v>
      </c>
      <c r="X240" s="141">
        <v>0</v>
      </c>
      <c r="Y240" s="141">
        <v>0</v>
      </c>
      <c r="Z240" s="141">
        <v>4000</v>
      </c>
      <c r="AA240" s="141">
        <v>0</v>
      </c>
      <c r="AB240" s="141">
        <v>4000</v>
      </c>
      <c r="AC240" s="141">
        <v>4000</v>
      </c>
      <c r="AD240" s="141">
        <v>0</v>
      </c>
      <c r="AE240" s="260">
        <f t="shared" si="37"/>
        <v>4000</v>
      </c>
      <c r="AF240" s="141">
        <v>4000</v>
      </c>
      <c r="AG240" s="141">
        <v>0</v>
      </c>
      <c r="AH240" s="260">
        <f t="shared" si="33"/>
        <v>4000</v>
      </c>
      <c r="AI240" s="143">
        <f t="shared" si="39"/>
        <v>4000</v>
      </c>
      <c r="AJ240" s="141"/>
      <c r="AK240" s="354">
        <f t="shared" si="34"/>
        <v>4000</v>
      </c>
      <c r="AL240" s="302"/>
      <c r="AM240" s="322">
        <f t="shared" si="36"/>
        <v>16000</v>
      </c>
      <c r="AN240" s="322">
        <f t="shared" si="38"/>
        <v>10870</v>
      </c>
      <c r="AO240" s="265">
        <f>VLOOKUP(C240,[13]Sheet1!$B$1:$BK$65536,62,0)</f>
        <v>0</v>
      </c>
      <c r="AP240" s="343"/>
      <c r="AQ240" s="343"/>
      <c r="AR240" s="343"/>
    </row>
    <row r="241" customHeight="1" spans="1:44">
      <c r="A241" s="265"/>
      <c r="B241" s="291">
        <v>267</v>
      </c>
      <c r="C241" s="292" t="s">
        <v>514</v>
      </c>
      <c r="D241" s="293" t="s">
        <v>515</v>
      </c>
      <c r="E241" s="132">
        <f>VLOOKUP(C241,[1]整理明细!$B:$M,12,0)</f>
        <v>417633.41</v>
      </c>
      <c r="F241" s="132">
        <f>VLOOKUP(C241,[12]河北应付账款!$C:$P,14,0)</f>
        <v>53523</v>
      </c>
      <c r="G241" s="132">
        <f t="shared" si="35"/>
        <v>8920.5</v>
      </c>
      <c r="H241" s="141">
        <v>84668.476</v>
      </c>
      <c r="I241" s="141">
        <v>82450</v>
      </c>
      <c r="J241" s="141">
        <v>2218.476</v>
      </c>
      <c r="K241" s="141">
        <v>12000</v>
      </c>
      <c r="L241" s="141">
        <v>11640</v>
      </c>
      <c r="M241" s="141">
        <v>360</v>
      </c>
      <c r="N241" s="141">
        <v>11000</v>
      </c>
      <c r="O241" s="141">
        <v>19400</v>
      </c>
      <c r="P241" s="141">
        <v>-8400</v>
      </c>
      <c r="Q241" s="141">
        <v>122000</v>
      </c>
      <c r="R241" s="141">
        <v>38800</v>
      </c>
      <c r="S241" s="141">
        <v>83200</v>
      </c>
      <c r="T241" s="141">
        <v>80000</v>
      </c>
      <c r="U241" s="141">
        <v>0</v>
      </c>
      <c r="V241" s="141">
        <v>80000</v>
      </c>
      <c r="W241" s="141">
        <v>6167.03466666666</v>
      </c>
      <c r="X241" s="141">
        <v>38800</v>
      </c>
      <c r="Y241" s="141">
        <v>-32632.9653333333</v>
      </c>
      <c r="Z241" s="141">
        <v>40000</v>
      </c>
      <c r="AA241" s="141">
        <v>48500</v>
      </c>
      <c r="AB241" s="141">
        <v>-8500</v>
      </c>
      <c r="AC241" s="141">
        <v>6000</v>
      </c>
      <c r="AD241" s="141">
        <v>0</v>
      </c>
      <c r="AE241" s="260">
        <f t="shared" si="37"/>
        <v>6000</v>
      </c>
      <c r="AF241" s="141">
        <v>7000</v>
      </c>
      <c r="AG241" s="141">
        <f>VLOOKUP(D241,'[11]2024.03支出'!$G:$H,2,0)</f>
        <v>38800</v>
      </c>
      <c r="AH241" s="260">
        <f t="shared" si="33"/>
        <v>-31800</v>
      </c>
      <c r="AI241" s="326">
        <f t="shared" si="39"/>
        <v>7000</v>
      </c>
      <c r="AJ241" s="260">
        <v>50000</v>
      </c>
      <c r="AK241" s="254">
        <f t="shared" si="34"/>
        <v>-43000</v>
      </c>
      <c r="AL241" s="324" t="e">
        <f>VLOOKUP(C241,'预付&amp;票到付款'!B:B,1,0)</f>
        <v>#N/A</v>
      </c>
      <c r="AM241" s="325">
        <f t="shared" si="36"/>
        <v>47445.5106666667</v>
      </c>
      <c r="AN241" s="325">
        <f t="shared" si="38"/>
        <v>370187.899333333</v>
      </c>
      <c r="AO241" s="344">
        <f>VLOOKUP(C241,[13]Sheet1!$B$1:$BK$65536,62,0)</f>
        <v>1</v>
      </c>
      <c r="AP241" s="345"/>
      <c r="AQ241" s="346"/>
      <c r="AR241" s="347"/>
    </row>
    <row r="242" hidden="1" customHeight="1" spans="1:44">
      <c r="A242" s="265"/>
      <c r="B242" s="291">
        <v>268</v>
      </c>
      <c r="C242" s="292" t="s">
        <v>516</v>
      </c>
      <c r="D242" s="293" t="s">
        <v>517</v>
      </c>
      <c r="E242" s="132">
        <f>VLOOKUP(C242,[1]整理明细!$B:$M,12,0)</f>
        <v>60107.8900000005</v>
      </c>
      <c r="F242" s="132">
        <f>VLOOKUP(C242,[12]河北应付账款!$C:$P,14,0)</f>
        <v>60107.89</v>
      </c>
      <c r="G242" s="132">
        <f t="shared" si="35"/>
        <v>10017.9816666667</v>
      </c>
      <c r="H242" s="141">
        <v>68773.64</v>
      </c>
      <c r="I242" s="141">
        <v>68000</v>
      </c>
      <c r="J242" s="141">
        <v>773.639999999999</v>
      </c>
      <c r="K242" s="141">
        <v>88000</v>
      </c>
      <c r="L242" s="141">
        <v>0</v>
      </c>
      <c r="M242" s="141">
        <v>88000</v>
      </c>
      <c r="N242" s="141">
        <v>107000</v>
      </c>
      <c r="O242" s="141">
        <v>537802.3</v>
      </c>
      <c r="P242" s="141">
        <v>-430802.3</v>
      </c>
      <c r="Q242" s="141">
        <v>139424</v>
      </c>
      <c r="R242" s="141">
        <v>0</v>
      </c>
      <c r="S242" s="141">
        <v>139424</v>
      </c>
      <c r="T242" s="141">
        <v>100000</v>
      </c>
      <c r="U242" s="141">
        <v>124113.89</v>
      </c>
      <c r="V242" s="141">
        <v>-24113.89</v>
      </c>
      <c r="W242" s="141">
        <v>47426.6666666666</v>
      </c>
      <c r="X242" s="141">
        <v>0</v>
      </c>
      <c r="Y242" s="141">
        <v>47426.6666666666</v>
      </c>
      <c r="Z242" s="141">
        <v>47000</v>
      </c>
      <c r="AA242" s="141">
        <v>141552.03</v>
      </c>
      <c r="AB242" s="141">
        <v>-94552.03</v>
      </c>
      <c r="AC242" s="141">
        <v>0</v>
      </c>
      <c r="AD242" s="141">
        <v>0</v>
      </c>
      <c r="AE242" s="260">
        <f t="shared" si="37"/>
        <v>0</v>
      </c>
      <c r="AF242" s="141">
        <v>0</v>
      </c>
      <c r="AG242" s="141">
        <v>0</v>
      </c>
      <c r="AH242" s="260">
        <f t="shared" si="33"/>
        <v>0</v>
      </c>
      <c r="AI242" s="143">
        <f t="shared" si="39"/>
        <v>8000</v>
      </c>
      <c r="AJ242" s="141"/>
      <c r="AK242" s="355">
        <f t="shared" si="34"/>
        <v>8000</v>
      </c>
      <c r="AL242" s="302"/>
      <c r="AM242" s="322">
        <f t="shared" si="36"/>
        <v>-265843.913333333</v>
      </c>
      <c r="AN242" s="322">
        <f t="shared" si="38"/>
        <v>325951.803333334</v>
      </c>
      <c r="AO242" s="265">
        <f>VLOOKUP(C242,[13]Sheet1!$B$1:$BK$65536,62,0)</f>
        <v>0</v>
      </c>
      <c r="AP242" s="343"/>
      <c r="AQ242" s="343"/>
      <c r="AR242" s="343"/>
    </row>
    <row r="243" hidden="1" customHeight="1" spans="1:44">
      <c r="A243" s="265"/>
      <c r="B243" s="291">
        <v>270</v>
      </c>
      <c r="C243" s="292" t="s">
        <v>518</v>
      </c>
      <c r="D243" s="293" t="s">
        <v>519</v>
      </c>
      <c r="E243" s="132">
        <f>VLOOKUP(C243,[1]整理明细!$B:$M,12,0)</f>
        <v>70239.08</v>
      </c>
      <c r="F243" s="132">
        <f>VLOOKUP(C243,[12]河北应付账款!$C:$P,14,0)</f>
        <v>69627.78</v>
      </c>
      <c r="G243" s="132">
        <f t="shared" si="35"/>
        <v>11604.63</v>
      </c>
      <c r="H243" s="141">
        <v>5927.40133333333</v>
      </c>
      <c r="I243" s="141">
        <v>30000</v>
      </c>
      <c r="J243" s="141">
        <v>-24072.5986666667</v>
      </c>
      <c r="K243" s="141">
        <v>7000</v>
      </c>
      <c r="L243" s="141">
        <v>7000</v>
      </c>
      <c r="M243" s="141">
        <v>0</v>
      </c>
      <c r="N243" s="141">
        <v>11000</v>
      </c>
      <c r="O243" s="141">
        <v>10000</v>
      </c>
      <c r="P243" s="141">
        <v>1000</v>
      </c>
      <c r="Q243" s="141">
        <v>22459.0986666666</v>
      </c>
      <c r="R243" s="141">
        <v>1000</v>
      </c>
      <c r="S243" s="141">
        <v>21459.0986666666</v>
      </c>
      <c r="T243" s="141">
        <v>10000</v>
      </c>
      <c r="U243" s="141">
        <v>20000</v>
      </c>
      <c r="V243" s="141">
        <v>-10000</v>
      </c>
      <c r="W243" s="141">
        <v>20510.3706666666</v>
      </c>
      <c r="X243" s="141">
        <v>20000</v>
      </c>
      <c r="Y243" s="141">
        <v>510.37066666664</v>
      </c>
      <c r="Z243" s="141">
        <v>21000</v>
      </c>
      <c r="AA243" s="141">
        <v>20000</v>
      </c>
      <c r="AB243" s="141">
        <v>1000</v>
      </c>
      <c r="AC243" s="141">
        <v>12000</v>
      </c>
      <c r="AD243" s="141">
        <v>0</v>
      </c>
      <c r="AE243" s="260">
        <f t="shared" si="37"/>
        <v>12000</v>
      </c>
      <c r="AF243" s="141">
        <v>11000</v>
      </c>
      <c r="AG243" s="141">
        <f>VLOOKUP(D243,'[11]2024.03支出'!$G:$H,2,0)</f>
        <v>20000</v>
      </c>
      <c r="AH243" s="260">
        <f t="shared" si="33"/>
        <v>-9000</v>
      </c>
      <c r="AI243" s="143">
        <f t="shared" si="39"/>
        <v>9000</v>
      </c>
      <c r="AJ243" s="141"/>
      <c r="AK243" s="260">
        <f t="shared" si="34"/>
        <v>9000</v>
      </c>
      <c r="AL243" s="302"/>
      <c r="AM243" s="322">
        <f t="shared" si="36"/>
        <v>1896.87066666654</v>
      </c>
      <c r="AN243" s="322">
        <f t="shared" si="38"/>
        <v>68342.2093333335</v>
      </c>
      <c r="AO243" s="265">
        <f>VLOOKUP(C243,[13]Sheet1!$B$1:$BK$65536,62,0)</f>
        <v>0</v>
      </c>
      <c r="AP243" s="343"/>
      <c r="AQ243" s="343"/>
      <c r="AR243" s="343"/>
    </row>
    <row r="244" hidden="1" customHeight="1" spans="1:44">
      <c r="A244" s="265"/>
      <c r="B244" s="291">
        <v>271</v>
      </c>
      <c r="C244" s="292" t="s">
        <v>520</v>
      </c>
      <c r="D244" s="293" t="s">
        <v>521</v>
      </c>
      <c r="E244" s="132">
        <f>VLOOKUP(C244,[1]整理明细!$B:$M,12,0)</f>
        <v>546559.03</v>
      </c>
      <c r="F244" s="132">
        <f>VLOOKUP(C244,[12]河北应付账款!$C:$P,14,0)</f>
        <v>482113.03</v>
      </c>
      <c r="G244" s="132">
        <f t="shared" si="35"/>
        <v>80352.1716666667</v>
      </c>
      <c r="H244" s="141">
        <v>27392.8</v>
      </c>
      <c r="I244" s="141">
        <v>27000</v>
      </c>
      <c r="J244" s="141">
        <v>392.799999999999</v>
      </c>
      <c r="K244" s="141">
        <v>24000</v>
      </c>
      <c r="L244" s="141">
        <v>29018.4</v>
      </c>
      <c r="M244" s="141">
        <v>-5018.4</v>
      </c>
      <c r="N244" s="141">
        <v>24000</v>
      </c>
      <c r="O244" s="141">
        <v>24000</v>
      </c>
      <c r="P244" s="141">
        <v>0</v>
      </c>
      <c r="Q244" s="141">
        <v>41687.36</v>
      </c>
      <c r="R244" s="141">
        <v>0</v>
      </c>
      <c r="S244" s="141">
        <v>41687.36</v>
      </c>
      <c r="T244" s="141">
        <v>0</v>
      </c>
      <c r="U244" s="141">
        <v>40000</v>
      </c>
      <c r="V244" s="141">
        <v>-40000</v>
      </c>
      <c r="W244" s="141">
        <v>32705.4106666666</v>
      </c>
      <c r="X244" s="141">
        <v>0</v>
      </c>
      <c r="Y244" s="141">
        <v>32705.4106666666</v>
      </c>
      <c r="Z244" s="141">
        <v>33000</v>
      </c>
      <c r="AA244" s="141">
        <v>0</v>
      </c>
      <c r="AB244" s="141">
        <v>33000</v>
      </c>
      <c r="AC244" s="141">
        <v>39000</v>
      </c>
      <c r="AD244" s="141">
        <v>50000</v>
      </c>
      <c r="AE244" s="260">
        <f t="shared" si="37"/>
        <v>-11000</v>
      </c>
      <c r="AF244" s="141">
        <v>68000</v>
      </c>
      <c r="AG244" s="141">
        <v>0</v>
      </c>
      <c r="AH244" s="260">
        <f t="shared" si="33"/>
        <v>68000</v>
      </c>
      <c r="AI244" s="143">
        <f t="shared" si="39"/>
        <v>64000</v>
      </c>
      <c r="AJ244" s="141"/>
      <c r="AK244" s="260">
        <f t="shared" si="34"/>
        <v>64000</v>
      </c>
      <c r="AL244" s="302"/>
      <c r="AM244" s="322">
        <f t="shared" si="36"/>
        <v>183767.170666667</v>
      </c>
      <c r="AN244" s="322">
        <f t="shared" si="38"/>
        <v>362791.859333333</v>
      </c>
      <c r="AO244" s="265">
        <f>VLOOKUP(C244,[13]Sheet1!$B$1:$BK$65536,62,0)</f>
        <v>0</v>
      </c>
      <c r="AP244" s="343"/>
      <c r="AQ244" s="343"/>
      <c r="AR244" s="343"/>
    </row>
    <row r="245" hidden="1" customHeight="1" spans="1:44">
      <c r="A245" s="265"/>
      <c r="B245" s="291">
        <v>272</v>
      </c>
      <c r="C245" s="292" t="s">
        <v>522</v>
      </c>
      <c r="D245" s="293" t="s">
        <v>523</v>
      </c>
      <c r="E245" s="132">
        <f>VLOOKUP(C245,[1]整理明细!$B:$M,12,0)</f>
        <v>530023.49</v>
      </c>
      <c r="F245" s="132">
        <f>VLOOKUP(C245,[12]河北应付账款!$C:$P,14,0)</f>
        <v>1268001.08</v>
      </c>
      <c r="G245" s="132">
        <f t="shared" si="35"/>
        <v>211333.513333333</v>
      </c>
      <c r="H245" s="141">
        <v>111804.556</v>
      </c>
      <c r="I245" s="141">
        <v>111000</v>
      </c>
      <c r="J245" s="141">
        <v>804.555999999997</v>
      </c>
      <c r="K245" s="141">
        <v>134000</v>
      </c>
      <c r="L245" s="141">
        <v>269269.2</v>
      </c>
      <c r="M245" s="141">
        <v>-135269.2</v>
      </c>
      <c r="N245" s="141">
        <v>194000</v>
      </c>
      <c r="O245" s="141">
        <v>134000</v>
      </c>
      <c r="P245" s="141">
        <v>60000</v>
      </c>
      <c r="Q245" s="141">
        <v>314080</v>
      </c>
      <c r="R245" s="141">
        <v>194000</v>
      </c>
      <c r="S245" s="141">
        <v>120080</v>
      </c>
      <c r="T245" s="141">
        <v>260000</v>
      </c>
      <c r="U245" s="141">
        <v>400000</v>
      </c>
      <c r="V245" s="141">
        <v>-140000</v>
      </c>
      <c r="W245" s="141">
        <v>221661.809333334</v>
      </c>
      <c r="X245" s="141">
        <v>350000</v>
      </c>
      <c r="Y245" s="141">
        <v>-128338.190666666</v>
      </c>
      <c r="Z245" s="141">
        <v>222000</v>
      </c>
      <c r="AA245" s="141">
        <v>400000</v>
      </c>
      <c r="AB245" s="141">
        <v>-178000</v>
      </c>
      <c r="AC245" s="141">
        <v>91000</v>
      </c>
      <c r="AD245" s="141">
        <v>250000</v>
      </c>
      <c r="AE245" s="260">
        <f t="shared" si="37"/>
        <v>-159000</v>
      </c>
      <c r="AF245" s="141">
        <v>85000</v>
      </c>
      <c r="AG245" s="141">
        <f>VLOOKUP(D245,'[11]2024.03支出'!$G:$H,2,0)</f>
        <v>200000</v>
      </c>
      <c r="AH245" s="260">
        <f t="shared" si="33"/>
        <v>-115000</v>
      </c>
      <c r="AI245" s="143">
        <f t="shared" si="39"/>
        <v>169000</v>
      </c>
      <c r="AJ245" s="141"/>
      <c r="AK245" s="260">
        <f t="shared" si="34"/>
        <v>169000</v>
      </c>
      <c r="AL245" s="302"/>
      <c r="AM245" s="322">
        <f t="shared" si="36"/>
        <v>-505722.834666666</v>
      </c>
      <c r="AN245" s="322">
        <f t="shared" si="38"/>
        <v>1035746.32466667</v>
      </c>
      <c r="AO245" s="265">
        <f>VLOOKUP(C245,[13]Sheet1!$B$1:$BK$65536,62,0)</f>
        <v>0</v>
      </c>
      <c r="AP245" s="343"/>
      <c r="AQ245" s="343"/>
      <c r="AR245" s="343"/>
    </row>
    <row r="246" hidden="1" customHeight="1" spans="1:44">
      <c r="A246" s="265"/>
      <c r="B246" s="291">
        <v>273</v>
      </c>
      <c r="C246" s="292" t="s">
        <v>524</v>
      </c>
      <c r="D246" s="293" t="s">
        <v>525</v>
      </c>
      <c r="E246" s="132">
        <f>VLOOKUP(C246,[1]整理明细!$B:$M,12,0)</f>
        <v>53417.6</v>
      </c>
      <c r="F246" s="132">
        <f>VLOOKUP(C246,[12]河北应付账款!$C:$P,14,0)</f>
        <v>23504</v>
      </c>
      <c r="G246" s="132">
        <f t="shared" si="35"/>
        <v>3917.33333333333</v>
      </c>
      <c r="H246" s="141">
        <v>11452.716</v>
      </c>
      <c r="I246" s="141">
        <v>11000</v>
      </c>
      <c r="J246" s="141">
        <v>452.716</v>
      </c>
      <c r="K246" s="141">
        <v>10000</v>
      </c>
      <c r="L246" s="141">
        <v>53741.77</v>
      </c>
      <c r="M246" s="141">
        <v>-43741.77</v>
      </c>
      <c r="N246" s="141">
        <v>16000</v>
      </c>
      <c r="O246" s="141">
        <v>10000</v>
      </c>
      <c r="P246" s="141">
        <v>6000</v>
      </c>
      <c r="Q246" s="141">
        <v>23160.96</v>
      </c>
      <c r="R246" s="141">
        <v>0</v>
      </c>
      <c r="S246" s="141">
        <v>23160.96</v>
      </c>
      <c r="T246" s="141">
        <v>20000</v>
      </c>
      <c r="U246" s="141">
        <v>20000</v>
      </c>
      <c r="V246" s="141">
        <v>0</v>
      </c>
      <c r="W246" s="141">
        <v>10986.6666666666</v>
      </c>
      <c r="X246" s="141">
        <v>20000</v>
      </c>
      <c r="Y246" s="141">
        <v>-9013.33333333336</v>
      </c>
      <c r="Z246" s="141">
        <v>11000</v>
      </c>
      <c r="AA246" s="141">
        <v>0</v>
      </c>
      <c r="AB246" s="141">
        <v>11000</v>
      </c>
      <c r="AC246" s="141">
        <v>7000</v>
      </c>
      <c r="AD246" s="141">
        <v>0</v>
      </c>
      <c r="AE246" s="260">
        <f t="shared" si="37"/>
        <v>7000</v>
      </c>
      <c r="AF246" s="141">
        <v>7000</v>
      </c>
      <c r="AG246" s="141">
        <v>0</v>
      </c>
      <c r="AH246" s="260">
        <f t="shared" si="33"/>
        <v>7000</v>
      </c>
      <c r="AI246" s="143">
        <f t="shared" si="39"/>
        <v>3000</v>
      </c>
      <c r="AJ246" s="141"/>
      <c r="AK246" s="260">
        <f t="shared" si="34"/>
        <v>3000</v>
      </c>
      <c r="AL246" s="302"/>
      <c r="AM246" s="322">
        <f t="shared" si="36"/>
        <v>4858.57266666665</v>
      </c>
      <c r="AN246" s="322">
        <f t="shared" si="38"/>
        <v>48559.0273333334</v>
      </c>
      <c r="AO246" s="265">
        <f>VLOOKUP(C246,[13]Sheet1!$B$1:$BK$65536,62,0)</f>
        <v>0</v>
      </c>
      <c r="AP246" s="343"/>
      <c r="AQ246" s="343"/>
      <c r="AR246" s="343"/>
    </row>
    <row r="247" hidden="1" customHeight="1" spans="1:44">
      <c r="A247" s="265"/>
      <c r="B247" s="291">
        <v>274</v>
      </c>
      <c r="C247" s="292" t="s">
        <v>526</v>
      </c>
      <c r="D247" s="293" t="s">
        <v>527</v>
      </c>
      <c r="E247" s="132">
        <f>VLOOKUP(C247,[1]整理明细!$B:$M,12,0)</f>
        <v>1100174.44</v>
      </c>
      <c r="F247" s="132">
        <f>VLOOKUP(C247,[12]河北应付账款!$C:$P,14,0)</f>
        <v>347762.62</v>
      </c>
      <c r="G247" s="132">
        <f t="shared" si="35"/>
        <v>57960.4366666667</v>
      </c>
      <c r="H247" s="141">
        <v>56595.0413333333</v>
      </c>
      <c r="I247" s="141">
        <v>56000</v>
      </c>
      <c r="J247" s="141">
        <v>595.041333333298</v>
      </c>
      <c r="K247" s="141">
        <v>50000</v>
      </c>
      <c r="L247" s="141">
        <v>100000</v>
      </c>
      <c r="M247" s="141">
        <v>-50000</v>
      </c>
      <c r="N247" s="141">
        <v>118000</v>
      </c>
      <c r="O247" s="141">
        <v>118000</v>
      </c>
      <c r="P247" s="141">
        <v>0</v>
      </c>
      <c r="Q247" s="141">
        <v>205269.444</v>
      </c>
      <c r="R247" s="141">
        <v>0</v>
      </c>
      <c r="S247" s="141">
        <v>205269.444</v>
      </c>
      <c r="T247" s="141">
        <v>110000</v>
      </c>
      <c r="U247" s="141">
        <v>0</v>
      </c>
      <c r="V247" s="141">
        <v>110000</v>
      </c>
      <c r="W247" s="141">
        <v>126626.666666666</v>
      </c>
      <c r="X247" s="141">
        <v>0</v>
      </c>
      <c r="Y247" s="141">
        <v>126626.666666666</v>
      </c>
      <c r="Z247" s="141">
        <v>127000</v>
      </c>
      <c r="AA247" s="141">
        <v>0</v>
      </c>
      <c r="AB247" s="141">
        <v>127000</v>
      </c>
      <c r="AC247" s="141">
        <v>127000</v>
      </c>
      <c r="AD247" s="141">
        <v>0</v>
      </c>
      <c r="AE247" s="260">
        <f t="shared" si="37"/>
        <v>127000</v>
      </c>
      <c r="AF247" s="141">
        <v>77000</v>
      </c>
      <c r="AG247" s="141">
        <v>0</v>
      </c>
      <c r="AH247" s="260">
        <f t="shared" si="33"/>
        <v>77000</v>
      </c>
      <c r="AI247" s="143">
        <f t="shared" si="39"/>
        <v>46000</v>
      </c>
      <c r="AJ247" s="141"/>
      <c r="AK247" s="260">
        <f t="shared" si="34"/>
        <v>46000</v>
      </c>
      <c r="AL247" s="302"/>
      <c r="AM247" s="322">
        <f t="shared" si="36"/>
        <v>769491.151999999</v>
      </c>
      <c r="AN247" s="322">
        <f t="shared" si="38"/>
        <v>330683.288000001</v>
      </c>
      <c r="AO247" s="265">
        <f>VLOOKUP(C247,[13]Sheet1!$B$1:$BK$65536,62,0)</f>
        <v>0</v>
      </c>
      <c r="AP247" s="343"/>
      <c r="AQ247" s="343"/>
      <c r="AR247" s="343"/>
    </row>
    <row r="248" hidden="1" customHeight="1" spans="1:44">
      <c r="A248" s="265"/>
      <c r="B248" s="291">
        <v>275</v>
      </c>
      <c r="C248" s="292" t="s">
        <v>528</v>
      </c>
      <c r="D248" s="293" t="s">
        <v>529</v>
      </c>
      <c r="E248" s="132">
        <f>VLOOKUP(C248,[1]整理明细!$B:$M,12,0)</f>
        <v>256449.09</v>
      </c>
      <c r="F248" s="132">
        <f>VLOOKUP(C248,[12]河北应付账款!$C:$P,14,0)</f>
        <v>706529.33</v>
      </c>
      <c r="G248" s="132">
        <f t="shared" si="35"/>
        <v>117754.888333333</v>
      </c>
      <c r="H248" s="141">
        <v>12022.8693333333</v>
      </c>
      <c r="I248" s="141">
        <v>44187.52</v>
      </c>
      <c r="J248" s="141">
        <v>-32164.6506666667</v>
      </c>
      <c r="K248" s="141">
        <v>23000</v>
      </c>
      <c r="L248" s="141">
        <v>48487.85</v>
      </c>
      <c r="M248" s="141">
        <v>-25487.85</v>
      </c>
      <c r="N248" s="141">
        <v>42000</v>
      </c>
      <c r="O248" s="141">
        <v>126733.35</v>
      </c>
      <c r="P248" s="141">
        <v>-84733.35</v>
      </c>
      <c r="Q248" s="141">
        <v>58189.3013333334</v>
      </c>
      <c r="R248" s="141">
        <v>60000</v>
      </c>
      <c r="S248" s="141">
        <v>-1810.6986666666</v>
      </c>
      <c r="T248" s="141">
        <v>80000</v>
      </c>
      <c r="U248" s="141">
        <v>26501.27</v>
      </c>
      <c r="V248" s="141">
        <v>53498.73</v>
      </c>
      <c r="W248" s="141">
        <v>99105.344</v>
      </c>
      <c r="X248" s="141">
        <v>99100</v>
      </c>
      <c r="Y248" s="141">
        <v>5.34399999999732</v>
      </c>
      <c r="Z248" s="141">
        <v>99000</v>
      </c>
      <c r="AA248" s="141">
        <v>165100</v>
      </c>
      <c r="AB248" s="141">
        <v>-66100</v>
      </c>
      <c r="AC248" s="141">
        <v>35000</v>
      </c>
      <c r="AD248" s="141">
        <v>165000</v>
      </c>
      <c r="AE248" s="260">
        <f t="shared" si="37"/>
        <v>-130000</v>
      </c>
      <c r="AF248" s="141">
        <v>42000</v>
      </c>
      <c r="AG248" s="141">
        <f>VLOOKUP(D248,'[11]2024.03支出'!$G:$H,2,0)</f>
        <v>120000</v>
      </c>
      <c r="AH248" s="260">
        <f t="shared" ref="AH248:AH269" si="40">AF248-AG248</f>
        <v>-78000</v>
      </c>
      <c r="AI248" s="143">
        <f t="shared" si="39"/>
        <v>94000</v>
      </c>
      <c r="AJ248" s="141"/>
      <c r="AK248" s="260">
        <f t="shared" ref="AK248:AK269" si="41">AI248-AJ248</f>
        <v>94000</v>
      </c>
      <c r="AL248" s="302"/>
      <c r="AM248" s="322">
        <f t="shared" si="36"/>
        <v>-270792.475333333</v>
      </c>
      <c r="AN248" s="322">
        <f t="shared" si="38"/>
        <v>527241.565333333</v>
      </c>
      <c r="AO248" s="265">
        <f>VLOOKUP(C248,[13]Sheet1!$B$1:$BK$65536,62,0)</f>
        <v>0</v>
      </c>
      <c r="AP248" s="343"/>
      <c r="AQ248" s="343"/>
      <c r="AR248" s="343"/>
    </row>
    <row r="249" hidden="1" customHeight="1" spans="1:44">
      <c r="A249" s="265"/>
      <c r="B249" s="291">
        <v>276</v>
      </c>
      <c r="C249" s="292" t="s">
        <v>530</v>
      </c>
      <c r="D249" s="293" t="s">
        <v>531</v>
      </c>
      <c r="E249" s="132">
        <f>VLOOKUP(C249,[1]整理明细!$B:$M,12,0)</f>
        <v>0</v>
      </c>
      <c r="F249" s="132">
        <f>VLOOKUP(C249,[12]河北应付账款!$C:$P,14,0)</f>
        <v>0</v>
      </c>
      <c r="G249" s="132">
        <f t="shared" ref="G249:G269" si="42">F249/6</f>
        <v>0</v>
      </c>
      <c r="H249" s="141">
        <v>0</v>
      </c>
      <c r="I249" s="141">
        <v>0</v>
      </c>
      <c r="J249" s="141">
        <v>0</v>
      </c>
      <c r="K249" s="141">
        <v>0</v>
      </c>
      <c r="L249" s="141">
        <v>0</v>
      </c>
      <c r="M249" s="141">
        <v>0</v>
      </c>
      <c r="N249" s="141">
        <v>0</v>
      </c>
      <c r="O249" s="141">
        <v>0</v>
      </c>
      <c r="P249" s="141">
        <v>0</v>
      </c>
      <c r="Q249" s="141">
        <v>0</v>
      </c>
      <c r="R249" s="141">
        <v>0</v>
      </c>
      <c r="S249" s="141">
        <v>0</v>
      </c>
      <c r="T249" s="141">
        <v>0</v>
      </c>
      <c r="U249" s="141">
        <v>0</v>
      </c>
      <c r="V249" s="141">
        <v>0</v>
      </c>
      <c r="W249" s="141">
        <v>0</v>
      </c>
      <c r="X249" s="141">
        <v>0</v>
      </c>
      <c r="Y249" s="141">
        <v>0</v>
      </c>
      <c r="Z249" s="141">
        <v>0</v>
      </c>
      <c r="AA249" s="141">
        <v>0</v>
      </c>
      <c r="AB249" s="141">
        <v>0</v>
      </c>
      <c r="AC249" s="141">
        <v>0</v>
      </c>
      <c r="AD249" s="141">
        <v>0</v>
      </c>
      <c r="AE249" s="260">
        <f t="shared" si="37"/>
        <v>0</v>
      </c>
      <c r="AF249" s="141">
        <v>0</v>
      </c>
      <c r="AG249" s="141">
        <v>0</v>
      </c>
      <c r="AH249" s="260">
        <f t="shared" si="40"/>
        <v>0</v>
      </c>
      <c r="AI249" s="143">
        <f t="shared" si="39"/>
        <v>0</v>
      </c>
      <c r="AJ249" s="141"/>
      <c r="AK249" s="260">
        <f t="shared" si="41"/>
        <v>0</v>
      </c>
      <c r="AL249" s="302"/>
      <c r="AM249" s="322">
        <f t="shared" ref="AM249:AM269" si="43">AE249+AB249+Y249+V249+S249+P249+M249+J249+AH249+AK249</f>
        <v>0</v>
      </c>
      <c r="AN249" s="322">
        <f t="shared" si="38"/>
        <v>0</v>
      </c>
      <c r="AO249" s="265">
        <f>VLOOKUP(C249,[13]Sheet1!$B$1:$BK$65536,62,0)</f>
        <v>0</v>
      </c>
      <c r="AP249" s="343"/>
      <c r="AQ249" s="343"/>
      <c r="AR249" s="343"/>
    </row>
    <row r="250" hidden="1" customHeight="1" spans="1:44">
      <c r="A250" s="265"/>
      <c r="B250" s="291">
        <v>277</v>
      </c>
      <c r="C250" s="292" t="s">
        <v>532</v>
      </c>
      <c r="D250" s="293" t="s">
        <v>533</v>
      </c>
      <c r="E250" s="132">
        <f>VLOOKUP(C250,[1]整理明细!$B:$M,12,0)</f>
        <v>0</v>
      </c>
      <c r="F250" s="132">
        <f>VLOOKUP(C250,[12]河北应付账款!$C:$P,14,0)</f>
        <v>3277.34</v>
      </c>
      <c r="G250" s="132">
        <f t="shared" si="42"/>
        <v>546.223333333333</v>
      </c>
      <c r="H250" s="141">
        <v>5923.324</v>
      </c>
      <c r="I250" s="141">
        <v>5000</v>
      </c>
      <c r="J250" s="141">
        <v>923.324</v>
      </c>
      <c r="K250" s="141">
        <v>5000</v>
      </c>
      <c r="L250" s="141">
        <v>0</v>
      </c>
      <c r="M250" s="141">
        <v>5000</v>
      </c>
      <c r="N250" s="141">
        <v>6000</v>
      </c>
      <c r="O250" s="141">
        <v>5000</v>
      </c>
      <c r="P250" s="141">
        <v>1000</v>
      </c>
      <c r="Q250" s="141">
        <v>35520</v>
      </c>
      <c r="R250" s="141">
        <v>0</v>
      </c>
      <c r="S250" s="141">
        <v>35520</v>
      </c>
      <c r="T250" s="141">
        <v>0</v>
      </c>
      <c r="U250" s="141">
        <v>0</v>
      </c>
      <c r="V250" s="141">
        <v>0</v>
      </c>
      <c r="W250" s="141">
        <v>0</v>
      </c>
      <c r="X250" s="141">
        <v>0</v>
      </c>
      <c r="Y250" s="141">
        <v>0</v>
      </c>
      <c r="Z250" s="141">
        <v>0</v>
      </c>
      <c r="AA250" s="141">
        <v>0</v>
      </c>
      <c r="AB250" s="141">
        <v>0</v>
      </c>
      <c r="AC250" s="141">
        <v>0</v>
      </c>
      <c r="AD250" s="141">
        <v>0</v>
      </c>
      <c r="AE250" s="260">
        <f t="shared" si="37"/>
        <v>0</v>
      </c>
      <c r="AF250" s="141">
        <v>0</v>
      </c>
      <c r="AG250" s="141">
        <v>0</v>
      </c>
      <c r="AH250" s="260">
        <f t="shared" si="40"/>
        <v>0</v>
      </c>
      <c r="AI250" s="143">
        <f t="shared" si="39"/>
        <v>0</v>
      </c>
      <c r="AJ250" s="141"/>
      <c r="AK250" s="260">
        <f t="shared" si="41"/>
        <v>0</v>
      </c>
      <c r="AL250" s="302"/>
      <c r="AM250" s="322">
        <f t="shared" si="43"/>
        <v>42443.324</v>
      </c>
      <c r="AN250" s="322">
        <f t="shared" si="38"/>
        <v>-42443.324</v>
      </c>
      <c r="AO250" s="265">
        <f>VLOOKUP(C250,[13]Sheet1!$B$1:$BK$65536,62,0)</f>
        <v>0</v>
      </c>
      <c r="AP250" s="343"/>
      <c r="AQ250" s="343"/>
      <c r="AR250" s="343"/>
    </row>
    <row r="251" hidden="1" customHeight="1" spans="1:44">
      <c r="A251" s="265"/>
      <c r="B251" s="291">
        <v>278</v>
      </c>
      <c r="C251" s="292" t="s">
        <v>534</v>
      </c>
      <c r="D251" s="293" t="s">
        <v>535</v>
      </c>
      <c r="E251" s="132">
        <f>VLOOKUP(C251,[1]整理明细!$B:$M,12,0)</f>
        <v>6000</v>
      </c>
      <c r="F251" s="132">
        <f>VLOOKUP(C251,[12]河北应付账款!$C:$P,14,0)</f>
        <v>0</v>
      </c>
      <c r="G251" s="132">
        <f t="shared" si="42"/>
        <v>0</v>
      </c>
      <c r="H251" s="141">
        <v>0</v>
      </c>
      <c r="I251" s="141">
        <v>0</v>
      </c>
      <c r="J251" s="141">
        <v>0</v>
      </c>
      <c r="K251" s="141">
        <v>0</v>
      </c>
      <c r="L251" s="141">
        <v>0</v>
      </c>
      <c r="M251" s="141">
        <v>0</v>
      </c>
      <c r="N251" s="141">
        <v>0</v>
      </c>
      <c r="O251" s="141">
        <v>0</v>
      </c>
      <c r="P251" s="141">
        <v>0</v>
      </c>
      <c r="Q251" s="141">
        <v>0</v>
      </c>
      <c r="R251" s="141">
        <v>0</v>
      </c>
      <c r="S251" s="141">
        <v>0</v>
      </c>
      <c r="T251" s="141">
        <v>0</v>
      </c>
      <c r="U251" s="141">
        <v>0</v>
      </c>
      <c r="V251" s="141">
        <v>0</v>
      </c>
      <c r="W251" s="141">
        <v>0</v>
      </c>
      <c r="X251" s="141">
        <v>0</v>
      </c>
      <c r="Y251" s="141">
        <v>0</v>
      </c>
      <c r="Z251" s="141">
        <v>1000</v>
      </c>
      <c r="AA251" s="141">
        <v>0</v>
      </c>
      <c r="AB251" s="141">
        <v>1000</v>
      </c>
      <c r="AC251" s="141">
        <v>1000</v>
      </c>
      <c r="AD251" s="141">
        <v>0</v>
      </c>
      <c r="AE251" s="260">
        <f t="shared" si="37"/>
        <v>1000</v>
      </c>
      <c r="AF251" s="141">
        <v>0</v>
      </c>
      <c r="AG251" s="141">
        <v>0</v>
      </c>
      <c r="AH251" s="260">
        <f t="shared" si="40"/>
        <v>0</v>
      </c>
      <c r="AI251" s="143">
        <f t="shared" si="39"/>
        <v>0</v>
      </c>
      <c r="AJ251" s="141"/>
      <c r="AK251" s="260">
        <f t="shared" si="41"/>
        <v>0</v>
      </c>
      <c r="AL251" s="302"/>
      <c r="AM251" s="322">
        <f t="shared" si="43"/>
        <v>2000</v>
      </c>
      <c r="AN251" s="322">
        <f t="shared" si="38"/>
        <v>4000</v>
      </c>
      <c r="AO251" s="265">
        <f>VLOOKUP(C251,[13]Sheet1!$B$1:$BK$65536,62,0)</f>
        <v>0</v>
      </c>
      <c r="AP251" s="343"/>
      <c r="AQ251" s="343"/>
      <c r="AR251" s="343"/>
    </row>
    <row r="252" hidden="1" customHeight="1" spans="1:44">
      <c r="A252" s="265"/>
      <c r="B252" s="291">
        <v>279</v>
      </c>
      <c r="C252" s="292" t="s">
        <v>536</v>
      </c>
      <c r="D252" s="293" t="s">
        <v>537</v>
      </c>
      <c r="E252" s="132">
        <f>VLOOKUP(C252,[1]整理明细!$B:$M,12,0)</f>
        <v>1750</v>
      </c>
      <c r="F252" s="132">
        <f>VLOOKUP(C252,[12]河北应付账款!$C:$P,14,0)</f>
        <v>0</v>
      </c>
      <c r="G252" s="132">
        <f t="shared" si="42"/>
        <v>0</v>
      </c>
      <c r="H252" s="141">
        <v>0</v>
      </c>
      <c r="I252" s="141">
        <v>0</v>
      </c>
      <c r="J252" s="141">
        <v>0</v>
      </c>
      <c r="K252" s="141">
        <v>0</v>
      </c>
      <c r="L252" s="141">
        <v>0</v>
      </c>
      <c r="M252" s="141">
        <v>0</v>
      </c>
      <c r="N252" s="141">
        <v>0</v>
      </c>
      <c r="O252" s="141">
        <v>0</v>
      </c>
      <c r="P252" s="141">
        <v>0</v>
      </c>
      <c r="Q252" s="141">
        <v>0</v>
      </c>
      <c r="R252" s="141">
        <v>0</v>
      </c>
      <c r="S252" s="141">
        <v>0</v>
      </c>
      <c r="T252" s="141">
        <v>0</v>
      </c>
      <c r="U252" s="141">
        <v>0</v>
      </c>
      <c r="V252" s="141">
        <v>0</v>
      </c>
      <c r="W252" s="141">
        <v>0</v>
      </c>
      <c r="X252" s="141">
        <v>0</v>
      </c>
      <c r="Y252" s="141">
        <v>0</v>
      </c>
      <c r="Z252" s="141">
        <v>2000</v>
      </c>
      <c r="AA252" s="141">
        <v>7000</v>
      </c>
      <c r="AB252" s="141">
        <v>-5000</v>
      </c>
      <c r="AC252" s="141">
        <v>0</v>
      </c>
      <c r="AD252" s="141">
        <v>0</v>
      </c>
      <c r="AE252" s="260">
        <f t="shared" ref="AE252:AE269" si="44">AC252-AD252</f>
        <v>0</v>
      </c>
      <c r="AF252" s="141">
        <v>0</v>
      </c>
      <c r="AG252" s="141">
        <v>0</v>
      </c>
      <c r="AH252" s="260">
        <f t="shared" si="40"/>
        <v>0</v>
      </c>
      <c r="AI252" s="143">
        <f t="shared" si="39"/>
        <v>0</v>
      </c>
      <c r="AJ252" s="141"/>
      <c r="AK252" s="260">
        <f t="shared" si="41"/>
        <v>0</v>
      </c>
      <c r="AL252" s="302"/>
      <c r="AM252" s="322">
        <f t="shared" si="43"/>
        <v>-5000</v>
      </c>
      <c r="AN252" s="322">
        <f t="shared" ref="AN252:AN269" si="45">E252-AM252</f>
        <v>6750</v>
      </c>
      <c r="AO252" s="265">
        <f>VLOOKUP(C252,[13]Sheet1!$B$1:$BK$65536,62,0)</f>
        <v>0</v>
      </c>
      <c r="AP252" s="343"/>
      <c r="AQ252" s="343"/>
      <c r="AR252" s="343"/>
    </row>
    <row r="253" hidden="1" customHeight="1" spans="1:44">
      <c r="A253" s="265"/>
      <c r="B253" s="291">
        <v>281</v>
      </c>
      <c r="C253" s="292" t="s">
        <v>538</v>
      </c>
      <c r="D253" s="293" t="s">
        <v>539</v>
      </c>
      <c r="E253" s="132">
        <f>VLOOKUP(C253,[1]整理明细!$B:$M,12,0)</f>
        <v>0</v>
      </c>
      <c r="F253" s="132">
        <f>VLOOKUP(C253,[12]河北应付账款!$C:$P,14,0)</f>
        <v>0</v>
      </c>
      <c r="G253" s="132">
        <f t="shared" si="42"/>
        <v>0</v>
      </c>
      <c r="H253" s="141">
        <v>0</v>
      </c>
      <c r="I253" s="141">
        <v>0</v>
      </c>
      <c r="J253" s="141">
        <v>0</v>
      </c>
      <c r="K253" s="141">
        <v>0</v>
      </c>
      <c r="L253" s="141">
        <v>0</v>
      </c>
      <c r="M253" s="141">
        <v>0</v>
      </c>
      <c r="N253" s="141">
        <v>0</v>
      </c>
      <c r="O253" s="141">
        <v>0</v>
      </c>
      <c r="P253" s="141">
        <v>0</v>
      </c>
      <c r="Q253" s="141">
        <v>0</v>
      </c>
      <c r="R253" s="141">
        <v>0</v>
      </c>
      <c r="S253" s="141">
        <v>0</v>
      </c>
      <c r="T253" s="141">
        <v>0</v>
      </c>
      <c r="U253" s="141">
        <v>0</v>
      </c>
      <c r="V253" s="141">
        <v>0</v>
      </c>
      <c r="W253" s="141">
        <v>0</v>
      </c>
      <c r="X253" s="141">
        <v>0</v>
      </c>
      <c r="Y253" s="141">
        <v>0</v>
      </c>
      <c r="Z253" s="141">
        <v>0</v>
      </c>
      <c r="AA253" s="141">
        <v>0</v>
      </c>
      <c r="AB253" s="141">
        <v>0</v>
      </c>
      <c r="AC253" s="141">
        <v>0</v>
      </c>
      <c r="AD253" s="141">
        <v>0</v>
      </c>
      <c r="AE253" s="260">
        <f t="shared" si="44"/>
        <v>0</v>
      </c>
      <c r="AF253" s="141">
        <v>0</v>
      </c>
      <c r="AG253" s="141">
        <v>0</v>
      </c>
      <c r="AH253" s="260">
        <f t="shared" si="40"/>
        <v>0</v>
      </c>
      <c r="AI253" s="143">
        <f t="shared" si="39"/>
        <v>0</v>
      </c>
      <c r="AJ253" s="141"/>
      <c r="AK253" s="260">
        <f t="shared" si="41"/>
        <v>0</v>
      </c>
      <c r="AL253" s="302"/>
      <c r="AM253" s="322">
        <f t="shared" si="43"/>
        <v>0</v>
      </c>
      <c r="AN253" s="322">
        <f t="shared" si="45"/>
        <v>0</v>
      </c>
      <c r="AO253" s="265">
        <f>VLOOKUP(C253,[13]Sheet1!$B$1:$BK$65536,62,0)</f>
        <v>0</v>
      </c>
      <c r="AP253" s="343"/>
      <c r="AQ253" s="343"/>
      <c r="AR253" s="343"/>
    </row>
    <row r="254" hidden="1" customHeight="1" spans="1:44">
      <c r="A254" s="265"/>
      <c r="B254" s="291">
        <v>283</v>
      </c>
      <c r="C254" s="292" t="s">
        <v>540</v>
      </c>
      <c r="D254" s="293" t="s">
        <v>541</v>
      </c>
      <c r="E254" s="132">
        <f>VLOOKUP(C254,[1]整理明细!$B:$M,12,0)</f>
        <v>116823.94</v>
      </c>
      <c r="F254" s="132">
        <f>VLOOKUP(C254,[12]河北应付账款!$C:$P,14,0)</f>
        <v>94860.68</v>
      </c>
      <c r="G254" s="132">
        <f t="shared" si="42"/>
        <v>15810.1133333333</v>
      </c>
      <c r="H254" s="141">
        <v>1687.04533333333</v>
      </c>
      <c r="I254" s="141">
        <v>1000</v>
      </c>
      <c r="J254" s="141">
        <v>687.04533333333</v>
      </c>
      <c r="K254" s="141">
        <v>4000</v>
      </c>
      <c r="L254" s="141">
        <v>4000</v>
      </c>
      <c r="M254" s="141">
        <v>0</v>
      </c>
      <c r="N254" s="141">
        <v>8000</v>
      </c>
      <c r="O254" s="141">
        <v>37000</v>
      </c>
      <c r="P254" s="141">
        <v>-29000</v>
      </c>
      <c r="Q254" s="141">
        <v>11853.6352</v>
      </c>
      <c r="R254" s="141">
        <v>0</v>
      </c>
      <c r="S254" s="141">
        <v>11853.6352</v>
      </c>
      <c r="T254" s="141">
        <v>10000</v>
      </c>
      <c r="U254" s="141">
        <v>10000</v>
      </c>
      <c r="V254" s="141">
        <v>0</v>
      </c>
      <c r="W254" s="141">
        <v>10840</v>
      </c>
      <c r="X254" s="141">
        <v>0</v>
      </c>
      <c r="Y254" s="141">
        <v>10840</v>
      </c>
      <c r="Z254" s="141">
        <v>11000</v>
      </c>
      <c r="AA254" s="141">
        <v>0</v>
      </c>
      <c r="AB254" s="141">
        <v>11000</v>
      </c>
      <c r="AC254" s="141">
        <v>11000</v>
      </c>
      <c r="AD254" s="141">
        <v>0</v>
      </c>
      <c r="AE254" s="260">
        <f t="shared" si="44"/>
        <v>11000</v>
      </c>
      <c r="AF254" s="141">
        <v>14000</v>
      </c>
      <c r="AG254" s="141">
        <v>0</v>
      </c>
      <c r="AH254" s="260">
        <f t="shared" si="40"/>
        <v>14000</v>
      </c>
      <c r="AI254" s="143">
        <f t="shared" si="39"/>
        <v>13000</v>
      </c>
      <c r="AJ254" s="141"/>
      <c r="AK254" s="260">
        <f t="shared" si="41"/>
        <v>13000</v>
      </c>
      <c r="AL254" s="302"/>
      <c r="AM254" s="322">
        <f t="shared" si="43"/>
        <v>43380.6805333333</v>
      </c>
      <c r="AN254" s="322">
        <f t="shared" si="45"/>
        <v>73443.2594666667</v>
      </c>
      <c r="AO254" s="265">
        <f>VLOOKUP(C254,[13]Sheet1!$B$1:$BK$65536,62,0)</f>
        <v>0</v>
      </c>
      <c r="AP254" s="343"/>
      <c r="AQ254" s="343"/>
      <c r="AR254" s="343"/>
    </row>
    <row r="255" hidden="1" customHeight="1" spans="1:44">
      <c r="A255" s="265"/>
      <c r="B255" s="291">
        <v>284</v>
      </c>
      <c r="C255" s="292" t="s">
        <v>542</v>
      </c>
      <c r="D255" s="293" t="s">
        <v>543</v>
      </c>
      <c r="E255" s="132">
        <f>VLOOKUP(C255,[1]整理明细!$B:$M,12,0)</f>
        <v>0</v>
      </c>
      <c r="F255" s="132">
        <f>VLOOKUP(C255,[12]河北应付账款!$C:$P,14,0)</f>
        <v>1584</v>
      </c>
      <c r="G255" s="132">
        <f t="shared" si="42"/>
        <v>264</v>
      </c>
      <c r="H255" s="141">
        <v>211.2</v>
      </c>
      <c r="I255" s="141">
        <v>0</v>
      </c>
      <c r="J255" s="141">
        <v>211.2</v>
      </c>
      <c r="K255" s="141">
        <v>0</v>
      </c>
      <c r="L255" s="141">
        <v>0</v>
      </c>
      <c r="M255" s="141">
        <v>0</v>
      </c>
      <c r="N255" s="141">
        <v>0</v>
      </c>
      <c r="O255" s="141">
        <v>0</v>
      </c>
      <c r="P255" s="141">
        <v>0</v>
      </c>
      <c r="Q255" s="141">
        <v>9800</v>
      </c>
      <c r="R255" s="141">
        <v>0</v>
      </c>
      <c r="S255" s="141">
        <v>9800</v>
      </c>
      <c r="T255" s="141">
        <v>0</v>
      </c>
      <c r="U255" s="141">
        <v>3168</v>
      </c>
      <c r="V255" s="141">
        <v>-3168</v>
      </c>
      <c r="W255" s="141">
        <v>0</v>
      </c>
      <c r="X255" s="141">
        <v>0</v>
      </c>
      <c r="Y255" s="141">
        <v>0</v>
      </c>
      <c r="Z255" s="141">
        <v>0</v>
      </c>
      <c r="AA255" s="141">
        <v>0</v>
      </c>
      <c r="AB255" s="141">
        <v>0</v>
      </c>
      <c r="AC255" s="141">
        <v>0</v>
      </c>
      <c r="AD255" s="141">
        <v>0</v>
      </c>
      <c r="AE255" s="260">
        <f t="shared" si="44"/>
        <v>0</v>
      </c>
      <c r="AF255" s="141">
        <v>0</v>
      </c>
      <c r="AG255" s="141">
        <v>0</v>
      </c>
      <c r="AH255" s="260">
        <f t="shared" si="40"/>
        <v>0</v>
      </c>
      <c r="AI255" s="143">
        <f t="shared" si="39"/>
        <v>0</v>
      </c>
      <c r="AJ255" s="141"/>
      <c r="AK255" s="260">
        <f t="shared" si="41"/>
        <v>0</v>
      </c>
      <c r="AL255" s="302"/>
      <c r="AM255" s="322">
        <f t="shared" si="43"/>
        <v>6843.2</v>
      </c>
      <c r="AN255" s="322">
        <f t="shared" si="45"/>
        <v>-6843.2</v>
      </c>
      <c r="AO255" s="265">
        <f>VLOOKUP(C255,[13]Sheet1!$B$1:$BK$65536,62,0)</f>
        <v>0</v>
      </c>
      <c r="AP255" s="343"/>
      <c r="AQ255" s="343"/>
      <c r="AR255" s="343"/>
    </row>
    <row r="256" hidden="1" customHeight="1" spans="1:44">
      <c r="A256" s="265"/>
      <c r="B256" s="291">
        <v>285</v>
      </c>
      <c r="C256" s="292" t="s">
        <v>544</v>
      </c>
      <c r="D256" s="293" t="s">
        <v>545</v>
      </c>
      <c r="E256" s="132">
        <f>VLOOKUP(C256,[1]整理明细!$B:$M,12,0)</f>
        <v>210316.28</v>
      </c>
      <c r="F256" s="132">
        <f>VLOOKUP(C256,[12]河北应付账款!$C:$P,14,0)</f>
        <v>216549.48</v>
      </c>
      <c r="G256" s="132">
        <f t="shared" si="42"/>
        <v>36091.58</v>
      </c>
      <c r="H256" s="141">
        <v>13786.8306666667</v>
      </c>
      <c r="I256" s="141">
        <v>13000</v>
      </c>
      <c r="J256" s="141">
        <v>786.830666666699</v>
      </c>
      <c r="K256" s="141">
        <v>14000</v>
      </c>
      <c r="L256" s="141">
        <v>25490.41</v>
      </c>
      <c r="M256" s="141">
        <v>-11490.41</v>
      </c>
      <c r="N256" s="141">
        <v>27000</v>
      </c>
      <c r="O256" s="141">
        <v>14000</v>
      </c>
      <c r="P256" s="141">
        <v>13000</v>
      </c>
      <c r="Q256" s="141">
        <v>29300</v>
      </c>
      <c r="R256" s="141">
        <v>0</v>
      </c>
      <c r="S256" s="141">
        <v>29300</v>
      </c>
      <c r="T256" s="141">
        <v>20000</v>
      </c>
      <c r="U256" s="141">
        <v>65001.36</v>
      </c>
      <c r="V256" s="141">
        <v>-45001.36</v>
      </c>
      <c r="W256" s="141">
        <v>18876.74</v>
      </c>
      <c r="X256" s="141">
        <v>0</v>
      </c>
      <c r="Y256" s="141">
        <v>18876.74</v>
      </c>
      <c r="Z256" s="141">
        <v>19000</v>
      </c>
      <c r="AA256" s="141">
        <v>35253.3</v>
      </c>
      <c r="AB256" s="141">
        <v>-16253.3</v>
      </c>
      <c r="AC256" s="141">
        <v>12000</v>
      </c>
      <c r="AD256" s="141">
        <v>0</v>
      </c>
      <c r="AE256" s="260">
        <f t="shared" si="44"/>
        <v>12000</v>
      </c>
      <c r="AF256" s="141">
        <v>23000</v>
      </c>
      <c r="AG256" s="141">
        <v>0</v>
      </c>
      <c r="AH256" s="260">
        <f t="shared" si="40"/>
        <v>23000</v>
      </c>
      <c r="AI256" s="143">
        <f t="shared" si="39"/>
        <v>29000</v>
      </c>
      <c r="AJ256" s="141"/>
      <c r="AK256" s="260">
        <f t="shared" si="41"/>
        <v>29000</v>
      </c>
      <c r="AL256" s="302"/>
      <c r="AM256" s="322">
        <f t="shared" si="43"/>
        <v>53218.5006666667</v>
      </c>
      <c r="AN256" s="322">
        <f t="shared" si="45"/>
        <v>157097.779333333</v>
      </c>
      <c r="AO256" s="265">
        <f>VLOOKUP(C256,[13]Sheet1!$B$1:$BK$65536,62,0)</f>
        <v>0</v>
      </c>
      <c r="AP256" s="343"/>
      <c r="AQ256" s="343"/>
      <c r="AR256" s="343"/>
    </row>
    <row r="257" hidden="1" customHeight="1" spans="1:44">
      <c r="A257" s="265"/>
      <c r="B257" s="291">
        <v>286</v>
      </c>
      <c r="C257" s="292" t="s">
        <v>546</v>
      </c>
      <c r="D257" s="293" t="s">
        <v>547</v>
      </c>
      <c r="E257" s="132">
        <f>VLOOKUP(C257,[1]整理明细!$B:$M,12,0)</f>
        <v>1920991.34</v>
      </c>
      <c r="F257" s="132">
        <f>VLOOKUP(C257,[12]河北应付账款!$C:$P,14,0)</f>
        <v>1922436.32</v>
      </c>
      <c r="G257" s="132">
        <f t="shared" si="42"/>
        <v>320406.053333333</v>
      </c>
      <c r="H257" s="141">
        <v>250000</v>
      </c>
      <c r="I257" s="141">
        <v>250000</v>
      </c>
      <c r="J257" s="141">
        <v>0</v>
      </c>
      <c r="K257" s="141">
        <v>81000</v>
      </c>
      <c r="L257" s="141">
        <v>81000</v>
      </c>
      <c r="M257" s="141">
        <v>0</v>
      </c>
      <c r="N257" s="141">
        <v>154000</v>
      </c>
      <c r="O257" s="141">
        <v>300000</v>
      </c>
      <c r="P257" s="141">
        <v>-146000</v>
      </c>
      <c r="Q257" s="141">
        <v>206277.014</v>
      </c>
      <c r="R257" s="141">
        <v>210000</v>
      </c>
      <c r="S257" s="141">
        <v>-3722.986</v>
      </c>
      <c r="T257" s="141">
        <v>160000</v>
      </c>
      <c r="U257" s="141">
        <v>0</v>
      </c>
      <c r="V257" s="141">
        <v>160000</v>
      </c>
      <c r="W257" s="141">
        <v>101977.557333334</v>
      </c>
      <c r="X257" s="141">
        <v>80000</v>
      </c>
      <c r="Y257" s="141">
        <v>21977.5573333336</v>
      </c>
      <c r="Z257" s="141">
        <v>102000</v>
      </c>
      <c r="AA257" s="141">
        <v>0</v>
      </c>
      <c r="AB257" s="141">
        <v>102000</v>
      </c>
      <c r="AC257" s="141">
        <v>127000</v>
      </c>
      <c r="AD257" s="141">
        <v>111740</v>
      </c>
      <c r="AE257" s="260">
        <f t="shared" si="44"/>
        <v>15260</v>
      </c>
      <c r="AF257" s="141">
        <v>112000</v>
      </c>
      <c r="AG257" s="141">
        <v>0</v>
      </c>
      <c r="AH257" s="260">
        <f t="shared" si="40"/>
        <v>112000</v>
      </c>
      <c r="AI257" s="143">
        <f t="shared" si="39"/>
        <v>256000</v>
      </c>
      <c r="AJ257" s="141"/>
      <c r="AK257" s="260">
        <f t="shared" si="41"/>
        <v>256000</v>
      </c>
      <c r="AL257" s="302"/>
      <c r="AM257" s="322">
        <f t="shared" si="43"/>
        <v>517514.571333334</v>
      </c>
      <c r="AN257" s="322">
        <f t="shared" si="45"/>
        <v>1403476.76866667</v>
      </c>
      <c r="AO257" s="265">
        <f>VLOOKUP(C257,[13]Sheet1!$B$1:$BK$65536,62,0)</f>
        <v>0</v>
      </c>
      <c r="AP257" s="343"/>
      <c r="AQ257" s="343"/>
      <c r="AR257" s="343"/>
    </row>
    <row r="258" hidden="1" customHeight="1" spans="1:44">
      <c r="A258" s="265"/>
      <c r="B258" s="291">
        <v>288</v>
      </c>
      <c r="C258" s="292" t="s">
        <v>548</v>
      </c>
      <c r="D258" s="293" t="s">
        <v>549</v>
      </c>
      <c r="E258" s="132">
        <f>VLOOKUP(C258,[1]整理明细!$B:$M,12,0)</f>
        <v>0</v>
      </c>
      <c r="F258" s="132">
        <f>VLOOKUP(C258,[12]河北应付账款!$C:$P,14,0)</f>
        <v>0</v>
      </c>
      <c r="G258" s="132">
        <f t="shared" si="42"/>
        <v>0</v>
      </c>
      <c r="H258" s="141">
        <v>0</v>
      </c>
      <c r="I258" s="141">
        <v>0</v>
      </c>
      <c r="J258" s="141">
        <v>0</v>
      </c>
      <c r="K258" s="141">
        <v>0</v>
      </c>
      <c r="L258" s="141">
        <v>0</v>
      </c>
      <c r="M258" s="141">
        <v>0</v>
      </c>
      <c r="N258" s="141">
        <v>0</v>
      </c>
      <c r="O258" s="141">
        <v>0</v>
      </c>
      <c r="P258" s="141">
        <v>0</v>
      </c>
      <c r="Q258" s="141">
        <v>0</v>
      </c>
      <c r="R258" s="141">
        <v>0</v>
      </c>
      <c r="S258" s="141">
        <v>0</v>
      </c>
      <c r="T258" s="141">
        <v>0</v>
      </c>
      <c r="U258" s="141">
        <v>0</v>
      </c>
      <c r="V258" s="141">
        <v>0</v>
      </c>
      <c r="W258" s="141">
        <v>0</v>
      </c>
      <c r="X258" s="141">
        <v>0</v>
      </c>
      <c r="Y258" s="141">
        <v>0</v>
      </c>
      <c r="Z258" s="141">
        <v>0</v>
      </c>
      <c r="AA258" s="141">
        <v>0</v>
      </c>
      <c r="AB258" s="141">
        <v>0</v>
      </c>
      <c r="AC258" s="141">
        <v>0</v>
      </c>
      <c r="AD258" s="141">
        <v>0</v>
      </c>
      <c r="AE258" s="260">
        <f t="shared" si="44"/>
        <v>0</v>
      </c>
      <c r="AF258" s="141">
        <v>0</v>
      </c>
      <c r="AG258" s="141">
        <v>0</v>
      </c>
      <c r="AH258" s="260">
        <f t="shared" si="40"/>
        <v>0</v>
      </c>
      <c r="AI258" s="143">
        <f t="shared" si="39"/>
        <v>0</v>
      </c>
      <c r="AJ258" s="141"/>
      <c r="AK258" s="354">
        <f t="shared" si="41"/>
        <v>0</v>
      </c>
      <c r="AL258" s="302"/>
      <c r="AM258" s="322">
        <f t="shared" si="43"/>
        <v>0</v>
      </c>
      <c r="AN258" s="322">
        <f t="shared" si="45"/>
        <v>0</v>
      </c>
      <c r="AO258" s="265">
        <f>VLOOKUP(C258,[13]Sheet1!$B$1:$BK$65536,62,0)</f>
        <v>0</v>
      </c>
      <c r="AP258" s="343"/>
      <c r="AQ258" s="343"/>
      <c r="AR258" s="343"/>
    </row>
    <row r="259" customHeight="1" spans="1:44">
      <c r="A259" s="265"/>
      <c r="B259" s="291">
        <v>289</v>
      </c>
      <c r="C259" s="292" t="s">
        <v>550</v>
      </c>
      <c r="D259" s="293" t="s">
        <v>551</v>
      </c>
      <c r="E259" s="132">
        <f>VLOOKUP(C259,[1]整理明细!$B:$M,12,0)</f>
        <v>388589.27</v>
      </c>
      <c r="F259" s="132">
        <f>VLOOKUP(C259,[12]河北应付账款!$C:$P,14,0)</f>
        <v>302926.44</v>
      </c>
      <c r="G259" s="132">
        <f t="shared" si="42"/>
        <v>50487.74</v>
      </c>
      <c r="H259" s="141">
        <v>56839.8306666667</v>
      </c>
      <c r="I259" s="141">
        <v>56000</v>
      </c>
      <c r="J259" s="141">
        <v>839.830666666698</v>
      </c>
      <c r="K259" s="141">
        <v>77000</v>
      </c>
      <c r="L259" s="141">
        <v>77000</v>
      </c>
      <c r="M259" s="141">
        <v>0</v>
      </c>
      <c r="N259" s="141">
        <v>189000</v>
      </c>
      <c r="O259" s="141">
        <v>0</v>
      </c>
      <c r="P259" s="141">
        <v>189000</v>
      </c>
      <c r="Q259" s="141">
        <v>167543.092</v>
      </c>
      <c r="R259" s="141">
        <v>0</v>
      </c>
      <c r="S259" s="141">
        <v>167543.092</v>
      </c>
      <c r="T259" s="141">
        <v>110000</v>
      </c>
      <c r="U259" s="141">
        <v>150000</v>
      </c>
      <c r="V259" s="141">
        <v>-40000</v>
      </c>
      <c r="W259" s="141">
        <v>71133.4306666666</v>
      </c>
      <c r="X259" s="141">
        <v>0</v>
      </c>
      <c r="Y259" s="141">
        <v>71133.4306666666</v>
      </c>
      <c r="Z259" s="141">
        <v>200000</v>
      </c>
      <c r="AA259" s="141">
        <v>230000</v>
      </c>
      <c r="AB259" s="141">
        <v>-30000</v>
      </c>
      <c r="AC259" s="141">
        <v>49000</v>
      </c>
      <c r="AD259" s="141">
        <v>0</v>
      </c>
      <c r="AE259" s="260">
        <f t="shared" si="44"/>
        <v>49000</v>
      </c>
      <c r="AF259" s="141">
        <v>50000</v>
      </c>
      <c r="AG259" s="141">
        <f>VLOOKUP(D259,'[11]2024.03支出'!$G:$H,2,0)</f>
        <v>50000</v>
      </c>
      <c r="AH259" s="260">
        <f t="shared" si="40"/>
        <v>0</v>
      </c>
      <c r="AI259" s="326">
        <f t="shared" si="39"/>
        <v>40000</v>
      </c>
      <c r="AJ259" s="260">
        <v>100000</v>
      </c>
      <c r="AK259" s="254">
        <f t="shared" si="41"/>
        <v>-60000</v>
      </c>
      <c r="AL259" s="324" t="e">
        <f>VLOOKUP(C259,'预付&amp;票到付款'!B:B,1,0)</f>
        <v>#N/A</v>
      </c>
      <c r="AM259" s="325">
        <f t="shared" si="43"/>
        <v>347516.353333333</v>
      </c>
      <c r="AN259" s="325">
        <f t="shared" si="45"/>
        <v>41072.9166666667</v>
      </c>
      <c r="AO259" s="344">
        <f>VLOOKUP(C259,[13]Sheet1!$B$1:$BK$65536,62,0)</f>
        <v>1</v>
      </c>
      <c r="AP259" s="345">
        <v>50000</v>
      </c>
      <c r="AQ259" s="346"/>
      <c r="AR259" s="347"/>
    </row>
    <row r="260" hidden="1" customHeight="1" spans="1:44">
      <c r="A260" s="265"/>
      <c r="B260" s="291">
        <v>290</v>
      </c>
      <c r="C260" s="292" t="s">
        <v>552</v>
      </c>
      <c r="D260" s="293" t="s">
        <v>553</v>
      </c>
      <c r="E260" s="132">
        <f>VLOOKUP(C260,[1]整理明细!$B:$M,12,0)</f>
        <v>2996.5</v>
      </c>
      <c r="F260" s="132">
        <f>VLOOKUP(C260,[12]河北应付账款!$C:$P,14,0)</f>
        <v>5596.5</v>
      </c>
      <c r="G260" s="132">
        <f t="shared" si="42"/>
        <v>932.75</v>
      </c>
      <c r="H260" s="141">
        <v>352</v>
      </c>
      <c r="I260" s="141">
        <v>0</v>
      </c>
      <c r="J260" s="141">
        <v>352</v>
      </c>
      <c r="K260" s="141">
        <v>0</v>
      </c>
      <c r="L260" s="141">
        <v>0</v>
      </c>
      <c r="M260" s="141">
        <v>0</v>
      </c>
      <c r="N260" s="141">
        <v>0</v>
      </c>
      <c r="O260" s="141">
        <v>19367.94</v>
      </c>
      <c r="P260" s="141">
        <v>-19367.94</v>
      </c>
      <c r="Q260" s="141">
        <v>3340.99</v>
      </c>
      <c r="R260" s="141">
        <v>3340.99</v>
      </c>
      <c r="S260" s="141">
        <v>0</v>
      </c>
      <c r="T260" s="141">
        <v>0</v>
      </c>
      <c r="U260" s="141">
        <v>0</v>
      </c>
      <c r="V260" s="141">
        <v>0</v>
      </c>
      <c r="W260" s="141">
        <v>0</v>
      </c>
      <c r="X260" s="141">
        <v>2275</v>
      </c>
      <c r="Y260" s="141">
        <v>-2275</v>
      </c>
      <c r="Z260" s="141">
        <v>0</v>
      </c>
      <c r="AA260" s="141">
        <v>0</v>
      </c>
      <c r="AB260" s="141">
        <v>0</v>
      </c>
      <c r="AC260" s="141">
        <v>0</v>
      </c>
      <c r="AD260" s="141">
        <v>0</v>
      </c>
      <c r="AE260" s="260">
        <f t="shared" si="44"/>
        <v>0</v>
      </c>
      <c r="AF260" s="141">
        <v>0</v>
      </c>
      <c r="AG260" s="141">
        <f>VLOOKUP(D260,'[11]2024.03支出'!$G:$H,2,0)</f>
        <v>325</v>
      </c>
      <c r="AH260" s="260">
        <f t="shared" si="40"/>
        <v>-325</v>
      </c>
      <c r="AI260" s="143">
        <f t="shared" si="39"/>
        <v>1000</v>
      </c>
      <c r="AJ260" s="141"/>
      <c r="AK260" s="368">
        <f t="shared" si="41"/>
        <v>1000</v>
      </c>
      <c r="AL260" s="302"/>
      <c r="AM260" s="322">
        <f t="shared" si="43"/>
        <v>-20615.94</v>
      </c>
      <c r="AN260" s="322">
        <f t="shared" si="45"/>
        <v>23612.44</v>
      </c>
      <c r="AO260" s="265">
        <f>VLOOKUP(C260,[13]Sheet1!$B$1:$BK$65536,62,0)</f>
        <v>0</v>
      </c>
      <c r="AP260" s="343"/>
      <c r="AQ260" s="343"/>
      <c r="AR260" s="343"/>
    </row>
    <row r="261" customHeight="1" spans="1:44">
      <c r="A261" s="265"/>
      <c r="B261" s="291">
        <v>291</v>
      </c>
      <c r="C261" s="292" t="s">
        <v>554</v>
      </c>
      <c r="D261" s="293" t="s">
        <v>555</v>
      </c>
      <c r="E261" s="132">
        <f>VLOOKUP(C261,[1]整理明细!$B:$M,12,0)</f>
        <v>15365.48</v>
      </c>
      <c r="F261" s="132">
        <f>VLOOKUP(C261,[12]河北应付账款!$C:$P,14,0)</f>
        <v>30562.77</v>
      </c>
      <c r="G261" s="132">
        <f t="shared" si="42"/>
        <v>5093.795</v>
      </c>
      <c r="H261" s="141">
        <v>6463.6</v>
      </c>
      <c r="I261" s="141">
        <v>6000</v>
      </c>
      <c r="J261" s="141">
        <v>463.6</v>
      </c>
      <c r="K261" s="141">
        <v>6000</v>
      </c>
      <c r="L261" s="141">
        <v>0</v>
      </c>
      <c r="M261" s="141">
        <v>6000</v>
      </c>
      <c r="N261" s="141">
        <v>11000</v>
      </c>
      <c r="O261" s="141">
        <v>6000</v>
      </c>
      <c r="P261" s="141">
        <v>5000</v>
      </c>
      <c r="Q261" s="141">
        <v>38800</v>
      </c>
      <c r="R261" s="141">
        <v>0</v>
      </c>
      <c r="S261" s="141">
        <v>38800</v>
      </c>
      <c r="T261" s="141">
        <v>10000</v>
      </c>
      <c r="U261" s="141">
        <v>36477</v>
      </c>
      <c r="V261" s="141">
        <v>-26477</v>
      </c>
      <c r="W261" s="141">
        <v>1786.66666666666</v>
      </c>
      <c r="X261" s="141">
        <v>0</v>
      </c>
      <c r="Y261" s="141">
        <v>1786.66666666666</v>
      </c>
      <c r="Z261" s="141">
        <v>2000</v>
      </c>
      <c r="AA261" s="141">
        <v>0</v>
      </c>
      <c r="AB261" s="141">
        <v>2000</v>
      </c>
      <c r="AC261" s="141">
        <v>4000</v>
      </c>
      <c r="AD261" s="141">
        <v>15197.29</v>
      </c>
      <c r="AE261" s="260">
        <f t="shared" si="44"/>
        <v>-11197.29</v>
      </c>
      <c r="AF261" s="141">
        <v>2000</v>
      </c>
      <c r="AG261" s="141">
        <v>0</v>
      </c>
      <c r="AH261" s="260">
        <f t="shared" si="40"/>
        <v>2000</v>
      </c>
      <c r="AI261" s="326">
        <f t="shared" si="39"/>
        <v>4000</v>
      </c>
      <c r="AJ261" s="260"/>
      <c r="AK261" s="254">
        <f t="shared" si="41"/>
        <v>4000</v>
      </c>
      <c r="AL261" s="324"/>
      <c r="AM261" s="325">
        <f t="shared" si="43"/>
        <v>22375.9766666667</v>
      </c>
      <c r="AN261" s="325">
        <f t="shared" si="45"/>
        <v>-7010.49666666666</v>
      </c>
      <c r="AO261" s="344">
        <f>VLOOKUP(C261,[13]Sheet1!$B$1:$BK$65536,62,0)</f>
        <v>1</v>
      </c>
      <c r="AP261" s="345"/>
      <c r="AQ261" s="346"/>
      <c r="AR261" s="347"/>
    </row>
    <row r="262" hidden="1" customHeight="1" spans="1:44">
      <c r="A262" s="265"/>
      <c r="B262" s="291">
        <v>293</v>
      </c>
      <c r="C262" s="292" t="s">
        <v>556</v>
      </c>
      <c r="D262" s="293" t="s">
        <v>557</v>
      </c>
      <c r="E262" s="132">
        <f>VLOOKUP(C262,[1]整理明细!$B:$M,12,0)</f>
        <v>155826.08</v>
      </c>
      <c r="F262" s="132">
        <f>VLOOKUP(C262,[12]河北应付账款!$C:$P,14,0)</f>
        <v>204109.64</v>
      </c>
      <c r="G262" s="132">
        <f t="shared" si="42"/>
        <v>34018.2733333333</v>
      </c>
      <c r="H262" s="141">
        <v>6895.712</v>
      </c>
      <c r="I262" s="141">
        <v>6000</v>
      </c>
      <c r="J262" s="141">
        <v>895.712</v>
      </c>
      <c r="K262" s="141">
        <v>6000</v>
      </c>
      <c r="L262" s="141">
        <v>6000</v>
      </c>
      <c r="M262" s="141">
        <v>0</v>
      </c>
      <c r="N262" s="141">
        <v>12000</v>
      </c>
      <c r="O262" s="141">
        <v>0</v>
      </c>
      <c r="P262" s="141">
        <v>12000</v>
      </c>
      <c r="Q262" s="141">
        <v>41360</v>
      </c>
      <c r="R262" s="141">
        <v>0</v>
      </c>
      <c r="S262" s="141">
        <v>41360</v>
      </c>
      <c r="T262" s="141">
        <v>10000</v>
      </c>
      <c r="U262" s="141">
        <v>40000</v>
      </c>
      <c r="V262" s="141">
        <v>-30000</v>
      </c>
      <c r="W262" s="141">
        <v>15325.2866666666</v>
      </c>
      <c r="X262" s="141">
        <v>28001.4</v>
      </c>
      <c r="Y262" s="141">
        <v>-12676.1133333334</v>
      </c>
      <c r="Z262" s="141">
        <v>15000</v>
      </c>
      <c r="AA262" s="141">
        <v>0</v>
      </c>
      <c r="AB262" s="141">
        <v>15000</v>
      </c>
      <c r="AC262" s="141">
        <v>12000</v>
      </c>
      <c r="AD262" s="141">
        <v>20000</v>
      </c>
      <c r="AE262" s="260">
        <f t="shared" si="44"/>
        <v>-8000</v>
      </c>
      <c r="AF262" s="141">
        <v>17000</v>
      </c>
      <c r="AG262" s="141">
        <v>0</v>
      </c>
      <c r="AH262" s="260">
        <f t="shared" si="40"/>
        <v>17000</v>
      </c>
      <c r="AI262" s="143">
        <f t="shared" si="39"/>
        <v>27000</v>
      </c>
      <c r="AJ262" s="141"/>
      <c r="AK262" s="355">
        <f t="shared" si="41"/>
        <v>27000</v>
      </c>
      <c r="AL262" s="302"/>
      <c r="AM262" s="322">
        <f t="shared" si="43"/>
        <v>62579.5986666666</v>
      </c>
      <c r="AN262" s="322">
        <f t="shared" si="45"/>
        <v>93246.4813333334</v>
      </c>
      <c r="AO262" s="265">
        <f>VLOOKUP(C262,[13]Sheet1!$B$1:$BK$65536,62,0)</f>
        <v>0</v>
      </c>
      <c r="AP262" s="343"/>
      <c r="AQ262" s="343"/>
      <c r="AR262" s="343"/>
    </row>
    <row r="263" hidden="1" customHeight="1" spans="1:44">
      <c r="A263" s="265"/>
      <c r="B263" s="291">
        <v>295</v>
      </c>
      <c r="C263" s="292" t="s">
        <v>558</v>
      </c>
      <c r="D263" s="293" t="s">
        <v>559</v>
      </c>
      <c r="E263" s="132">
        <f>VLOOKUP(C263,[1]整理明细!$B:$M,12,0)</f>
        <v>92807.9</v>
      </c>
      <c r="F263" s="132">
        <f>VLOOKUP(C263,[12]河北应付账款!$C:$P,14,0)</f>
        <v>80817.6</v>
      </c>
      <c r="G263" s="132">
        <f t="shared" si="42"/>
        <v>13469.6</v>
      </c>
      <c r="H263" s="141">
        <v>0</v>
      </c>
      <c r="I263" s="141">
        <v>0</v>
      </c>
      <c r="J263" s="141">
        <v>0</v>
      </c>
      <c r="K263" s="141">
        <v>2000</v>
      </c>
      <c r="L263" s="141">
        <v>0</v>
      </c>
      <c r="M263" s="141">
        <v>2000</v>
      </c>
      <c r="N263" s="141">
        <v>14000</v>
      </c>
      <c r="O263" s="141">
        <v>2000</v>
      </c>
      <c r="P263" s="141">
        <v>12000</v>
      </c>
      <c r="Q263" s="141">
        <v>19000</v>
      </c>
      <c r="R263" s="141">
        <v>13490.04</v>
      </c>
      <c r="S263" s="141">
        <v>5509.96</v>
      </c>
      <c r="T263" s="141">
        <v>10000</v>
      </c>
      <c r="U263" s="141">
        <v>20000</v>
      </c>
      <c r="V263" s="141">
        <v>-10000</v>
      </c>
      <c r="W263" s="141">
        <v>13731.7466666666</v>
      </c>
      <c r="X263" s="141">
        <v>0</v>
      </c>
      <c r="Y263" s="141">
        <v>13731.7466666666</v>
      </c>
      <c r="Z263" s="141">
        <v>14000</v>
      </c>
      <c r="AA263" s="141">
        <v>0</v>
      </c>
      <c r="AB263" s="141">
        <v>14000</v>
      </c>
      <c r="AC263" s="141">
        <v>12000</v>
      </c>
      <c r="AD263" s="141">
        <v>0</v>
      </c>
      <c r="AE263" s="260">
        <f t="shared" si="44"/>
        <v>12000</v>
      </c>
      <c r="AF263" s="141">
        <v>11000</v>
      </c>
      <c r="AG263" s="141">
        <v>0</v>
      </c>
      <c r="AH263" s="260">
        <f t="shared" si="40"/>
        <v>11000</v>
      </c>
      <c r="AI263" s="143">
        <f t="shared" si="39"/>
        <v>11000</v>
      </c>
      <c r="AJ263" s="141"/>
      <c r="AK263" s="260">
        <f t="shared" si="41"/>
        <v>11000</v>
      </c>
      <c r="AL263" s="302"/>
      <c r="AM263" s="322">
        <f t="shared" si="43"/>
        <v>71241.7066666666</v>
      </c>
      <c r="AN263" s="322">
        <f t="shared" si="45"/>
        <v>21566.1933333334</v>
      </c>
      <c r="AO263" s="265">
        <f>VLOOKUP(C263,[13]Sheet1!$B$1:$BK$65536,62,0)</f>
        <v>0</v>
      </c>
      <c r="AP263" s="343"/>
      <c r="AQ263" s="343"/>
      <c r="AR263" s="343"/>
    </row>
    <row r="264" hidden="1" customHeight="1" spans="1:44">
      <c r="A264" s="265"/>
      <c r="B264" s="291">
        <v>296</v>
      </c>
      <c r="C264" s="292" t="s">
        <v>560</v>
      </c>
      <c r="D264" s="293" t="s">
        <v>561</v>
      </c>
      <c r="E264" s="132">
        <f>VLOOKUP(C264,[1]整理明细!$B:$M,12,0)</f>
        <v>773233.98</v>
      </c>
      <c r="F264" s="132">
        <f>VLOOKUP(C264,[12]河北应付账款!$C:$P,14,0)</f>
        <v>813850.86</v>
      </c>
      <c r="G264" s="132">
        <f t="shared" si="42"/>
        <v>135641.81</v>
      </c>
      <c r="H264" s="141">
        <v>0</v>
      </c>
      <c r="I264" s="141">
        <v>0</v>
      </c>
      <c r="J264" s="141">
        <v>0</v>
      </c>
      <c r="K264" s="141">
        <v>17000</v>
      </c>
      <c r="L264" s="141">
        <v>0</v>
      </c>
      <c r="M264" s="141">
        <v>17000</v>
      </c>
      <c r="N264" s="141">
        <v>93000</v>
      </c>
      <c r="O264" s="141">
        <v>17000</v>
      </c>
      <c r="P264" s="141">
        <v>76000</v>
      </c>
      <c r="Q264" s="141">
        <v>81720.32</v>
      </c>
      <c r="R264" s="141">
        <v>0</v>
      </c>
      <c r="S264" s="141">
        <v>81720.32</v>
      </c>
      <c r="T264" s="141">
        <v>70000</v>
      </c>
      <c r="U264" s="141">
        <v>80000</v>
      </c>
      <c r="V264" s="141">
        <v>-10000</v>
      </c>
      <c r="W264" s="141">
        <v>84520</v>
      </c>
      <c r="X264" s="141">
        <v>100000</v>
      </c>
      <c r="Y264" s="141">
        <v>-15480</v>
      </c>
      <c r="Z264" s="141">
        <v>85000</v>
      </c>
      <c r="AA264" s="141">
        <v>50000</v>
      </c>
      <c r="AB264" s="141">
        <v>35000</v>
      </c>
      <c r="AC264" s="141">
        <v>84000</v>
      </c>
      <c r="AD264" s="141">
        <v>100000</v>
      </c>
      <c r="AE264" s="260">
        <f t="shared" si="44"/>
        <v>-16000</v>
      </c>
      <c r="AF264" s="141">
        <v>98000</v>
      </c>
      <c r="AG264" s="141">
        <v>0</v>
      </c>
      <c r="AH264" s="260">
        <f t="shared" si="40"/>
        <v>98000</v>
      </c>
      <c r="AI264" s="143">
        <f t="shared" ref="AI264:AI300" si="46">ROUND(G264*0.8,-3)</f>
        <v>109000</v>
      </c>
      <c r="AJ264" s="141"/>
      <c r="AK264" s="260">
        <f t="shared" si="41"/>
        <v>109000</v>
      </c>
      <c r="AL264" s="302"/>
      <c r="AM264" s="322">
        <f t="shared" si="43"/>
        <v>375240.32</v>
      </c>
      <c r="AN264" s="322">
        <f t="shared" si="45"/>
        <v>397993.66</v>
      </c>
      <c r="AO264" s="265">
        <f>VLOOKUP(C264,[13]Sheet1!$B$1:$BK$65536,62,0)</f>
        <v>0</v>
      </c>
      <c r="AP264" s="343"/>
      <c r="AQ264" s="343"/>
      <c r="AR264" s="343"/>
    </row>
    <row r="265" hidden="1" customHeight="1" spans="1:44">
      <c r="A265" s="265"/>
      <c r="B265" s="291">
        <v>297</v>
      </c>
      <c r="C265" s="292" t="s">
        <v>562</v>
      </c>
      <c r="D265" s="293" t="s">
        <v>563</v>
      </c>
      <c r="E265" s="132">
        <f>VLOOKUP(C265,[1]整理明细!$B:$M,12,0)</f>
        <v>0</v>
      </c>
      <c r="F265" s="132">
        <f>VLOOKUP(C265,[12]河北应付账款!$C:$P,14,0)</f>
        <v>0</v>
      </c>
      <c r="G265" s="132">
        <f t="shared" si="42"/>
        <v>0</v>
      </c>
      <c r="H265" s="141">
        <v>0</v>
      </c>
      <c r="I265" s="141">
        <v>0</v>
      </c>
      <c r="J265" s="141">
        <v>0</v>
      </c>
      <c r="K265" s="141">
        <v>0</v>
      </c>
      <c r="L265" s="141">
        <v>0</v>
      </c>
      <c r="M265" s="141">
        <v>0</v>
      </c>
      <c r="N265" s="141">
        <v>0</v>
      </c>
      <c r="O265" s="141">
        <v>0</v>
      </c>
      <c r="P265" s="141">
        <v>0</v>
      </c>
      <c r="Q265" s="141">
        <v>0</v>
      </c>
      <c r="R265" s="141">
        <v>0</v>
      </c>
      <c r="S265" s="141">
        <v>0</v>
      </c>
      <c r="T265" s="141">
        <v>0</v>
      </c>
      <c r="U265" s="141">
        <v>0</v>
      </c>
      <c r="V265" s="141">
        <v>0</v>
      </c>
      <c r="W265" s="141">
        <v>0</v>
      </c>
      <c r="X265" s="141">
        <v>0</v>
      </c>
      <c r="Y265" s="141">
        <v>0</v>
      </c>
      <c r="Z265" s="141">
        <v>0</v>
      </c>
      <c r="AA265" s="141">
        <v>0</v>
      </c>
      <c r="AB265" s="141">
        <v>0</v>
      </c>
      <c r="AC265" s="141">
        <v>0</v>
      </c>
      <c r="AD265" s="141">
        <v>0</v>
      </c>
      <c r="AE265" s="260">
        <f t="shared" si="44"/>
        <v>0</v>
      </c>
      <c r="AF265" s="141">
        <v>0</v>
      </c>
      <c r="AG265" s="141">
        <v>0</v>
      </c>
      <c r="AH265" s="260">
        <f t="shared" si="40"/>
        <v>0</v>
      </c>
      <c r="AI265" s="143">
        <f t="shared" si="46"/>
        <v>0</v>
      </c>
      <c r="AJ265" s="141"/>
      <c r="AK265" s="260">
        <f t="shared" si="41"/>
        <v>0</v>
      </c>
      <c r="AL265" s="302"/>
      <c r="AM265" s="322">
        <f t="shared" si="43"/>
        <v>0</v>
      </c>
      <c r="AN265" s="322">
        <f t="shared" si="45"/>
        <v>0</v>
      </c>
      <c r="AO265" s="265">
        <f>VLOOKUP(C265,[13]Sheet1!$B$1:$BK$65536,62,0)</f>
        <v>0</v>
      </c>
      <c r="AP265" s="343"/>
      <c r="AQ265" s="343"/>
      <c r="AR265" s="343"/>
    </row>
    <row r="266" hidden="1" customHeight="1" spans="1:44">
      <c r="A266" s="265"/>
      <c r="B266" s="291">
        <v>298</v>
      </c>
      <c r="C266" s="292" t="s">
        <v>564</v>
      </c>
      <c r="D266" s="293" t="s">
        <v>565</v>
      </c>
      <c r="E266" s="132">
        <f>VLOOKUP(C266,[1]整理明细!$B:$M,12,0)</f>
        <v>11660.35</v>
      </c>
      <c r="F266" s="132">
        <f>VLOOKUP(C266,[12]河北应付账款!$C:$P,14,0)</f>
        <v>6965.09</v>
      </c>
      <c r="G266" s="132">
        <f t="shared" si="42"/>
        <v>1160.84833333333</v>
      </c>
      <c r="H266" s="141">
        <v>0</v>
      </c>
      <c r="I266" s="141">
        <v>0</v>
      </c>
      <c r="J266" s="141">
        <v>0</v>
      </c>
      <c r="K266" s="141">
        <v>1000</v>
      </c>
      <c r="L266" s="141">
        <v>1000</v>
      </c>
      <c r="M266" s="141">
        <v>0</v>
      </c>
      <c r="N266" s="141">
        <v>2000</v>
      </c>
      <c r="O266" s="141">
        <v>0</v>
      </c>
      <c r="P266" s="141">
        <v>2000</v>
      </c>
      <c r="Q266" s="141">
        <v>2055.34933333334</v>
      </c>
      <c r="R266" s="141">
        <v>2000</v>
      </c>
      <c r="S266" s="141">
        <v>55.3493333333399</v>
      </c>
      <c r="T266" s="141">
        <v>0</v>
      </c>
      <c r="U266" s="141">
        <v>0</v>
      </c>
      <c r="V266" s="141">
        <v>0</v>
      </c>
      <c r="W266" s="141">
        <v>1952.33066666666</v>
      </c>
      <c r="X266" s="141">
        <v>0</v>
      </c>
      <c r="Y266" s="141">
        <v>1952.33066666666</v>
      </c>
      <c r="Z266" s="141">
        <v>2000</v>
      </c>
      <c r="AA266" s="141">
        <v>0</v>
      </c>
      <c r="AB266" s="141">
        <v>2000</v>
      </c>
      <c r="AC266" s="141">
        <v>1000</v>
      </c>
      <c r="AD266" s="141">
        <v>0</v>
      </c>
      <c r="AE266" s="260">
        <f t="shared" si="44"/>
        <v>1000</v>
      </c>
      <c r="AF266" s="141">
        <v>1000</v>
      </c>
      <c r="AG266" s="141">
        <v>0</v>
      </c>
      <c r="AH266" s="260">
        <f t="shared" si="40"/>
        <v>1000</v>
      </c>
      <c r="AI266" s="143">
        <f t="shared" si="46"/>
        <v>1000</v>
      </c>
      <c r="AJ266" s="141"/>
      <c r="AK266" s="260">
        <f t="shared" si="41"/>
        <v>1000</v>
      </c>
      <c r="AL266" s="302"/>
      <c r="AM266" s="322">
        <f t="shared" si="43"/>
        <v>9007.68</v>
      </c>
      <c r="AN266" s="322">
        <f t="shared" si="45"/>
        <v>2652.67</v>
      </c>
      <c r="AO266" s="265">
        <f>VLOOKUP(C266,[13]Sheet1!$B$1:$BK$65536,62,0)</f>
        <v>0</v>
      </c>
      <c r="AP266" s="343"/>
      <c r="AQ266" s="343"/>
      <c r="AR266" s="343"/>
    </row>
    <row r="267" hidden="1" customHeight="1" spans="1:44">
      <c r="A267" s="265"/>
      <c r="B267" s="291">
        <v>299</v>
      </c>
      <c r="C267" s="292" t="s">
        <v>566</v>
      </c>
      <c r="D267" s="293" t="s">
        <v>567</v>
      </c>
      <c r="E267" s="132">
        <f>VLOOKUP(C267,[1]整理明细!$B:$M,12,0)</f>
        <v>0</v>
      </c>
      <c r="F267" s="132">
        <f>VLOOKUP(C267,[12]河北应付账款!$C:$P,14,0)</f>
        <v>0</v>
      </c>
      <c r="G267" s="132">
        <f t="shared" si="42"/>
        <v>0</v>
      </c>
      <c r="H267" s="141">
        <v>0</v>
      </c>
      <c r="I267" s="141">
        <v>0</v>
      </c>
      <c r="J267" s="141">
        <v>0</v>
      </c>
      <c r="K267" s="141">
        <v>1000</v>
      </c>
      <c r="L267" s="141">
        <v>1000</v>
      </c>
      <c r="M267" s="141">
        <v>0</v>
      </c>
      <c r="N267" s="141">
        <v>2000</v>
      </c>
      <c r="O267" s="141">
        <v>0</v>
      </c>
      <c r="P267" s="141">
        <v>2000</v>
      </c>
      <c r="Q267" s="141">
        <v>3600</v>
      </c>
      <c r="R267" s="141">
        <v>0</v>
      </c>
      <c r="S267" s="141">
        <v>3600</v>
      </c>
      <c r="T267" s="141">
        <v>0</v>
      </c>
      <c r="U267" s="141">
        <v>0</v>
      </c>
      <c r="V267" s="141">
        <v>0</v>
      </c>
      <c r="W267" s="141">
        <v>0</v>
      </c>
      <c r="X267" s="141">
        <v>0</v>
      </c>
      <c r="Y267" s="141">
        <v>0</v>
      </c>
      <c r="Z267" s="141">
        <v>0</v>
      </c>
      <c r="AA267" s="141">
        <v>0</v>
      </c>
      <c r="AB267" s="141">
        <v>0</v>
      </c>
      <c r="AC267" s="141">
        <v>0</v>
      </c>
      <c r="AD267" s="141">
        <v>0</v>
      </c>
      <c r="AE267" s="260">
        <f t="shared" si="44"/>
        <v>0</v>
      </c>
      <c r="AF267" s="141">
        <v>0</v>
      </c>
      <c r="AG267" s="141">
        <v>0</v>
      </c>
      <c r="AH267" s="260">
        <f t="shared" si="40"/>
        <v>0</v>
      </c>
      <c r="AI267" s="143">
        <f t="shared" si="46"/>
        <v>0</v>
      </c>
      <c r="AJ267" s="141"/>
      <c r="AK267" s="260">
        <f t="shared" si="41"/>
        <v>0</v>
      </c>
      <c r="AL267" s="302" t="e">
        <f>VLOOKUP(C267,'预付&amp;票到付款'!B:B,1,0)</f>
        <v>#N/A</v>
      </c>
      <c r="AM267" s="322">
        <f t="shared" si="43"/>
        <v>5600</v>
      </c>
      <c r="AN267" s="322">
        <f t="shared" si="45"/>
        <v>-5600</v>
      </c>
      <c r="AO267" s="265">
        <f>VLOOKUP(C267,[13]Sheet1!$B$1:$BK$65536,62,0)</f>
        <v>0</v>
      </c>
      <c r="AP267" s="343"/>
      <c r="AQ267" s="343"/>
      <c r="AR267" s="343"/>
    </row>
    <row r="268" hidden="1" customHeight="1" spans="1:44">
      <c r="A268" s="265"/>
      <c r="B268" s="291">
        <v>302</v>
      </c>
      <c r="C268" s="292" t="s">
        <v>568</v>
      </c>
      <c r="D268" s="293" t="s">
        <v>569</v>
      </c>
      <c r="E268" s="132">
        <f>VLOOKUP(C268,[1]整理明细!$B:$M,12,0)</f>
        <v>137575.27</v>
      </c>
      <c r="F268" s="132">
        <f>VLOOKUP(C268,[12]河北应付账款!$C:$P,14,0)</f>
        <v>306621.88</v>
      </c>
      <c r="G268" s="132">
        <f t="shared" si="42"/>
        <v>51103.6466666667</v>
      </c>
      <c r="H268" s="141">
        <v>0</v>
      </c>
      <c r="I268" s="141">
        <v>0</v>
      </c>
      <c r="J268" s="141">
        <v>0</v>
      </c>
      <c r="K268" s="141">
        <v>0</v>
      </c>
      <c r="L268" s="141">
        <v>0</v>
      </c>
      <c r="M268" s="141">
        <v>0</v>
      </c>
      <c r="N268" s="141">
        <v>16000</v>
      </c>
      <c r="O268" s="141">
        <v>0</v>
      </c>
      <c r="P268" s="141">
        <v>16000</v>
      </c>
      <c r="Q268" s="141">
        <v>48185.62</v>
      </c>
      <c r="R268" s="141">
        <v>52000</v>
      </c>
      <c r="S268" s="141">
        <v>-3814.38</v>
      </c>
      <c r="T268" s="141">
        <v>20000</v>
      </c>
      <c r="U268" s="141">
        <v>68437.81</v>
      </c>
      <c r="V268" s="141">
        <v>-48437.81</v>
      </c>
      <c r="W268" s="141">
        <v>39660.088</v>
      </c>
      <c r="X268" s="141">
        <v>45123.61</v>
      </c>
      <c r="Y268" s="141">
        <v>-5463.522</v>
      </c>
      <c r="Z268" s="141">
        <v>40000</v>
      </c>
      <c r="AA268" s="141">
        <v>33923</v>
      </c>
      <c r="AB268" s="141">
        <v>6077</v>
      </c>
      <c r="AC268" s="141">
        <v>19000</v>
      </c>
      <c r="AD268" s="141">
        <v>90000</v>
      </c>
      <c r="AE268" s="260">
        <f t="shared" si="44"/>
        <v>-71000</v>
      </c>
      <c r="AF268" s="141">
        <v>16000</v>
      </c>
      <c r="AG268" s="141">
        <v>0</v>
      </c>
      <c r="AH268" s="260">
        <f t="shared" si="40"/>
        <v>16000</v>
      </c>
      <c r="AI268" s="143">
        <f t="shared" si="46"/>
        <v>41000</v>
      </c>
      <c r="AJ268" s="141"/>
      <c r="AK268" s="354">
        <f t="shared" si="41"/>
        <v>41000</v>
      </c>
      <c r="AL268" s="302"/>
      <c r="AM268" s="322">
        <f t="shared" si="43"/>
        <v>-49638.712</v>
      </c>
      <c r="AN268" s="322">
        <f t="shared" si="45"/>
        <v>187213.982</v>
      </c>
      <c r="AO268" s="265">
        <f>VLOOKUP(C268,[13]Sheet1!$B$1:$BK$65536,62,0)</f>
        <v>0</v>
      </c>
      <c r="AP268" s="343"/>
      <c r="AQ268" s="343"/>
      <c r="AR268" s="343"/>
    </row>
    <row r="269" customHeight="1" spans="1:44">
      <c r="A269" s="265"/>
      <c r="B269" s="291">
        <v>303</v>
      </c>
      <c r="C269" s="292" t="s">
        <v>570</v>
      </c>
      <c r="D269" s="293" t="s">
        <v>571</v>
      </c>
      <c r="E269" s="132">
        <f>VLOOKUP(C269,[1]整理明细!$B:$M,12,0)</f>
        <v>146713.78</v>
      </c>
      <c r="F269" s="132">
        <f>VLOOKUP(C269,[12]河北应付账款!$C:$P,14,0)</f>
        <v>184030</v>
      </c>
      <c r="G269" s="132">
        <f t="shared" si="42"/>
        <v>30671.6666666667</v>
      </c>
      <c r="H269" s="141">
        <v>0</v>
      </c>
      <c r="I269" s="141">
        <v>0</v>
      </c>
      <c r="J269" s="141">
        <v>0</v>
      </c>
      <c r="K269" s="141">
        <v>0</v>
      </c>
      <c r="L269" s="141">
        <v>30000</v>
      </c>
      <c r="M269" s="141">
        <v>-30000</v>
      </c>
      <c r="N269" s="141">
        <v>66000</v>
      </c>
      <c r="O269" s="141">
        <v>0</v>
      </c>
      <c r="P269" s="141">
        <v>66000</v>
      </c>
      <c r="Q269" s="141">
        <v>66080</v>
      </c>
      <c r="R269" s="141">
        <v>0</v>
      </c>
      <c r="S269" s="141">
        <v>66080</v>
      </c>
      <c r="T269" s="141">
        <v>20000</v>
      </c>
      <c r="U269" s="141">
        <v>70000</v>
      </c>
      <c r="V269" s="141">
        <v>-50000</v>
      </c>
      <c r="W269" s="141">
        <v>18551.616</v>
      </c>
      <c r="X269" s="141">
        <v>0</v>
      </c>
      <c r="Y269" s="141">
        <v>18551.616</v>
      </c>
      <c r="Z269" s="141">
        <v>19935.49</v>
      </c>
      <c r="AA269" s="141">
        <v>0</v>
      </c>
      <c r="AB269" s="141">
        <v>19935.49</v>
      </c>
      <c r="AC269" s="141">
        <v>13000</v>
      </c>
      <c r="AD269" s="141">
        <v>0</v>
      </c>
      <c r="AE269" s="260">
        <f t="shared" si="44"/>
        <v>13000</v>
      </c>
      <c r="AF269" s="141">
        <v>22000</v>
      </c>
      <c r="AG269" s="141">
        <f>VLOOKUP(D269,'[11]2024.03支出'!$G:$H,2,0)</f>
        <v>19935.49</v>
      </c>
      <c r="AH269" s="260">
        <f t="shared" si="40"/>
        <v>2064.51</v>
      </c>
      <c r="AI269" s="326">
        <f t="shared" si="46"/>
        <v>25000</v>
      </c>
      <c r="AJ269" s="260"/>
      <c r="AK269" s="254">
        <f t="shared" si="41"/>
        <v>25000</v>
      </c>
      <c r="AL269" s="324" t="e">
        <f>VLOOKUP(C269,'预付&amp;票到付款'!B:B,1,0)</f>
        <v>#N/A</v>
      </c>
      <c r="AM269" s="325">
        <f t="shared" si="43"/>
        <v>130631.616</v>
      </c>
      <c r="AN269" s="325">
        <f t="shared" si="45"/>
        <v>16082.164</v>
      </c>
      <c r="AO269" s="344">
        <f>VLOOKUP(C269,[13]Sheet1!$B$1:$BK$65536,62,0)</f>
        <v>1</v>
      </c>
      <c r="AP269" s="345">
        <f>AI269</f>
        <v>25000</v>
      </c>
      <c r="AQ269" s="348"/>
      <c r="AR269" s="347"/>
    </row>
    <row r="270" hidden="1" customHeight="1" spans="1:44">
      <c r="A270" s="265"/>
      <c r="B270" s="291">
        <v>307</v>
      </c>
      <c r="C270" s="292" t="s">
        <v>572</v>
      </c>
      <c r="D270" s="293" t="s">
        <v>573</v>
      </c>
      <c r="E270" s="132">
        <f>VLOOKUP(C270,[1]整理明细!$B:$M,12,0)</f>
        <v>-11980.16</v>
      </c>
      <c r="F270" s="132">
        <f>VLOOKUP(C270,[12]河北应付账款!$C:$P,14,0)</f>
        <v>36160</v>
      </c>
      <c r="G270" s="132">
        <f t="shared" ref="G270:G300" si="47">F270/6</f>
        <v>6026.66666666667</v>
      </c>
      <c r="H270" s="141">
        <v>0</v>
      </c>
      <c r="I270" s="141">
        <v>0</v>
      </c>
      <c r="J270" s="141">
        <v>0</v>
      </c>
      <c r="K270" s="141">
        <v>0</v>
      </c>
      <c r="L270" s="141">
        <v>0</v>
      </c>
      <c r="M270" s="141">
        <v>0</v>
      </c>
      <c r="N270" s="141">
        <v>0</v>
      </c>
      <c r="O270" s="141">
        <v>0</v>
      </c>
      <c r="P270" s="141">
        <v>0</v>
      </c>
      <c r="Q270" s="141">
        <v>0</v>
      </c>
      <c r="R270" s="141">
        <v>0</v>
      </c>
      <c r="S270" s="141">
        <v>0</v>
      </c>
      <c r="T270" s="141">
        <v>0</v>
      </c>
      <c r="U270" s="141">
        <v>0</v>
      </c>
      <c r="V270" s="141">
        <v>0</v>
      </c>
      <c r="W270" s="141">
        <v>0</v>
      </c>
      <c r="X270" s="141">
        <v>0</v>
      </c>
      <c r="Y270" s="141">
        <v>0</v>
      </c>
      <c r="Z270" s="141">
        <v>0</v>
      </c>
      <c r="AA270" s="141">
        <v>0</v>
      </c>
      <c r="AB270" s="141">
        <v>0</v>
      </c>
      <c r="AC270" s="141">
        <v>0</v>
      </c>
      <c r="AD270" s="141">
        <v>9700</v>
      </c>
      <c r="AE270" s="260">
        <f t="shared" ref="AE270:AE294" si="48">AC270-AD270</f>
        <v>-9700</v>
      </c>
      <c r="AF270" s="141">
        <v>0</v>
      </c>
      <c r="AG270" s="141">
        <v>0</v>
      </c>
      <c r="AH270" s="260">
        <f t="shared" ref="AH270:AH300" si="49">AF270-AG270</f>
        <v>0</v>
      </c>
      <c r="AI270" s="143">
        <f t="shared" si="46"/>
        <v>5000</v>
      </c>
      <c r="AJ270" s="141"/>
      <c r="AK270" s="368">
        <f t="shared" ref="AK270:AK300" si="50">AI270-AJ270</f>
        <v>5000</v>
      </c>
      <c r="AL270" s="302"/>
      <c r="AM270" s="322">
        <f t="shared" ref="AM270:AM300" si="51">AE270+AB270+Y270+V270+S270+P270+M270+J270+AH270+AK270</f>
        <v>-4700</v>
      </c>
      <c r="AN270" s="322">
        <f t="shared" ref="AN270:AN294" si="52">E270-AM270</f>
        <v>-7280.16</v>
      </c>
      <c r="AO270" s="265">
        <f>VLOOKUP(C270,[13]Sheet1!$B$1:$BK$65536,62,0)</f>
        <v>0</v>
      </c>
      <c r="AP270" s="343"/>
      <c r="AQ270" s="343"/>
      <c r="AR270" s="343"/>
    </row>
    <row r="271" customHeight="1" spans="1:44">
      <c r="A271" s="265"/>
      <c r="B271" s="291">
        <v>308</v>
      </c>
      <c r="C271" s="292" t="s">
        <v>574</v>
      </c>
      <c r="D271" s="293" t="s">
        <v>575</v>
      </c>
      <c r="E271" s="132">
        <f>VLOOKUP(C271,[1]整理明细!$B:$M,12,0)</f>
        <v>102386.99</v>
      </c>
      <c r="F271" s="132">
        <f>VLOOKUP(C271,[12]河北应付账款!$C:$P,14,0)</f>
        <v>36717.46</v>
      </c>
      <c r="G271" s="132">
        <f t="shared" si="47"/>
        <v>6119.57666666667</v>
      </c>
      <c r="H271" s="141">
        <v>0</v>
      </c>
      <c r="I271" s="141">
        <v>0</v>
      </c>
      <c r="J271" s="141">
        <v>0</v>
      </c>
      <c r="K271" s="141">
        <v>9000</v>
      </c>
      <c r="L271" s="141">
        <v>0</v>
      </c>
      <c r="M271" s="141">
        <v>9000</v>
      </c>
      <c r="N271" s="141">
        <v>9000</v>
      </c>
      <c r="O271" s="141">
        <v>0</v>
      </c>
      <c r="P271" s="141">
        <v>9000</v>
      </c>
      <c r="Q271" s="141">
        <v>6075.56266666666</v>
      </c>
      <c r="R271" s="141">
        <v>0</v>
      </c>
      <c r="S271" s="141">
        <v>6075.56266666666</v>
      </c>
      <c r="T271" s="141">
        <v>10000</v>
      </c>
      <c r="U271" s="141">
        <v>27780</v>
      </c>
      <c r="V271" s="141">
        <v>-17780</v>
      </c>
      <c r="W271" s="141">
        <v>5216.08533333334</v>
      </c>
      <c r="X271" s="141">
        <v>0</v>
      </c>
      <c r="Y271" s="141">
        <v>5216.08533333334</v>
      </c>
      <c r="Z271" s="141">
        <v>20000</v>
      </c>
      <c r="AA271" s="141">
        <v>20000</v>
      </c>
      <c r="AB271" s="141">
        <v>0</v>
      </c>
      <c r="AC271" s="141">
        <v>13000</v>
      </c>
      <c r="AD271" s="141">
        <v>0</v>
      </c>
      <c r="AE271" s="260">
        <f t="shared" si="48"/>
        <v>13000</v>
      </c>
      <c r="AF271" s="141">
        <v>12000</v>
      </c>
      <c r="AG271" s="141">
        <v>0</v>
      </c>
      <c r="AH271" s="260">
        <f t="shared" si="49"/>
        <v>12000</v>
      </c>
      <c r="AI271" s="326">
        <f t="shared" si="46"/>
        <v>5000</v>
      </c>
      <c r="AJ271" s="260"/>
      <c r="AK271" s="254">
        <f t="shared" si="50"/>
        <v>5000</v>
      </c>
      <c r="AL271" s="324"/>
      <c r="AM271" s="325">
        <f t="shared" si="51"/>
        <v>41511.648</v>
      </c>
      <c r="AN271" s="325">
        <f t="shared" si="52"/>
        <v>60875.342</v>
      </c>
      <c r="AO271" s="344">
        <f>VLOOKUP(C271,[13]Sheet1!$B$1:$BK$65536,62,0)</f>
        <v>1</v>
      </c>
      <c r="AP271" s="345">
        <f>AI271</f>
        <v>5000</v>
      </c>
      <c r="AQ271" s="348"/>
      <c r="AR271" s="347"/>
    </row>
    <row r="272" hidden="1" customHeight="1" spans="1:44">
      <c r="A272" s="265"/>
      <c r="B272" s="291">
        <v>309</v>
      </c>
      <c r="C272" s="292" t="s">
        <v>576</v>
      </c>
      <c r="D272" s="293" t="s">
        <v>577</v>
      </c>
      <c r="E272" s="132">
        <f>VLOOKUP(C272,[1]整理明细!$B:$M,12,0)</f>
        <v>44782.03</v>
      </c>
      <c r="F272" s="132">
        <f>VLOOKUP(C272,[12]河北应付账款!$C:$P,14,0)</f>
        <v>84782.03</v>
      </c>
      <c r="G272" s="132">
        <f t="shared" si="47"/>
        <v>14130.3383333333</v>
      </c>
      <c r="H272" s="141">
        <v>4494.908</v>
      </c>
      <c r="I272" s="141">
        <v>4000</v>
      </c>
      <c r="J272" s="141">
        <v>494.908</v>
      </c>
      <c r="K272" s="141">
        <v>4000</v>
      </c>
      <c r="L272" s="141">
        <v>29711.81</v>
      </c>
      <c r="M272" s="141">
        <v>-25711.81</v>
      </c>
      <c r="N272" s="141">
        <v>0</v>
      </c>
      <c r="O272" s="141">
        <v>0</v>
      </c>
      <c r="P272" s="141">
        <v>0</v>
      </c>
      <c r="Q272" s="141">
        <v>0</v>
      </c>
      <c r="R272" s="141">
        <v>0</v>
      </c>
      <c r="S272" s="141">
        <v>0</v>
      </c>
      <c r="T272" s="141">
        <v>0</v>
      </c>
      <c r="U272" s="141">
        <v>0</v>
      </c>
      <c r="V272" s="141">
        <v>0</v>
      </c>
      <c r="W272" s="141">
        <v>7456.80533333334</v>
      </c>
      <c r="X272" s="141">
        <v>40000</v>
      </c>
      <c r="Y272" s="141">
        <v>-32543.1946666667</v>
      </c>
      <c r="Z272" s="141">
        <v>7000</v>
      </c>
      <c r="AA272" s="141">
        <v>0</v>
      </c>
      <c r="AB272" s="141">
        <v>7000</v>
      </c>
      <c r="AC272" s="141">
        <v>2000</v>
      </c>
      <c r="AD272" s="141">
        <v>0</v>
      </c>
      <c r="AE272" s="260">
        <f t="shared" si="48"/>
        <v>2000</v>
      </c>
      <c r="AF272" s="141">
        <v>4000</v>
      </c>
      <c r="AG272" s="141">
        <v>0</v>
      </c>
      <c r="AH272" s="260">
        <f t="shared" si="49"/>
        <v>4000</v>
      </c>
      <c r="AI272" s="143">
        <f t="shared" si="46"/>
        <v>11000</v>
      </c>
      <c r="AJ272" s="141"/>
      <c r="AK272" s="355">
        <f t="shared" si="50"/>
        <v>11000</v>
      </c>
      <c r="AL272" s="302"/>
      <c r="AM272" s="322">
        <f t="shared" si="51"/>
        <v>-33760.0966666667</v>
      </c>
      <c r="AN272" s="322">
        <f t="shared" si="52"/>
        <v>78542.1266666667</v>
      </c>
      <c r="AO272" s="265">
        <f>VLOOKUP(C272,[13]Sheet1!$B$1:$BK$65536,62,0)</f>
        <v>0</v>
      </c>
      <c r="AP272" s="343"/>
      <c r="AQ272" s="343"/>
      <c r="AR272" s="343"/>
    </row>
    <row r="273" hidden="1" customHeight="1" spans="1:44">
      <c r="A273" s="265"/>
      <c r="B273" s="291">
        <v>310</v>
      </c>
      <c r="C273" s="292" t="s">
        <v>578</v>
      </c>
      <c r="D273" s="293" t="s">
        <v>579</v>
      </c>
      <c r="E273" s="132">
        <f>VLOOKUP(C273,[1]整理明细!$B:$M,12,0)</f>
        <v>2900.49</v>
      </c>
      <c r="F273" s="132">
        <f>VLOOKUP(C273,[12]河北应付账款!$C:$P,14,0)</f>
        <v>2900.49</v>
      </c>
      <c r="G273" s="132">
        <f t="shared" si="47"/>
        <v>483.415</v>
      </c>
      <c r="H273" s="141">
        <v>0</v>
      </c>
      <c r="I273" s="141">
        <v>0</v>
      </c>
      <c r="J273" s="141">
        <v>0</v>
      </c>
      <c r="K273" s="141">
        <v>0</v>
      </c>
      <c r="L273" s="141">
        <v>0</v>
      </c>
      <c r="M273" s="141">
        <v>0</v>
      </c>
      <c r="N273" s="141">
        <v>0</v>
      </c>
      <c r="O273" s="141">
        <v>0</v>
      </c>
      <c r="P273" s="141">
        <v>0</v>
      </c>
      <c r="Q273" s="141">
        <v>0</v>
      </c>
      <c r="R273" s="141">
        <v>0</v>
      </c>
      <c r="S273" s="141">
        <v>0</v>
      </c>
      <c r="T273" s="141">
        <v>0</v>
      </c>
      <c r="U273" s="141">
        <v>0</v>
      </c>
      <c r="V273" s="141">
        <v>0</v>
      </c>
      <c r="W273" s="141">
        <v>106.666666666666</v>
      </c>
      <c r="X273" s="141">
        <v>0</v>
      </c>
      <c r="Y273" s="141">
        <v>106.666666666666</v>
      </c>
      <c r="Z273" s="141">
        <v>830.09</v>
      </c>
      <c r="AA273" s="141">
        <v>830.09</v>
      </c>
      <c r="AB273" s="141">
        <v>0</v>
      </c>
      <c r="AC273" s="141">
        <v>0</v>
      </c>
      <c r="AD273" s="141">
        <v>0</v>
      </c>
      <c r="AE273" s="260">
        <f t="shared" si="48"/>
        <v>0</v>
      </c>
      <c r="AF273" s="141">
        <v>0</v>
      </c>
      <c r="AG273" s="141">
        <v>0</v>
      </c>
      <c r="AH273" s="260">
        <f t="shared" si="49"/>
        <v>0</v>
      </c>
      <c r="AI273" s="143">
        <f t="shared" si="46"/>
        <v>0</v>
      </c>
      <c r="AJ273" s="141"/>
      <c r="AK273" s="354">
        <f t="shared" si="50"/>
        <v>0</v>
      </c>
      <c r="AL273" s="302"/>
      <c r="AM273" s="322">
        <f t="shared" si="51"/>
        <v>106.666666666666</v>
      </c>
      <c r="AN273" s="322">
        <f t="shared" si="52"/>
        <v>2793.82333333333</v>
      </c>
      <c r="AO273" s="265">
        <f>VLOOKUP(C273,[13]Sheet1!$B$1:$BK$65536,62,0)</f>
        <v>0</v>
      </c>
      <c r="AP273" s="343"/>
      <c r="AQ273" s="343"/>
      <c r="AR273" s="343"/>
    </row>
    <row r="274" customHeight="1" spans="1:44">
      <c r="A274" s="265"/>
      <c r="B274" s="291">
        <v>311</v>
      </c>
      <c r="C274" s="292" t="s">
        <v>580</v>
      </c>
      <c r="D274" s="293" t="s">
        <v>581</v>
      </c>
      <c r="E274" s="132">
        <f>VLOOKUP(C274,[1]整理明细!$B:$M,12,0)</f>
        <v>249980.010000001</v>
      </c>
      <c r="F274" s="132">
        <f>VLOOKUP(C274,[12]河北应付账款!$C:$P,14,0)</f>
        <v>3592617.59</v>
      </c>
      <c r="G274" s="132">
        <f t="shared" si="47"/>
        <v>598769.598333333</v>
      </c>
      <c r="H274" s="141">
        <v>0</v>
      </c>
      <c r="I274" s="141">
        <v>0</v>
      </c>
      <c r="J274" s="141">
        <v>0</v>
      </c>
      <c r="K274" s="141">
        <v>0</v>
      </c>
      <c r="L274" s="141">
        <v>66800.9</v>
      </c>
      <c r="M274" s="141">
        <v>-66800.9</v>
      </c>
      <c r="N274" s="141">
        <v>0</v>
      </c>
      <c r="O274" s="141">
        <v>0</v>
      </c>
      <c r="P274" s="141">
        <v>0</v>
      </c>
      <c r="Q274" s="141">
        <v>82989.8816</v>
      </c>
      <c r="R274" s="141">
        <v>0</v>
      </c>
      <c r="S274" s="141">
        <v>82989.8816</v>
      </c>
      <c r="T274" s="141">
        <v>0</v>
      </c>
      <c r="U274" s="141">
        <v>223403.12</v>
      </c>
      <c r="V274" s="141">
        <v>-223403.12</v>
      </c>
      <c r="W274" s="141">
        <v>272208.586666666</v>
      </c>
      <c r="X274" s="141">
        <v>0</v>
      </c>
      <c r="Y274" s="141">
        <v>272208.586666666</v>
      </c>
      <c r="Z274" s="141">
        <v>272208.586666667</v>
      </c>
      <c r="AA274" s="141">
        <v>290876.01</v>
      </c>
      <c r="AB274" s="141">
        <v>-18667.423333333</v>
      </c>
      <c r="AC274" s="141">
        <v>260000</v>
      </c>
      <c r="AD274" s="141">
        <v>0</v>
      </c>
      <c r="AE274" s="260">
        <f t="shared" si="48"/>
        <v>260000</v>
      </c>
      <c r="AF274" s="141">
        <v>401000</v>
      </c>
      <c r="AG274" s="141">
        <f>VLOOKUP(D274,'[11]2024.03支出'!$G:$H,2,0)</f>
        <v>3010756.17</v>
      </c>
      <c r="AH274" s="260">
        <f t="shared" si="49"/>
        <v>-2609756.17</v>
      </c>
      <c r="AI274" s="326">
        <f t="shared" si="46"/>
        <v>479000</v>
      </c>
      <c r="AJ274" s="260"/>
      <c r="AK274" s="254">
        <f t="shared" si="50"/>
        <v>479000</v>
      </c>
      <c r="AL274" s="324" t="e">
        <f>VLOOKUP(C274,'预付&amp;票到付款'!B:B,1,0)</f>
        <v>#N/A</v>
      </c>
      <c r="AM274" s="325">
        <f t="shared" si="51"/>
        <v>-1824429.14506667</v>
      </c>
      <c r="AN274" s="325">
        <f t="shared" si="52"/>
        <v>2074409.15506667</v>
      </c>
      <c r="AO274" s="344">
        <f>VLOOKUP(C274,[13]Sheet1!$B$1:$BK$65536,62,0)</f>
        <v>1</v>
      </c>
      <c r="AP274" s="345">
        <v>90000</v>
      </c>
      <c r="AQ274" s="346"/>
      <c r="AR274" s="347"/>
    </row>
    <row r="275" hidden="1" customHeight="1" spans="1:44">
      <c r="A275" s="265"/>
      <c r="B275" s="291">
        <v>312</v>
      </c>
      <c r="C275" s="292" t="s">
        <v>582</v>
      </c>
      <c r="D275" s="293" t="s">
        <v>583</v>
      </c>
      <c r="E275" s="132">
        <f>VLOOKUP(C275,[1]整理明细!$B:$M,12,0)</f>
        <v>151605.35</v>
      </c>
      <c r="F275" s="132">
        <f>VLOOKUP(C275,[12]河北应付账款!$C:$P,14,0)</f>
        <v>206749.7</v>
      </c>
      <c r="G275" s="132">
        <f t="shared" si="47"/>
        <v>34458.2833333333</v>
      </c>
      <c r="H275" s="141">
        <v>14250.5386666667</v>
      </c>
      <c r="I275" s="141">
        <v>104000</v>
      </c>
      <c r="J275" s="141">
        <v>-89749.4613333333</v>
      </c>
      <c r="K275" s="141">
        <v>0</v>
      </c>
      <c r="L275" s="141">
        <v>2879.04</v>
      </c>
      <c r="M275" s="141">
        <v>-2879.04</v>
      </c>
      <c r="N275" s="141">
        <v>0</v>
      </c>
      <c r="O275" s="141">
        <v>20000</v>
      </c>
      <c r="P275" s="141">
        <v>-20000</v>
      </c>
      <c r="Q275" s="141">
        <v>40005.944</v>
      </c>
      <c r="R275" s="141">
        <v>0</v>
      </c>
      <c r="S275" s="141">
        <v>40005.944</v>
      </c>
      <c r="T275" s="141">
        <v>30000</v>
      </c>
      <c r="U275" s="141">
        <v>40000</v>
      </c>
      <c r="V275" s="141">
        <v>-10000</v>
      </c>
      <c r="W275" s="141">
        <v>32213.3333333334</v>
      </c>
      <c r="X275" s="141">
        <v>30000</v>
      </c>
      <c r="Y275" s="141">
        <v>2213.33333333336</v>
      </c>
      <c r="Z275" s="141">
        <v>32000</v>
      </c>
      <c r="AA275" s="141">
        <v>0</v>
      </c>
      <c r="AB275" s="141">
        <v>32000</v>
      </c>
      <c r="AC275" s="141">
        <v>20000</v>
      </c>
      <c r="AD275" s="141">
        <v>0</v>
      </c>
      <c r="AE275" s="260">
        <f t="shared" si="48"/>
        <v>20000</v>
      </c>
      <c r="AF275" s="141">
        <v>20000</v>
      </c>
      <c r="AG275" s="141">
        <v>0</v>
      </c>
      <c r="AH275" s="260">
        <f t="shared" si="49"/>
        <v>20000</v>
      </c>
      <c r="AI275" s="143">
        <f t="shared" si="46"/>
        <v>28000</v>
      </c>
      <c r="AJ275" s="141"/>
      <c r="AK275" s="355">
        <f t="shared" si="50"/>
        <v>28000</v>
      </c>
      <c r="AL275" s="302"/>
      <c r="AM275" s="322">
        <f t="shared" si="51"/>
        <v>19590.7760000001</v>
      </c>
      <c r="AN275" s="322">
        <f t="shared" si="52"/>
        <v>132014.574</v>
      </c>
      <c r="AO275" s="265">
        <f>VLOOKUP(C275,[13]Sheet1!$B$1:$BK$65536,62,0)</f>
        <v>0</v>
      </c>
      <c r="AP275" s="343"/>
      <c r="AQ275" s="343"/>
      <c r="AR275" s="343"/>
    </row>
    <row r="276" hidden="1" customHeight="1" spans="1:44">
      <c r="A276" s="265"/>
      <c r="B276" s="291">
        <v>313</v>
      </c>
      <c r="C276" s="292" t="s">
        <v>584</v>
      </c>
      <c r="D276" s="293" t="s">
        <v>585</v>
      </c>
      <c r="E276" s="132">
        <f>VLOOKUP(C276,[1]整理明细!$B:$M,12,0)</f>
        <v>47880</v>
      </c>
      <c r="F276" s="132">
        <f>VLOOKUP(C276,[12]河北应付账款!$C:$P,14,0)</f>
        <v>40600</v>
      </c>
      <c r="G276" s="132">
        <f t="shared" si="47"/>
        <v>6766.66666666667</v>
      </c>
      <c r="H276" s="141">
        <v>0</v>
      </c>
      <c r="I276" s="141">
        <v>0</v>
      </c>
      <c r="J276" s="141">
        <v>0</v>
      </c>
      <c r="K276" s="141">
        <v>0</v>
      </c>
      <c r="L276" s="141">
        <v>0</v>
      </c>
      <c r="M276" s="141">
        <v>0</v>
      </c>
      <c r="N276" s="141">
        <v>0</v>
      </c>
      <c r="O276" s="141">
        <v>0</v>
      </c>
      <c r="P276" s="141">
        <v>0</v>
      </c>
      <c r="Q276" s="141">
        <v>26920</v>
      </c>
      <c r="R276" s="141">
        <v>0</v>
      </c>
      <c r="S276" s="141">
        <v>26920</v>
      </c>
      <c r="T276" s="141">
        <v>10000</v>
      </c>
      <c r="U276" s="141">
        <v>20000</v>
      </c>
      <c r="V276" s="141">
        <v>-10000</v>
      </c>
      <c r="W276" s="141">
        <v>8973.33333333336</v>
      </c>
      <c r="X276" s="141">
        <v>0</v>
      </c>
      <c r="Y276" s="141">
        <v>8973.33333333336</v>
      </c>
      <c r="Z276" s="141">
        <v>17400</v>
      </c>
      <c r="AA276" s="141">
        <v>0</v>
      </c>
      <c r="AB276" s="141">
        <v>17400</v>
      </c>
      <c r="AC276" s="141">
        <v>9000</v>
      </c>
      <c r="AD276" s="141">
        <v>40000</v>
      </c>
      <c r="AE276" s="260">
        <f t="shared" si="48"/>
        <v>-31000</v>
      </c>
      <c r="AF276" s="141">
        <v>3000</v>
      </c>
      <c r="AG276" s="141">
        <v>0</v>
      </c>
      <c r="AH276" s="260">
        <f t="shared" si="49"/>
        <v>3000</v>
      </c>
      <c r="AI276" s="143">
        <f t="shared" si="46"/>
        <v>5000</v>
      </c>
      <c r="AJ276" s="141"/>
      <c r="AK276" s="260">
        <f t="shared" si="50"/>
        <v>5000</v>
      </c>
      <c r="AL276" s="302"/>
      <c r="AM276" s="322">
        <f t="shared" si="51"/>
        <v>20293.3333333334</v>
      </c>
      <c r="AN276" s="322">
        <f t="shared" si="52"/>
        <v>27586.6666666666</v>
      </c>
      <c r="AO276" s="265">
        <f>VLOOKUP(C276,[13]Sheet1!$B$1:$BK$65536,62,0)</f>
        <v>0</v>
      </c>
      <c r="AP276" s="343"/>
      <c r="AQ276" s="343"/>
      <c r="AR276" s="343"/>
    </row>
    <row r="277" hidden="1" customHeight="1" spans="1:44">
      <c r="A277" s="265"/>
      <c r="B277" s="291">
        <v>314</v>
      </c>
      <c r="C277" s="292" t="s">
        <v>586</v>
      </c>
      <c r="D277" s="293" t="s">
        <v>587</v>
      </c>
      <c r="E277" s="132">
        <f>VLOOKUP(C277,[1]整理明细!$B:$M,12,0)</f>
        <v>25460</v>
      </c>
      <c r="F277" s="132">
        <f>VLOOKUP(C277,[12]河北应付账款!$C:$P,14,0)</f>
        <v>5360</v>
      </c>
      <c r="G277" s="132">
        <f t="shared" si="47"/>
        <v>893.333333333333</v>
      </c>
      <c r="H277" s="141">
        <v>0</v>
      </c>
      <c r="I277" s="141">
        <v>0</v>
      </c>
      <c r="J277" s="141">
        <v>0</v>
      </c>
      <c r="K277" s="141">
        <v>0</v>
      </c>
      <c r="L277" s="141">
        <v>0</v>
      </c>
      <c r="M277" s="141">
        <v>0</v>
      </c>
      <c r="N277" s="141">
        <v>0</v>
      </c>
      <c r="O277" s="141">
        <v>0</v>
      </c>
      <c r="P277" s="141">
        <v>0</v>
      </c>
      <c r="Q277" s="141">
        <v>16080</v>
      </c>
      <c r="R277" s="141">
        <v>0</v>
      </c>
      <c r="S277" s="141">
        <v>16080</v>
      </c>
      <c r="T277" s="141">
        <v>0</v>
      </c>
      <c r="U277" s="141">
        <v>0</v>
      </c>
      <c r="V277" s="141">
        <v>0</v>
      </c>
      <c r="W277" s="141">
        <v>3400</v>
      </c>
      <c r="X277" s="141">
        <v>0</v>
      </c>
      <c r="Y277" s="141">
        <v>3400</v>
      </c>
      <c r="Z277" s="141">
        <v>3000</v>
      </c>
      <c r="AA277" s="141">
        <v>0</v>
      </c>
      <c r="AB277" s="141">
        <v>3000</v>
      </c>
      <c r="AC277" s="141">
        <v>3000</v>
      </c>
      <c r="AD277" s="141">
        <v>0</v>
      </c>
      <c r="AE277" s="260">
        <f t="shared" si="48"/>
        <v>3000</v>
      </c>
      <c r="AF277" s="141">
        <v>1000</v>
      </c>
      <c r="AG277" s="141">
        <v>0</v>
      </c>
      <c r="AH277" s="260">
        <f t="shared" si="49"/>
        <v>1000</v>
      </c>
      <c r="AI277" s="143">
        <f t="shared" si="46"/>
        <v>1000</v>
      </c>
      <c r="AJ277" s="141"/>
      <c r="AK277" s="260">
        <f t="shared" si="50"/>
        <v>1000</v>
      </c>
      <c r="AL277" s="302"/>
      <c r="AM277" s="322">
        <f t="shared" si="51"/>
        <v>27480</v>
      </c>
      <c r="AN277" s="322">
        <f t="shared" si="52"/>
        <v>-2020</v>
      </c>
      <c r="AO277" s="265">
        <f>VLOOKUP(C277,[13]Sheet1!$B$1:$BK$65536,62,0)</f>
        <v>0</v>
      </c>
      <c r="AP277" s="343"/>
      <c r="AQ277" s="343"/>
      <c r="AR277" s="343"/>
    </row>
    <row r="278" hidden="1" customHeight="1" spans="1:44">
      <c r="A278" s="265"/>
      <c r="B278" s="291">
        <v>315</v>
      </c>
      <c r="C278" s="292" t="s">
        <v>588</v>
      </c>
      <c r="D278" s="293" t="s">
        <v>589</v>
      </c>
      <c r="E278" s="132">
        <f>VLOOKUP(C278,[1]整理明细!$B:$M,12,0)</f>
        <v>-20000</v>
      </c>
      <c r="F278" s="132">
        <f>VLOOKUP(C278,[12]河北应付账款!$C:$P,14,0)</f>
        <v>22200</v>
      </c>
      <c r="G278" s="132">
        <f t="shared" si="47"/>
        <v>3700</v>
      </c>
      <c r="H278" s="141">
        <v>0</v>
      </c>
      <c r="I278" s="141">
        <v>0</v>
      </c>
      <c r="J278" s="141">
        <v>0</v>
      </c>
      <c r="K278" s="141">
        <v>0</v>
      </c>
      <c r="L278" s="141">
        <v>0</v>
      </c>
      <c r="M278" s="141">
        <v>0</v>
      </c>
      <c r="N278" s="141">
        <v>0</v>
      </c>
      <c r="O278" s="141">
        <v>0</v>
      </c>
      <c r="P278" s="141">
        <v>0</v>
      </c>
      <c r="Q278" s="141">
        <v>0</v>
      </c>
      <c r="R278" s="141">
        <v>0</v>
      </c>
      <c r="S278" s="141">
        <v>0</v>
      </c>
      <c r="T278" s="141">
        <v>0</v>
      </c>
      <c r="U278" s="141">
        <v>0</v>
      </c>
      <c r="V278" s="141">
        <v>0</v>
      </c>
      <c r="W278" s="141">
        <v>2960</v>
      </c>
      <c r="X278" s="141">
        <v>0</v>
      </c>
      <c r="Y278" s="141">
        <v>2960</v>
      </c>
      <c r="Z278" s="141">
        <v>3000</v>
      </c>
      <c r="AA278" s="141">
        <v>22200</v>
      </c>
      <c r="AB278" s="141">
        <v>-19200</v>
      </c>
      <c r="AC278" s="141">
        <v>0</v>
      </c>
      <c r="AD278" s="141">
        <v>20000</v>
      </c>
      <c r="AE278" s="260">
        <f t="shared" si="48"/>
        <v>-20000</v>
      </c>
      <c r="AF278" s="141">
        <v>0</v>
      </c>
      <c r="AG278" s="141">
        <v>0</v>
      </c>
      <c r="AH278" s="260">
        <f t="shared" si="49"/>
        <v>0</v>
      </c>
      <c r="AI278" s="143">
        <f t="shared" si="46"/>
        <v>3000</v>
      </c>
      <c r="AJ278" s="141"/>
      <c r="AK278" s="260">
        <f t="shared" si="50"/>
        <v>3000</v>
      </c>
      <c r="AL278" s="302"/>
      <c r="AM278" s="322">
        <f t="shared" si="51"/>
        <v>-33240</v>
      </c>
      <c r="AN278" s="322">
        <f t="shared" si="52"/>
        <v>13240</v>
      </c>
      <c r="AO278" s="265">
        <f>VLOOKUP(C278,[13]Sheet1!$B$1:$BK$65536,62,0)</f>
        <v>0</v>
      </c>
      <c r="AP278" s="343"/>
      <c r="AQ278" s="343"/>
      <c r="AR278" s="343"/>
    </row>
    <row r="279" hidden="1" customHeight="1" spans="1:44">
      <c r="A279" s="265"/>
      <c r="B279" s="291">
        <v>316</v>
      </c>
      <c r="C279" s="292" t="s">
        <v>590</v>
      </c>
      <c r="D279" s="293" t="s">
        <v>591</v>
      </c>
      <c r="E279" s="132">
        <f>VLOOKUP(C279,[1]整理明细!$B:$M,12,0)</f>
        <v>49282.46</v>
      </c>
      <c r="F279" s="132">
        <f>VLOOKUP(C279,[12]河北应付账款!$C:$P,14,0)</f>
        <v>119282.46</v>
      </c>
      <c r="G279" s="132">
        <f t="shared" si="47"/>
        <v>19880.41</v>
      </c>
      <c r="H279" s="141">
        <v>0</v>
      </c>
      <c r="I279" s="141">
        <v>0</v>
      </c>
      <c r="J279" s="141">
        <v>0</v>
      </c>
      <c r="K279" s="141">
        <v>0</v>
      </c>
      <c r="L279" s="141">
        <v>0</v>
      </c>
      <c r="M279" s="141">
        <v>0</v>
      </c>
      <c r="N279" s="141">
        <v>0</v>
      </c>
      <c r="O279" s="141">
        <v>0</v>
      </c>
      <c r="P279" s="141">
        <v>0</v>
      </c>
      <c r="Q279" s="141">
        <v>0</v>
      </c>
      <c r="R279" s="141">
        <v>0</v>
      </c>
      <c r="S279" s="141">
        <v>0</v>
      </c>
      <c r="T279" s="141">
        <v>0</v>
      </c>
      <c r="U279" s="141">
        <v>0</v>
      </c>
      <c r="V279" s="141">
        <v>0</v>
      </c>
      <c r="W279" s="141">
        <v>15906.6666666666</v>
      </c>
      <c r="X279" s="141">
        <v>0</v>
      </c>
      <c r="Y279" s="141">
        <v>15906.6666666666</v>
      </c>
      <c r="Z279" s="141">
        <v>16000</v>
      </c>
      <c r="AA279" s="141">
        <v>30000</v>
      </c>
      <c r="AB279" s="141">
        <v>-14000</v>
      </c>
      <c r="AC279" s="141">
        <v>12000</v>
      </c>
      <c r="AD279" s="141">
        <v>40000</v>
      </c>
      <c r="AE279" s="260">
        <f t="shared" si="48"/>
        <v>-28000</v>
      </c>
      <c r="AF279" s="141">
        <v>7000</v>
      </c>
      <c r="AG279" s="141">
        <v>0</v>
      </c>
      <c r="AH279" s="260">
        <f t="shared" si="49"/>
        <v>7000</v>
      </c>
      <c r="AI279" s="143">
        <f t="shared" si="46"/>
        <v>16000</v>
      </c>
      <c r="AJ279" s="141"/>
      <c r="AK279" s="260">
        <f t="shared" si="50"/>
        <v>16000</v>
      </c>
      <c r="AL279" s="302"/>
      <c r="AM279" s="322">
        <f t="shared" si="51"/>
        <v>-3093.3333333334</v>
      </c>
      <c r="AN279" s="322">
        <f t="shared" si="52"/>
        <v>52375.7933333334</v>
      </c>
      <c r="AO279" s="265">
        <f>VLOOKUP(C279,[13]Sheet1!$B$1:$BK$65536,62,0)</f>
        <v>0</v>
      </c>
      <c r="AP279" s="343"/>
      <c r="AQ279" s="343"/>
      <c r="AR279" s="343"/>
    </row>
    <row r="280" hidden="1" customHeight="1" spans="1:44">
      <c r="A280" s="265"/>
      <c r="B280" s="291">
        <v>317</v>
      </c>
      <c r="C280" s="292" t="s">
        <v>592</v>
      </c>
      <c r="D280" s="293" t="s">
        <v>593</v>
      </c>
      <c r="E280" s="132">
        <f>VLOOKUP(C280,[1]整理明细!$B:$M,12,0)</f>
        <v>117408.04</v>
      </c>
      <c r="F280" s="132">
        <f>VLOOKUP(C280,[12]河北应付账款!$C:$P,14,0)</f>
        <v>183986.44</v>
      </c>
      <c r="G280" s="132">
        <f t="shared" si="47"/>
        <v>30664.4066666667</v>
      </c>
      <c r="H280" s="141">
        <v>0</v>
      </c>
      <c r="I280" s="141">
        <v>0</v>
      </c>
      <c r="J280" s="141">
        <v>0</v>
      </c>
      <c r="K280" s="141">
        <v>0</v>
      </c>
      <c r="L280" s="141">
        <v>0</v>
      </c>
      <c r="M280" s="141">
        <v>0</v>
      </c>
      <c r="N280" s="141">
        <v>0</v>
      </c>
      <c r="O280" s="141">
        <v>0</v>
      </c>
      <c r="P280" s="141">
        <v>0</v>
      </c>
      <c r="Q280" s="141">
        <v>0</v>
      </c>
      <c r="R280" s="141">
        <v>0</v>
      </c>
      <c r="S280" s="141">
        <v>0</v>
      </c>
      <c r="T280" s="141">
        <v>0</v>
      </c>
      <c r="U280" s="141">
        <v>0</v>
      </c>
      <c r="V280" s="141">
        <v>0</v>
      </c>
      <c r="W280" s="141">
        <v>19066.6666666666</v>
      </c>
      <c r="X280" s="141">
        <v>0</v>
      </c>
      <c r="Y280" s="141">
        <v>19066.6666666666</v>
      </c>
      <c r="Z280" s="141">
        <v>19000</v>
      </c>
      <c r="AA280" s="141">
        <v>49552.48</v>
      </c>
      <c r="AB280" s="141">
        <v>-30552.48</v>
      </c>
      <c r="AC280" s="141">
        <v>14000</v>
      </c>
      <c r="AD280" s="141">
        <v>66551.24</v>
      </c>
      <c r="AE280" s="260">
        <f t="shared" si="48"/>
        <v>-52551.24</v>
      </c>
      <c r="AF280" s="141">
        <v>12000</v>
      </c>
      <c r="AG280" s="141">
        <v>0</v>
      </c>
      <c r="AH280" s="260">
        <f t="shared" si="49"/>
        <v>12000</v>
      </c>
      <c r="AI280" s="143">
        <f t="shared" si="46"/>
        <v>25000</v>
      </c>
      <c r="AJ280" s="141"/>
      <c r="AK280" s="260">
        <f t="shared" si="50"/>
        <v>25000</v>
      </c>
      <c r="AL280" s="302"/>
      <c r="AM280" s="322">
        <f t="shared" si="51"/>
        <v>-27037.0533333334</v>
      </c>
      <c r="AN280" s="322">
        <f t="shared" si="52"/>
        <v>144445.093333333</v>
      </c>
      <c r="AO280" s="265">
        <f>VLOOKUP(C280,[13]Sheet1!$B$1:$BK$65536,62,0)</f>
        <v>0</v>
      </c>
      <c r="AP280" s="343"/>
      <c r="AQ280" s="343"/>
      <c r="AR280" s="343"/>
    </row>
    <row r="281" hidden="1" customHeight="1" spans="1:44">
      <c r="A281" s="265"/>
      <c r="B281" s="291">
        <v>318</v>
      </c>
      <c r="C281" s="292" t="s">
        <v>594</v>
      </c>
      <c r="D281" s="293" t="s">
        <v>595</v>
      </c>
      <c r="E281" s="132">
        <f>VLOOKUP(C281,[1]整理明细!$B:$M,12,0)</f>
        <v>6225.04</v>
      </c>
      <c r="F281" s="132">
        <f>VLOOKUP(C281,[12]河北应付账款!$C:$P,14,0)</f>
        <v>6225.04</v>
      </c>
      <c r="G281" s="132">
        <f t="shared" si="47"/>
        <v>1037.50666666667</v>
      </c>
      <c r="H281" s="141">
        <v>0</v>
      </c>
      <c r="I281" s="141">
        <v>0</v>
      </c>
      <c r="J281" s="141">
        <v>0</v>
      </c>
      <c r="K281" s="141">
        <v>0</v>
      </c>
      <c r="L281" s="141">
        <v>0</v>
      </c>
      <c r="M281" s="141">
        <v>0</v>
      </c>
      <c r="N281" s="141">
        <v>0</v>
      </c>
      <c r="O281" s="141">
        <v>0</v>
      </c>
      <c r="P281" s="141">
        <v>0</v>
      </c>
      <c r="Q281" s="141">
        <v>0</v>
      </c>
      <c r="R281" s="141">
        <v>0</v>
      </c>
      <c r="S281" s="141">
        <v>0</v>
      </c>
      <c r="T281" s="141">
        <v>0</v>
      </c>
      <c r="U281" s="141">
        <v>0</v>
      </c>
      <c r="V281" s="141">
        <v>0</v>
      </c>
      <c r="W281" s="141">
        <v>0</v>
      </c>
      <c r="X281" s="141">
        <v>0</v>
      </c>
      <c r="Y281" s="141">
        <v>0</v>
      </c>
      <c r="Z281" s="141">
        <v>6225.04</v>
      </c>
      <c r="AA281" s="141">
        <v>0</v>
      </c>
      <c r="AB281" s="141">
        <v>6225.04</v>
      </c>
      <c r="AC281" s="141">
        <v>1000</v>
      </c>
      <c r="AD281" s="141">
        <v>0</v>
      </c>
      <c r="AE281" s="260">
        <f t="shared" si="48"/>
        <v>1000</v>
      </c>
      <c r="AF281" s="141">
        <v>1000</v>
      </c>
      <c r="AG281" s="141">
        <v>0</v>
      </c>
      <c r="AH281" s="260">
        <f t="shared" si="49"/>
        <v>1000</v>
      </c>
      <c r="AI281" s="143">
        <f t="shared" si="46"/>
        <v>1000</v>
      </c>
      <c r="AJ281" s="141"/>
      <c r="AK281" s="354">
        <f t="shared" si="50"/>
        <v>1000</v>
      </c>
      <c r="AL281" s="302" t="str">
        <f>VLOOKUP(C281,'预付&amp;票到付款'!B:B,1,0)</f>
        <v>S434011</v>
      </c>
      <c r="AM281" s="322">
        <f t="shared" si="51"/>
        <v>9225.04</v>
      </c>
      <c r="AN281" s="322">
        <f t="shared" si="52"/>
        <v>-3000</v>
      </c>
      <c r="AO281" s="265">
        <f>VLOOKUP(C281,[13]Sheet1!$B$1:$BK$65536,62,0)</f>
        <v>0</v>
      </c>
      <c r="AP281" s="343"/>
      <c r="AQ281" s="343"/>
      <c r="AR281" s="343"/>
    </row>
    <row r="282" customHeight="1" spans="1:44">
      <c r="A282" s="265"/>
      <c r="B282" s="291">
        <v>319</v>
      </c>
      <c r="C282" s="292" t="s">
        <v>596</v>
      </c>
      <c r="D282" s="293" t="s">
        <v>597</v>
      </c>
      <c r="E282" s="132">
        <f>VLOOKUP(C282,[1]整理明细!$B:$M,12,0)</f>
        <v>404042.04</v>
      </c>
      <c r="F282" s="132">
        <f>VLOOKUP(C282,[12]河北应付账款!$C:$P,14,0)</f>
        <v>434042.04</v>
      </c>
      <c r="G282" s="132">
        <f t="shared" si="47"/>
        <v>72340.34</v>
      </c>
      <c r="H282" s="141">
        <v>0</v>
      </c>
      <c r="I282" s="141">
        <v>0</v>
      </c>
      <c r="J282" s="141">
        <v>0</v>
      </c>
      <c r="K282" s="141">
        <v>0</v>
      </c>
      <c r="L282" s="141">
        <v>0</v>
      </c>
      <c r="M282" s="141">
        <v>0</v>
      </c>
      <c r="N282" s="141">
        <v>0</v>
      </c>
      <c r="O282" s="141">
        <v>0</v>
      </c>
      <c r="P282" s="141">
        <v>0</v>
      </c>
      <c r="Q282" s="141">
        <v>0</v>
      </c>
      <c r="R282" s="141">
        <v>0</v>
      </c>
      <c r="S282" s="141">
        <v>0</v>
      </c>
      <c r="T282" s="141">
        <v>0</v>
      </c>
      <c r="U282" s="141">
        <v>0</v>
      </c>
      <c r="V282" s="141">
        <v>0</v>
      </c>
      <c r="W282" s="141">
        <v>33267.5146666666</v>
      </c>
      <c r="X282" s="141">
        <v>0</v>
      </c>
      <c r="Y282" s="141">
        <v>33267.5146666666</v>
      </c>
      <c r="Z282" s="141">
        <v>156211.2</v>
      </c>
      <c r="AA282" s="141">
        <v>0</v>
      </c>
      <c r="AB282" s="141">
        <v>156211.2</v>
      </c>
      <c r="AC282" s="141">
        <v>43000</v>
      </c>
      <c r="AD282" s="141">
        <v>30000</v>
      </c>
      <c r="AE282" s="260">
        <f t="shared" si="48"/>
        <v>13000</v>
      </c>
      <c r="AF282" s="141">
        <v>50000</v>
      </c>
      <c r="AG282" s="141">
        <v>0</v>
      </c>
      <c r="AH282" s="260">
        <f t="shared" si="49"/>
        <v>50000</v>
      </c>
      <c r="AI282" s="326">
        <f t="shared" si="46"/>
        <v>58000</v>
      </c>
      <c r="AJ282" s="260"/>
      <c r="AK282" s="254">
        <f t="shared" si="50"/>
        <v>58000</v>
      </c>
      <c r="AL282" s="324" t="e">
        <f>VLOOKUP(C282,'预付&amp;票到付款'!B:B,1,0)</f>
        <v>#N/A</v>
      </c>
      <c r="AM282" s="325">
        <f t="shared" si="51"/>
        <v>310478.714666667</v>
      </c>
      <c r="AN282" s="325">
        <f t="shared" si="52"/>
        <v>93563.3253333334</v>
      </c>
      <c r="AO282" s="344">
        <f>VLOOKUP(C282,[13]Sheet1!$B$1:$BK$65536,62,0)</f>
        <v>1</v>
      </c>
      <c r="AP282" s="345"/>
      <c r="AQ282" s="348">
        <v>58000</v>
      </c>
      <c r="AR282" s="347"/>
    </row>
    <row r="283" hidden="1" customHeight="1" spans="1:44">
      <c r="A283" s="265"/>
      <c r="B283" s="291">
        <v>320</v>
      </c>
      <c r="C283" s="292" t="s">
        <v>598</v>
      </c>
      <c r="D283" s="293" t="s">
        <v>599</v>
      </c>
      <c r="E283" s="132">
        <f>VLOOKUP(C283,[1]整理明细!$B:$M,12,0)</f>
        <v>0</v>
      </c>
      <c r="F283" s="132">
        <f>VLOOKUP(C283,[12]河北应付账款!$C:$P,14,0)</f>
        <v>11200</v>
      </c>
      <c r="G283" s="132">
        <f t="shared" si="47"/>
        <v>1866.66666666667</v>
      </c>
      <c r="H283" s="141">
        <v>0</v>
      </c>
      <c r="I283" s="141">
        <v>0</v>
      </c>
      <c r="J283" s="141">
        <v>0</v>
      </c>
      <c r="K283" s="141">
        <v>0</v>
      </c>
      <c r="L283" s="141">
        <v>0</v>
      </c>
      <c r="M283" s="141">
        <v>0</v>
      </c>
      <c r="N283" s="141">
        <v>0</v>
      </c>
      <c r="O283" s="141">
        <v>0</v>
      </c>
      <c r="P283" s="141">
        <v>0</v>
      </c>
      <c r="Q283" s="141">
        <v>0</v>
      </c>
      <c r="R283" s="141">
        <v>5600</v>
      </c>
      <c r="S283" s="141">
        <v>-5600</v>
      </c>
      <c r="T283" s="141">
        <v>0</v>
      </c>
      <c r="U283" s="141">
        <v>0</v>
      </c>
      <c r="V283" s="141">
        <v>0</v>
      </c>
      <c r="W283" s="141">
        <v>746.666666666667</v>
      </c>
      <c r="X283" s="141">
        <v>5600</v>
      </c>
      <c r="Y283" s="141">
        <v>-4853.33333333333</v>
      </c>
      <c r="Z283" s="141">
        <v>0</v>
      </c>
      <c r="AA283" s="141">
        <v>0</v>
      </c>
      <c r="AB283" s="141">
        <v>0</v>
      </c>
      <c r="AC283" s="141">
        <v>0</v>
      </c>
      <c r="AD283" s="141">
        <v>0</v>
      </c>
      <c r="AE283" s="260">
        <f t="shared" si="48"/>
        <v>0</v>
      </c>
      <c r="AF283" s="141">
        <v>1000</v>
      </c>
      <c r="AG283" s="141">
        <f>VLOOKUP(D283,'[11]2024.03支出'!$G:$H,2,0)</f>
        <v>5600</v>
      </c>
      <c r="AH283" s="260">
        <f t="shared" si="49"/>
        <v>-4600</v>
      </c>
      <c r="AI283" s="143">
        <f t="shared" si="46"/>
        <v>1000</v>
      </c>
      <c r="AJ283" s="141"/>
      <c r="AK283" s="355">
        <f t="shared" si="50"/>
        <v>1000</v>
      </c>
      <c r="AL283" s="302"/>
      <c r="AM283" s="322">
        <f t="shared" si="51"/>
        <v>-14053.3333333333</v>
      </c>
      <c r="AN283" s="322">
        <f t="shared" si="52"/>
        <v>14053.3333333333</v>
      </c>
      <c r="AO283" s="265">
        <f>VLOOKUP(C283,[13]Sheet1!$B$1:$BK$65536,62,0)</f>
        <v>0</v>
      </c>
      <c r="AP283" s="343"/>
      <c r="AQ283" s="343"/>
      <c r="AR283" s="343"/>
    </row>
    <row r="284" hidden="1" customHeight="1" spans="1:44">
      <c r="A284" s="265"/>
      <c r="B284" s="291">
        <v>323</v>
      </c>
      <c r="C284" s="292" t="s">
        <v>600</v>
      </c>
      <c r="D284" s="293" t="s">
        <v>601</v>
      </c>
      <c r="E284" s="132">
        <f>VLOOKUP(C284,[1]整理明细!$B:$M,12,0)</f>
        <v>0</v>
      </c>
      <c r="F284" s="132">
        <v>0</v>
      </c>
      <c r="G284" s="132">
        <f t="shared" si="47"/>
        <v>0</v>
      </c>
      <c r="H284" s="141">
        <v>0</v>
      </c>
      <c r="I284" s="141">
        <v>0</v>
      </c>
      <c r="J284" s="141">
        <v>0</v>
      </c>
      <c r="K284" s="141">
        <v>0</v>
      </c>
      <c r="L284" s="141">
        <v>0</v>
      </c>
      <c r="M284" s="141">
        <v>0</v>
      </c>
      <c r="N284" s="141">
        <v>0</v>
      </c>
      <c r="O284" s="141">
        <v>0</v>
      </c>
      <c r="P284" s="141">
        <v>0</v>
      </c>
      <c r="Q284" s="141">
        <v>0</v>
      </c>
      <c r="R284" s="141">
        <v>0</v>
      </c>
      <c r="S284" s="141">
        <v>0</v>
      </c>
      <c r="T284" s="141">
        <v>0</v>
      </c>
      <c r="U284" s="141">
        <v>0</v>
      </c>
      <c r="V284" s="141">
        <v>0</v>
      </c>
      <c r="W284" s="141">
        <v>0</v>
      </c>
      <c r="X284" s="141">
        <v>0</v>
      </c>
      <c r="Y284" s="141">
        <v>0</v>
      </c>
      <c r="Z284" s="141">
        <v>0</v>
      </c>
      <c r="AA284" s="141">
        <v>0</v>
      </c>
      <c r="AB284" s="141">
        <v>0</v>
      </c>
      <c r="AC284" s="141">
        <v>0</v>
      </c>
      <c r="AD284" s="141">
        <v>0</v>
      </c>
      <c r="AE284" s="260">
        <f t="shared" si="48"/>
        <v>0</v>
      </c>
      <c r="AF284" s="141">
        <v>0</v>
      </c>
      <c r="AG284" s="141">
        <v>0</v>
      </c>
      <c r="AH284" s="260">
        <f t="shared" si="49"/>
        <v>0</v>
      </c>
      <c r="AI284" s="143">
        <f t="shared" si="46"/>
        <v>0</v>
      </c>
      <c r="AJ284" s="141"/>
      <c r="AK284" s="260">
        <f t="shared" si="50"/>
        <v>0</v>
      </c>
      <c r="AL284" s="302"/>
      <c r="AM284" s="322">
        <f t="shared" si="51"/>
        <v>0</v>
      </c>
      <c r="AN284" s="322">
        <f t="shared" si="52"/>
        <v>0</v>
      </c>
      <c r="AO284" s="265" t="e">
        <f>VLOOKUP(C284,[13]Sheet1!$B$1:$BK$65536,62,0)</f>
        <v>#N/A</v>
      </c>
      <c r="AP284" s="343"/>
      <c r="AQ284" s="343"/>
      <c r="AR284" s="343"/>
    </row>
    <row r="285" hidden="1" customHeight="1" spans="1:44">
      <c r="A285" s="265"/>
      <c r="B285" s="291">
        <v>324</v>
      </c>
      <c r="C285" s="292" t="s">
        <v>602</v>
      </c>
      <c r="D285" s="293" t="s">
        <v>603</v>
      </c>
      <c r="E285" s="132">
        <f>VLOOKUP(C285,[1]整理明细!$B:$M,12,0)</f>
        <v>1</v>
      </c>
      <c r="F285" s="132">
        <v>0</v>
      </c>
      <c r="G285" s="132">
        <f t="shared" si="47"/>
        <v>0</v>
      </c>
      <c r="H285" s="141">
        <v>0</v>
      </c>
      <c r="I285" s="141">
        <v>0</v>
      </c>
      <c r="J285" s="141">
        <v>0</v>
      </c>
      <c r="K285" s="141">
        <v>0</v>
      </c>
      <c r="L285" s="141">
        <v>0</v>
      </c>
      <c r="M285" s="141">
        <v>0</v>
      </c>
      <c r="N285" s="141">
        <v>0</v>
      </c>
      <c r="O285" s="141">
        <v>0</v>
      </c>
      <c r="P285" s="141">
        <v>0</v>
      </c>
      <c r="Q285" s="141">
        <v>0</v>
      </c>
      <c r="R285" s="141">
        <v>0</v>
      </c>
      <c r="S285" s="141">
        <v>0</v>
      </c>
      <c r="T285" s="141">
        <v>0</v>
      </c>
      <c r="U285" s="141">
        <v>0</v>
      </c>
      <c r="V285" s="141">
        <v>0</v>
      </c>
      <c r="W285" s="141">
        <v>0</v>
      </c>
      <c r="X285" s="141">
        <v>0</v>
      </c>
      <c r="Y285" s="141">
        <v>0</v>
      </c>
      <c r="Z285" s="141">
        <v>0</v>
      </c>
      <c r="AA285" s="141">
        <v>0</v>
      </c>
      <c r="AB285" s="141">
        <v>0</v>
      </c>
      <c r="AC285" s="141">
        <v>0</v>
      </c>
      <c r="AD285" s="141">
        <v>0</v>
      </c>
      <c r="AE285" s="260">
        <f t="shared" si="48"/>
        <v>0</v>
      </c>
      <c r="AF285" s="141">
        <v>0</v>
      </c>
      <c r="AG285" s="141">
        <v>0</v>
      </c>
      <c r="AH285" s="260">
        <f t="shared" si="49"/>
        <v>0</v>
      </c>
      <c r="AI285" s="143">
        <f t="shared" si="46"/>
        <v>0</v>
      </c>
      <c r="AJ285" s="141"/>
      <c r="AK285" s="260">
        <f t="shared" si="50"/>
        <v>0</v>
      </c>
      <c r="AL285" s="302"/>
      <c r="AM285" s="322">
        <f t="shared" si="51"/>
        <v>0</v>
      </c>
      <c r="AN285" s="322">
        <f t="shared" si="52"/>
        <v>1</v>
      </c>
      <c r="AO285" s="265">
        <f>VLOOKUP(C285,[13]Sheet1!$B$1:$BK$65536,62,0)</f>
        <v>0</v>
      </c>
      <c r="AP285" s="343"/>
      <c r="AQ285" s="343"/>
      <c r="AR285" s="343"/>
    </row>
    <row r="286" hidden="1" customHeight="1" spans="1:44">
      <c r="A286" s="265"/>
      <c r="B286" s="291">
        <v>325</v>
      </c>
      <c r="C286" s="292" t="s">
        <v>604</v>
      </c>
      <c r="D286" s="293" t="s">
        <v>605</v>
      </c>
      <c r="E286" s="132">
        <f>VLOOKUP(C286,[1]整理明细!$B:$M,12,0)</f>
        <v>35000</v>
      </c>
      <c r="F286" s="132">
        <v>0</v>
      </c>
      <c r="G286" s="132">
        <f t="shared" si="47"/>
        <v>0</v>
      </c>
      <c r="H286" s="141">
        <v>0</v>
      </c>
      <c r="I286" s="141">
        <v>0</v>
      </c>
      <c r="J286" s="141">
        <v>0</v>
      </c>
      <c r="K286" s="141">
        <v>0</v>
      </c>
      <c r="L286" s="141">
        <v>0</v>
      </c>
      <c r="M286" s="141">
        <v>0</v>
      </c>
      <c r="N286" s="141">
        <v>0</v>
      </c>
      <c r="O286" s="141">
        <v>0</v>
      </c>
      <c r="P286" s="141">
        <v>0</v>
      </c>
      <c r="Q286" s="141">
        <v>0</v>
      </c>
      <c r="R286" s="141">
        <v>0</v>
      </c>
      <c r="S286" s="141">
        <v>0</v>
      </c>
      <c r="T286" s="141">
        <v>0</v>
      </c>
      <c r="U286" s="141">
        <v>0</v>
      </c>
      <c r="V286" s="141">
        <v>0</v>
      </c>
      <c r="W286" s="141">
        <v>0</v>
      </c>
      <c r="X286" s="141">
        <v>0</v>
      </c>
      <c r="Y286" s="141">
        <v>0</v>
      </c>
      <c r="Z286" s="141">
        <v>0</v>
      </c>
      <c r="AA286" s="141">
        <v>0</v>
      </c>
      <c r="AB286" s="141">
        <v>0</v>
      </c>
      <c r="AC286" s="141">
        <v>5000</v>
      </c>
      <c r="AD286" s="141">
        <v>0</v>
      </c>
      <c r="AE286" s="260">
        <f t="shared" si="48"/>
        <v>5000</v>
      </c>
      <c r="AF286" s="141">
        <v>0</v>
      </c>
      <c r="AG286" s="141">
        <v>0</v>
      </c>
      <c r="AH286" s="260">
        <f t="shared" si="49"/>
        <v>0</v>
      </c>
      <c r="AI286" s="143">
        <f t="shared" si="46"/>
        <v>0</v>
      </c>
      <c r="AJ286" s="141"/>
      <c r="AK286" s="260">
        <f t="shared" si="50"/>
        <v>0</v>
      </c>
      <c r="AL286" s="302" t="e">
        <f>VLOOKUP(C286,'预付&amp;票到付款'!B:B,1,0)</f>
        <v>#N/A</v>
      </c>
      <c r="AM286" s="322">
        <f t="shared" si="51"/>
        <v>5000</v>
      </c>
      <c r="AN286" s="322">
        <f t="shared" si="52"/>
        <v>30000</v>
      </c>
      <c r="AO286" s="265">
        <f>VLOOKUP(C286,[13]Sheet1!$B$1:$BK$65536,62,0)</f>
        <v>0</v>
      </c>
      <c r="AP286" s="343"/>
      <c r="AQ286" s="343"/>
      <c r="AR286" s="343"/>
    </row>
    <row r="287" hidden="1" customHeight="1" spans="1:44">
      <c r="A287" s="265"/>
      <c r="B287" s="291">
        <v>326</v>
      </c>
      <c r="C287" s="359" t="s">
        <v>606</v>
      </c>
      <c r="D287" s="359" t="s">
        <v>607</v>
      </c>
      <c r="E287" s="132">
        <f>VLOOKUP(C287,[1]整理明细!$B:$M,12,0)</f>
        <v>11610.75</v>
      </c>
      <c r="F287" s="132">
        <f>VLOOKUP(C287,[12]河北应付账款!$C:$P,14,0)</f>
        <v>34832.25</v>
      </c>
      <c r="G287" s="132">
        <f t="shared" si="47"/>
        <v>5805.375</v>
      </c>
      <c r="H287" s="141">
        <v>0</v>
      </c>
      <c r="I287" s="141">
        <v>0</v>
      </c>
      <c r="J287" s="141">
        <v>0</v>
      </c>
      <c r="K287" s="141">
        <v>0</v>
      </c>
      <c r="L287" s="141">
        <v>0</v>
      </c>
      <c r="M287" s="141">
        <v>0</v>
      </c>
      <c r="N287" s="141">
        <v>0</v>
      </c>
      <c r="O287" s="141">
        <v>0</v>
      </c>
      <c r="P287" s="141">
        <v>0</v>
      </c>
      <c r="Q287" s="141">
        <v>0</v>
      </c>
      <c r="R287" s="141">
        <v>0</v>
      </c>
      <c r="S287" s="141">
        <v>0</v>
      </c>
      <c r="T287" s="141">
        <v>0</v>
      </c>
      <c r="U287" s="141">
        <v>0</v>
      </c>
      <c r="V287" s="141">
        <v>0</v>
      </c>
      <c r="W287" s="141">
        <v>0</v>
      </c>
      <c r="X287" s="141">
        <v>0</v>
      </c>
      <c r="Y287" s="141">
        <v>0</v>
      </c>
      <c r="Z287" s="141">
        <v>0</v>
      </c>
      <c r="AA287" s="141">
        <v>0</v>
      </c>
      <c r="AB287" s="141">
        <v>0</v>
      </c>
      <c r="AC287" s="141">
        <v>0</v>
      </c>
      <c r="AD287" s="141">
        <v>23221.5</v>
      </c>
      <c r="AE287" s="260">
        <f t="shared" si="48"/>
        <v>-23221.5</v>
      </c>
      <c r="AF287" s="141">
        <v>0</v>
      </c>
      <c r="AG287" s="141">
        <v>0</v>
      </c>
      <c r="AH287" s="260">
        <f t="shared" si="49"/>
        <v>0</v>
      </c>
      <c r="AI287" s="143">
        <f t="shared" si="46"/>
        <v>5000</v>
      </c>
      <c r="AJ287" s="141"/>
      <c r="AK287" s="260">
        <f t="shared" si="50"/>
        <v>5000</v>
      </c>
      <c r="AL287" s="302" t="e">
        <f>VLOOKUP(C287,'预付&amp;票到付款'!B:B,1,0)</f>
        <v>#N/A</v>
      </c>
      <c r="AM287" s="322">
        <f t="shared" si="51"/>
        <v>-18221.5</v>
      </c>
      <c r="AN287" s="322">
        <f t="shared" si="52"/>
        <v>29832.25</v>
      </c>
      <c r="AO287" s="265">
        <f>VLOOKUP(C287,[13]Sheet1!$B$1:$BK$65536,62,0)</f>
        <v>0</v>
      </c>
      <c r="AP287" s="343"/>
      <c r="AQ287" s="343"/>
      <c r="AR287" s="343"/>
    </row>
    <row r="288" hidden="1" customHeight="1" spans="1:44">
      <c r="A288" s="265"/>
      <c r="B288" s="291">
        <v>327</v>
      </c>
      <c r="C288" s="292" t="s">
        <v>608</v>
      </c>
      <c r="D288" s="293" t="s">
        <v>609</v>
      </c>
      <c r="E288" s="132">
        <f>VLOOKUP(C288,[1]整理明细!$B:$M,12,0)</f>
        <v>19500</v>
      </c>
      <c r="F288" s="132">
        <v>0</v>
      </c>
      <c r="G288" s="132">
        <f t="shared" si="47"/>
        <v>0</v>
      </c>
      <c r="H288" s="141">
        <v>0</v>
      </c>
      <c r="I288" s="141">
        <v>0</v>
      </c>
      <c r="J288" s="141">
        <v>0</v>
      </c>
      <c r="K288" s="141">
        <v>0</v>
      </c>
      <c r="L288" s="141">
        <v>0</v>
      </c>
      <c r="M288" s="141">
        <v>0</v>
      </c>
      <c r="N288" s="141">
        <v>0</v>
      </c>
      <c r="O288" s="141">
        <v>0</v>
      </c>
      <c r="P288" s="141">
        <v>0</v>
      </c>
      <c r="Q288" s="141">
        <v>0</v>
      </c>
      <c r="R288" s="141">
        <v>0</v>
      </c>
      <c r="S288" s="141">
        <v>0</v>
      </c>
      <c r="T288" s="141">
        <v>0</v>
      </c>
      <c r="U288" s="141">
        <v>0</v>
      </c>
      <c r="V288" s="141">
        <v>0</v>
      </c>
      <c r="W288" s="141">
        <v>0</v>
      </c>
      <c r="X288" s="141">
        <v>0</v>
      </c>
      <c r="Y288" s="141">
        <v>0</v>
      </c>
      <c r="Z288" s="141">
        <v>0</v>
      </c>
      <c r="AA288" s="141">
        <v>0</v>
      </c>
      <c r="AB288" s="141">
        <v>0</v>
      </c>
      <c r="AC288" s="141">
        <v>3000</v>
      </c>
      <c r="AD288" s="141">
        <v>0</v>
      </c>
      <c r="AE288" s="260">
        <f t="shared" si="48"/>
        <v>3000</v>
      </c>
      <c r="AF288" s="141">
        <v>0</v>
      </c>
      <c r="AG288" s="141">
        <v>0</v>
      </c>
      <c r="AH288" s="260">
        <f t="shared" si="49"/>
        <v>0</v>
      </c>
      <c r="AI288" s="143">
        <f t="shared" si="46"/>
        <v>0</v>
      </c>
      <c r="AJ288" s="141"/>
      <c r="AK288" s="260">
        <f t="shared" si="50"/>
        <v>0</v>
      </c>
      <c r="AL288" s="302" t="e">
        <f>VLOOKUP(C288,'预付&amp;票到付款'!B:B,1,0)</f>
        <v>#N/A</v>
      </c>
      <c r="AM288" s="322">
        <f t="shared" si="51"/>
        <v>3000</v>
      </c>
      <c r="AN288" s="322">
        <f t="shared" si="52"/>
        <v>16500</v>
      </c>
      <c r="AO288" s="265">
        <f>VLOOKUP(C288,[13]Sheet1!$B$1:$BK$65536,62,0)</f>
        <v>0</v>
      </c>
      <c r="AP288" s="343"/>
      <c r="AQ288" s="343"/>
      <c r="AR288" s="343"/>
    </row>
    <row r="289" hidden="1" customHeight="1" spans="1:44">
      <c r="A289" s="265"/>
      <c r="B289" s="291">
        <v>328</v>
      </c>
      <c r="C289" s="292" t="s">
        <v>610</v>
      </c>
      <c r="D289" s="293" t="s">
        <v>611</v>
      </c>
      <c r="E289" s="132">
        <f>VLOOKUP(C289,[1]整理明细!$B:$M,12,0)</f>
        <v>9000</v>
      </c>
      <c r="F289" s="132">
        <f>VLOOKUP(C289,[12]河北应付账款!$C:$P,14,0)</f>
        <v>22500</v>
      </c>
      <c r="G289" s="132">
        <f t="shared" si="47"/>
        <v>3750</v>
      </c>
      <c r="H289" s="141">
        <v>0</v>
      </c>
      <c r="I289" s="141">
        <v>0</v>
      </c>
      <c r="J289" s="141">
        <v>0</v>
      </c>
      <c r="K289" s="141">
        <v>0</v>
      </c>
      <c r="L289" s="141">
        <v>0</v>
      </c>
      <c r="M289" s="141">
        <v>0</v>
      </c>
      <c r="N289" s="141">
        <v>0</v>
      </c>
      <c r="O289" s="141">
        <v>0</v>
      </c>
      <c r="P289" s="141">
        <v>0</v>
      </c>
      <c r="Q289" s="141">
        <v>0</v>
      </c>
      <c r="R289" s="141">
        <v>0</v>
      </c>
      <c r="S289" s="141">
        <v>0</v>
      </c>
      <c r="T289" s="141">
        <v>0</v>
      </c>
      <c r="U289" s="141">
        <v>0</v>
      </c>
      <c r="V289" s="141">
        <v>0</v>
      </c>
      <c r="W289" s="141">
        <v>0</v>
      </c>
      <c r="X289" s="141">
        <v>0</v>
      </c>
      <c r="Y289" s="141">
        <v>0</v>
      </c>
      <c r="Z289" s="141">
        <v>0</v>
      </c>
      <c r="AA289" s="141">
        <v>0</v>
      </c>
      <c r="AB289" s="141">
        <v>0</v>
      </c>
      <c r="AC289" s="141">
        <v>9000</v>
      </c>
      <c r="AD289" s="141">
        <v>0</v>
      </c>
      <c r="AE289" s="260">
        <f t="shared" si="48"/>
        <v>9000</v>
      </c>
      <c r="AF289" s="141">
        <v>0</v>
      </c>
      <c r="AG289" s="141">
        <v>0</v>
      </c>
      <c r="AH289" s="260">
        <f t="shared" si="49"/>
        <v>0</v>
      </c>
      <c r="AI289" s="369">
        <v>0</v>
      </c>
      <c r="AJ289" s="141"/>
      <c r="AK289" s="354">
        <f t="shared" si="50"/>
        <v>0</v>
      </c>
      <c r="AL289" s="302"/>
      <c r="AM289" s="322">
        <f t="shared" si="51"/>
        <v>9000</v>
      </c>
      <c r="AN289" s="322">
        <f t="shared" si="52"/>
        <v>0</v>
      </c>
      <c r="AO289" s="265">
        <f>VLOOKUP(C289,[13]Sheet1!$B$1:$BK$65536,62,0)</f>
        <v>0</v>
      </c>
      <c r="AP289" s="343"/>
      <c r="AQ289" s="343"/>
      <c r="AR289" s="343"/>
    </row>
    <row r="290" customHeight="1" spans="1:44">
      <c r="A290" s="265"/>
      <c r="B290" s="291">
        <v>329</v>
      </c>
      <c r="C290" s="292" t="s">
        <v>612</v>
      </c>
      <c r="D290" s="293" t="s">
        <v>613</v>
      </c>
      <c r="E290" s="132">
        <f>VLOOKUP(C290,[1]整理明细!$B:$M,12,0)</f>
        <v>101684.23</v>
      </c>
      <c r="F290" s="132">
        <f>VLOOKUP(C290,[12]河北应付账款!$C:$P,14,0)</f>
        <v>165297.65</v>
      </c>
      <c r="G290" s="132">
        <f t="shared" si="47"/>
        <v>27549.6083333333</v>
      </c>
      <c r="H290" s="141">
        <v>0</v>
      </c>
      <c r="I290" s="141">
        <v>0</v>
      </c>
      <c r="J290" s="141">
        <v>0</v>
      </c>
      <c r="K290" s="141">
        <v>0</v>
      </c>
      <c r="L290" s="141">
        <v>0</v>
      </c>
      <c r="M290" s="141">
        <v>0</v>
      </c>
      <c r="N290" s="141">
        <v>0</v>
      </c>
      <c r="O290" s="141">
        <v>0</v>
      </c>
      <c r="P290" s="141">
        <v>0</v>
      </c>
      <c r="Q290" s="141">
        <v>0</v>
      </c>
      <c r="R290" s="141">
        <v>0</v>
      </c>
      <c r="S290" s="141">
        <v>0</v>
      </c>
      <c r="T290" s="141">
        <v>0</v>
      </c>
      <c r="U290" s="141">
        <v>0</v>
      </c>
      <c r="V290" s="141">
        <v>0</v>
      </c>
      <c r="W290" s="141">
        <v>0</v>
      </c>
      <c r="X290" s="141">
        <v>0</v>
      </c>
      <c r="Y290" s="141">
        <v>0</v>
      </c>
      <c r="Z290" s="141">
        <v>0</v>
      </c>
      <c r="AA290" s="141">
        <v>0</v>
      </c>
      <c r="AB290" s="141">
        <v>0</v>
      </c>
      <c r="AC290" s="141">
        <v>0</v>
      </c>
      <c r="AD290" s="141">
        <v>0</v>
      </c>
      <c r="AE290" s="260">
        <f t="shared" si="48"/>
        <v>0</v>
      </c>
      <c r="AF290" s="141">
        <v>5000</v>
      </c>
      <c r="AG290" s="141">
        <v>0</v>
      </c>
      <c r="AH290" s="260">
        <f t="shared" si="49"/>
        <v>5000</v>
      </c>
      <c r="AI290" s="143">
        <f t="shared" si="46"/>
        <v>22000</v>
      </c>
      <c r="AJ290" s="260">
        <v>38209.02</v>
      </c>
      <c r="AK290" s="254">
        <f t="shared" si="50"/>
        <v>-16209.02</v>
      </c>
      <c r="AL290" s="324"/>
      <c r="AM290" s="325">
        <f t="shared" si="51"/>
        <v>-11209.02</v>
      </c>
      <c r="AN290" s="325">
        <f t="shared" si="52"/>
        <v>112893.25</v>
      </c>
      <c r="AO290" s="378">
        <f>VLOOKUP(C290,[13]Sheet1!$B$1:$BK$65536,62,0)</f>
        <v>1</v>
      </c>
      <c r="AP290" s="345"/>
      <c r="AQ290" s="346"/>
      <c r="AR290" s="347"/>
    </row>
    <row r="291" customHeight="1" spans="1:44">
      <c r="A291" s="265"/>
      <c r="B291" s="291">
        <v>331</v>
      </c>
      <c r="C291" s="292" t="s">
        <v>614</v>
      </c>
      <c r="D291" s="293" t="s">
        <v>615</v>
      </c>
      <c r="E291" s="132">
        <f>VLOOKUP(C291,[1]整理明细!$B:$M,12,0)</f>
        <v>444209.18</v>
      </c>
      <c r="F291" s="132">
        <f>VLOOKUP(C291,[12]河北应付账款!$C:$P,14,0)</f>
        <v>418109.19</v>
      </c>
      <c r="G291" s="132">
        <f t="shared" si="47"/>
        <v>69684.865</v>
      </c>
      <c r="H291" s="141">
        <v>0</v>
      </c>
      <c r="I291" s="141">
        <v>0</v>
      </c>
      <c r="J291" s="141">
        <v>0</v>
      </c>
      <c r="K291" s="141">
        <v>0</v>
      </c>
      <c r="L291" s="141">
        <v>0</v>
      </c>
      <c r="M291" s="141">
        <v>0</v>
      </c>
      <c r="N291" s="141">
        <v>0</v>
      </c>
      <c r="O291" s="141">
        <v>0</v>
      </c>
      <c r="P291" s="141">
        <v>0</v>
      </c>
      <c r="Q291" s="141">
        <v>0</v>
      </c>
      <c r="R291" s="141">
        <v>0</v>
      </c>
      <c r="S291" s="141">
        <v>0</v>
      </c>
      <c r="T291" s="141">
        <v>0</v>
      </c>
      <c r="U291" s="141">
        <v>0</v>
      </c>
      <c r="V291" s="141">
        <v>0</v>
      </c>
      <c r="W291" s="141">
        <v>0</v>
      </c>
      <c r="X291" s="141">
        <v>0</v>
      </c>
      <c r="Y291" s="141">
        <v>0</v>
      </c>
      <c r="Z291" s="141">
        <v>0</v>
      </c>
      <c r="AA291" s="141">
        <v>0</v>
      </c>
      <c r="AB291" s="141">
        <v>0</v>
      </c>
      <c r="AC291" s="141">
        <v>40000</v>
      </c>
      <c r="AD291" s="141">
        <v>20000</v>
      </c>
      <c r="AE291" s="260">
        <f t="shared" si="48"/>
        <v>20000</v>
      </c>
      <c r="AF291" s="141">
        <v>51000</v>
      </c>
      <c r="AG291" s="141">
        <v>0</v>
      </c>
      <c r="AH291" s="260">
        <f t="shared" si="49"/>
        <v>51000</v>
      </c>
      <c r="AI291" s="326">
        <f t="shared" si="46"/>
        <v>56000</v>
      </c>
      <c r="AJ291" s="260"/>
      <c r="AK291" s="254">
        <f t="shared" si="50"/>
        <v>56000</v>
      </c>
      <c r="AL291" s="324" t="e">
        <f>VLOOKUP(C291,'预付&amp;票到付款'!B:B,1,0)</f>
        <v>#N/A</v>
      </c>
      <c r="AM291" s="325">
        <f t="shared" si="51"/>
        <v>127000</v>
      </c>
      <c r="AN291" s="325">
        <f t="shared" si="52"/>
        <v>317209.18</v>
      </c>
      <c r="AO291" s="344">
        <f>VLOOKUP(C291,[13]Sheet1!$B$1:$BK$65536,62,0)</f>
        <v>1</v>
      </c>
      <c r="AP291" s="345"/>
      <c r="AQ291" s="348">
        <v>56000</v>
      </c>
      <c r="AR291" s="347"/>
    </row>
    <row r="292" hidden="1" customHeight="1" spans="1:44">
      <c r="A292" s="265"/>
      <c r="B292" s="291">
        <v>335</v>
      </c>
      <c r="C292" s="292" t="s">
        <v>616</v>
      </c>
      <c r="D292" s="293" t="s">
        <v>617</v>
      </c>
      <c r="E292" s="132">
        <f>VLOOKUP(C292,[1]整理明细!$B:$M,12,0)</f>
        <v>7670</v>
      </c>
      <c r="F292" s="132">
        <f>VLOOKUP(C292,[12]河北应付账款!$C:$P,14,0)</f>
        <v>7670</v>
      </c>
      <c r="G292" s="132">
        <f t="shared" si="47"/>
        <v>1278.33333333333</v>
      </c>
      <c r="H292" s="141">
        <v>0</v>
      </c>
      <c r="I292" s="141">
        <v>0</v>
      </c>
      <c r="J292" s="141">
        <v>0</v>
      </c>
      <c r="K292" s="141">
        <v>0</v>
      </c>
      <c r="L292" s="141">
        <v>0</v>
      </c>
      <c r="M292" s="141">
        <v>0</v>
      </c>
      <c r="N292" s="141">
        <v>0</v>
      </c>
      <c r="O292" s="141">
        <v>0</v>
      </c>
      <c r="P292" s="141">
        <v>0</v>
      </c>
      <c r="Q292" s="141">
        <v>0</v>
      </c>
      <c r="R292" s="141">
        <v>0</v>
      </c>
      <c r="S292" s="141">
        <v>0</v>
      </c>
      <c r="T292" s="141">
        <v>0</v>
      </c>
      <c r="U292" s="141">
        <v>0</v>
      </c>
      <c r="V292" s="141">
        <v>0</v>
      </c>
      <c r="W292" s="141">
        <v>0</v>
      </c>
      <c r="X292" s="141">
        <v>0</v>
      </c>
      <c r="Y292" s="141">
        <v>0</v>
      </c>
      <c r="Z292" s="141">
        <v>0</v>
      </c>
      <c r="AA292" s="141">
        <v>0</v>
      </c>
      <c r="AB292" s="141">
        <v>0</v>
      </c>
      <c r="AC292" s="141">
        <v>1000</v>
      </c>
      <c r="AD292" s="141">
        <v>0</v>
      </c>
      <c r="AE292" s="260">
        <f t="shared" si="48"/>
        <v>1000</v>
      </c>
      <c r="AF292" s="141">
        <v>1000</v>
      </c>
      <c r="AG292" s="141">
        <v>0</v>
      </c>
      <c r="AH292" s="260">
        <f t="shared" si="49"/>
        <v>1000</v>
      </c>
      <c r="AI292" s="143">
        <f t="shared" si="46"/>
        <v>1000</v>
      </c>
      <c r="AJ292" s="141"/>
      <c r="AK292" s="368">
        <f t="shared" si="50"/>
        <v>1000</v>
      </c>
      <c r="AL292" s="302"/>
      <c r="AM292" s="322">
        <f t="shared" si="51"/>
        <v>3000</v>
      </c>
      <c r="AN292" s="322">
        <f t="shared" si="52"/>
        <v>4670</v>
      </c>
      <c r="AO292" s="265">
        <f>VLOOKUP(C292,[13]Sheet1!$B$1:$BK$65536,62,0)</f>
        <v>0</v>
      </c>
      <c r="AP292" s="343"/>
      <c r="AQ292" s="343"/>
      <c r="AR292" s="343"/>
    </row>
    <row r="293" customHeight="1" spans="1:44">
      <c r="A293" s="265"/>
      <c r="B293" s="291">
        <v>336</v>
      </c>
      <c r="C293" s="292" t="s">
        <v>618</v>
      </c>
      <c r="D293" s="293" t="s">
        <v>619</v>
      </c>
      <c r="E293" s="132">
        <f>VLOOKUP(C293,[1]整理明细!$B:$M,12,0)</f>
        <v>31091.95</v>
      </c>
      <c r="F293" s="132">
        <f>VLOOKUP(C293,[12]河北应付账款!$C:$P,14,0)</f>
        <v>31091.95</v>
      </c>
      <c r="G293" s="132">
        <f t="shared" si="47"/>
        <v>5181.99166666667</v>
      </c>
      <c r="H293" s="141">
        <v>0</v>
      </c>
      <c r="I293" s="141">
        <v>0</v>
      </c>
      <c r="J293" s="141">
        <v>0</v>
      </c>
      <c r="K293" s="141">
        <v>0</v>
      </c>
      <c r="L293" s="141">
        <v>0</v>
      </c>
      <c r="M293" s="141">
        <v>0</v>
      </c>
      <c r="N293" s="141">
        <v>0</v>
      </c>
      <c r="O293" s="141">
        <v>0</v>
      </c>
      <c r="P293" s="141">
        <v>0</v>
      </c>
      <c r="Q293" s="141">
        <v>0</v>
      </c>
      <c r="R293" s="141">
        <v>0</v>
      </c>
      <c r="S293" s="141">
        <v>0</v>
      </c>
      <c r="T293" s="141">
        <v>0</v>
      </c>
      <c r="U293" s="141">
        <v>0</v>
      </c>
      <c r="V293" s="141">
        <v>0</v>
      </c>
      <c r="W293" s="141">
        <v>0</v>
      </c>
      <c r="X293" s="141">
        <v>0</v>
      </c>
      <c r="Y293" s="141">
        <v>0</v>
      </c>
      <c r="Z293" s="141">
        <v>0</v>
      </c>
      <c r="AA293" s="141">
        <v>0</v>
      </c>
      <c r="AB293" s="141">
        <v>0</v>
      </c>
      <c r="AC293" s="141">
        <v>2000</v>
      </c>
      <c r="AD293" s="141">
        <v>0</v>
      </c>
      <c r="AE293" s="260">
        <f t="shared" si="48"/>
        <v>2000</v>
      </c>
      <c r="AF293" s="141">
        <v>2000</v>
      </c>
      <c r="AG293" s="141">
        <v>0</v>
      </c>
      <c r="AH293" s="260">
        <f t="shared" si="49"/>
        <v>2000</v>
      </c>
      <c r="AI293" s="326">
        <f t="shared" si="46"/>
        <v>4000</v>
      </c>
      <c r="AJ293" s="260"/>
      <c r="AK293" s="254">
        <f t="shared" si="50"/>
        <v>4000</v>
      </c>
      <c r="AL293" s="324" t="e">
        <f>VLOOKUP(C293,'预付&amp;票到付款'!B:B,1,0)</f>
        <v>#N/A</v>
      </c>
      <c r="AM293" s="325">
        <f t="shared" si="51"/>
        <v>8000</v>
      </c>
      <c r="AN293" s="325">
        <f t="shared" si="52"/>
        <v>23091.95</v>
      </c>
      <c r="AO293" s="344">
        <f>VLOOKUP(C293,[13]Sheet1!$B$1:$BK$65536,62,0)</f>
        <v>1</v>
      </c>
      <c r="AP293" s="345"/>
      <c r="AQ293" s="346"/>
      <c r="AR293" s="347"/>
    </row>
    <row r="294" hidden="1" customHeight="1" spans="1:44">
      <c r="A294" s="265"/>
      <c r="B294" s="291">
        <v>337</v>
      </c>
      <c r="C294" s="292" t="s">
        <v>620</v>
      </c>
      <c r="D294" s="293" t="s">
        <v>621</v>
      </c>
      <c r="E294" s="132">
        <f>VLOOKUP(C294,[1]整理明细!$B:$M,12,0)</f>
        <v>4731.88</v>
      </c>
      <c r="F294" s="132">
        <f>VLOOKUP(C294,[12]河北应付账款!$C:$P,14,0)</f>
        <v>65139.71</v>
      </c>
      <c r="G294" s="132">
        <f t="shared" si="47"/>
        <v>10856.6183333333</v>
      </c>
      <c r="H294" s="141">
        <v>0</v>
      </c>
      <c r="I294" s="141">
        <v>0</v>
      </c>
      <c r="J294" s="141">
        <v>0</v>
      </c>
      <c r="K294" s="141">
        <v>0</v>
      </c>
      <c r="L294" s="141">
        <v>0</v>
      </c>
      <c r="M294" s="141">
        <v>0</v>
      </c>
      <c r="N294" s="141">
        <v>0</v>
      </c>
      <c r="O294" s="141">
        <v>0</v>
      </c>
      <c r="P294" s="141">
        <v>0</v>
      </c>
      <c r="Q294" s="141">
        <v>0</v>
      </c>
      <c r="R294" s="141">
        <v>0</v>
      </c>
      <c r="S294" s="141">
        <v>0</v>
      </c>
      <c r="T294" s="141">
        <v>0</v>
      </c>
      <c r="U294" s="141">
        <v>0</v>
      </c>
      <c r="V294" s="141">
        <v>0</v>
      </c>
      <c r="W294" s="141">
        <v>0</v>
      </c>
      <c r="X294" s="141">
        <v>0</v>
      </c>
      <c r="Y294" s="141">
        <v>0</v>
      </c>
      <c r="Z294" s="141">
        <v>0</v>
      </c>
      <c r="AA294" s="141">
        <v>0</v>
      </c>
      <c r="AB294" s="141">
        <v>0</v>
      </c>
      <c r="AC294" s="141">
        <v>1000</v>
      </c>
      <c r="AD294" s="141">
        <v>0</v>
      </c>
      <c r="AE294" s="260">
        <f t="shared" si="48"/>
        <v>1000</v>
      </c>
      <c r="AF294" s="141">
        <v>1000</v>
      </c>
      <c r="AG294" s="141">
        <v>0</v>
      </c>
      <c r="AH294" s="260">
        <f t="shared" si="49"/>
        <v>1000</v>
      </c>
      <c r="AI294" s="143">
        <f t="shared" si="46"/>
        <v>9000</v>
      </c>
      <c r="AJ294" s="141"/>
      <c r="AK294" s="355">
        <f t="shared" si="50"/>
        <v>9000</v>
      </c>
      <c r="AL294" s="302" t="str">
        <f>VLOOKUP(C294,'预付&amp;票到付款'!B:B,1,0)</f>
        <v>S412006</v>
      </c>
      <c r="AM294" s="322">
        <f t="shared" si="51"/>
        <v>11000</v>
      </c>
      <c r="AN294" s="322">
        <f t="shared" si="52"/>
        <v>-6268.12</v>
      </c>
      <c r="AO294" s="265">
        <f>VLOOKUP(C294,[13]Sheet1!$B$1:$BK$65536,62,0)</f>
        <v>0</v>
      </c>
      <c r="AP294" s="343"/>
      <c r="AQ294" s="343"/>
      <c r="AR294" s="343"/>
    </row>
    <row r="295" hidden="1" customHeight="1" spans="1:44">
      <c r="A295" s="265"/>
      <c r="B295" s="291">
        <v>339</v>
      </c>
      <c r="C295" s="292" t="s">
        <v>622</v>
      </c>
      <c r="D295" s="293" t="s">
        <v>623</v>
      </c>
      <c r="E295" s="132">
        <f>VLOOKUP(C295,[1]整理明细!$B:$M,12,0)</f>
        <v>4641.96</v>
      </c>
      <c r="F295" s="132">
        <f>VLOOKUP(C295,[12]河北应付账款!$C:$P,14,0)</f>
        <v>28313.85</v>
      </c>
      <c r="G295" s="132">
        <f t="shared" si="47"/>
        <v>4718.975</v>
      </c>
      <c r="H295" s="141">
        <v>0</v>
      </c>
      <c r="I295" s="141">
        <v>0</v>
      </c>
      <c r="J295" s="141">
        <v>0</v>
      </c>
      <c r="K295" s="141">
        <v>0</v>
      </c>
      <c r="L295" s="141">
        <v>0</v>
      </c>
      <c r="M295" s="141">
        <v>0</v>
      </c>
      <c r="N295" s="141">
        <v>0</v>
      </c>
      <c r="O295" s="141">
        <v>0</v>
      </c>
      <c r="P295" s="141">
        <v>0</v>
      </c>
      <c r="Q295" s="141">
        <v>0</v>
      </c>
      <c r="R295" s="141">
        <v>0</v>
      </c>
      <c r="S295" s="141">
        <v>0</v>
      </c>
      <c r="T295" s="141">
        <v>0</v>
      </c>
      <c r="U295" s="141">
        <v>0</v>
      </c>
      <c r="V295" s="141">
        <v>0</v>
      </c>
      <c r="W295" s="141">
        <v>0</v>
      </c>
      <c r="X295" s="141">
        <v>0</v>
      </c>
      <c r="Y295" s="141">
        <v>0</v>
      </c>
      <c r="Z295" s="141">
        <v>0</v>
      </c>
      <c r="AA295" s="141">
        <v>0</v>
      </c>
      <c r="AB295" s="141">
        <v>0</v>
      </c>
      <c r="AC295" s="141">
        <v>2000</v>
      </c>
      <c r="AD295" s="141">
        <v>20000</v>
      </c>
      <c r="AE295" s="260">
        <f t="shared" ref="AE295:AE300" si="53">AC295-AD295</f>
        <v>-18000</v>
      </c>
      <c r="AF295" s="141">
        <v>1000</v>
      </c>
      <c r="AG295" s="141">
        <v>0</v>
      </c>
      <c r="AH295" s="260">
        <f t="shared" si="49"/>
        <v>1000</v>
      </c>
      <c r="AI295" s="143">
        <f t="shared" si="46"/>
        <v>4000</v>
      </c>
      <c r="AJ295" s="141"/>
      <c r="AK295" s="260">
        <f t="shared" si="50"/>
        <v>4000</v>
      </c>
      <c r="AL295" s="302"/>
      <c r="AM295" s="322">
        <f t="shared" si="51"/>
        <v>-13000</v>
      </c>
      <c r="AN295" s="322">
        <f t="shared" ref="AN295:AN300" si="54">E295-AM295</f>
        <v>17641.96</v>
      </c>
      <c r="AO295" s="265">
        <f>VLOOKUP(C295,[13]Sheet1!$B$1:$BK$65536,62,0)</f>
        <v>0</v>
      </c>
      <c r="AP295" s="343"/>
      <c r="AQ295" s="343"/>
      <c r="AR295" s="343"/>
    </row>
    <row r="296" hidden="1" customHeight="1" spans="1:44">
      <c r="A296" s="265"/>
      <c r="B296" s="291">
        <v>340</v>
      </c>
      <c r="C296" s="292" t="s">
        <v>624</v>
      </c>
      <c r="D296" s="293" t="s">
        <v>625</v>
      </c>
      <c r="E296" s="132">
        <f>VLOOKUP(C296,[1]整理明细!$B:$M,12,0)</f>
        <v>108193.31</v>
      </c>
      <c r="F296" s="132">
        <f>VLOOKUP(C296,[12]河北应付账款!$C:$P,14,0)</f>
        <v>108193.31</v>
      </c>
      <c r="G296" s="132">
        <f t="shared" si="47"/>
        <v>18032.2183333333</v>
      </c>
      <c r="H296" s="141">
        <v>0</v>
      </c>
      <c r="I296" s="141">
        <v>0</v>
      </c>
      <c r="J296" s="141">
        <v>0</v>
      </c>
      <c r="K296" s="141">
        <v>0</v>
      </c>
      <c r="L296" s="141">
        <v>0</v>
      </c>
      <c r="M296" s="141">
        <v>0</v>
      </c>
      <c r="N296" s="141">
        <v>0</v>
      </c>
      <c r="O296" s="141">
        <v>0</v>
      </c>
      <c r="P296" s="141">
        <v>0</v>
      </c>
      <c r="Q296" s="141">
        <v>0</v>
      </c>
      <c r="R296" s="141">
        <v>0</v>
      </c>
      <c r="S296" s="141">
        <v>0</v>
      </c>
      <c r="T296" s="141">
        <v>0</v>
      </c>
      <c r="U296" s="141">
        <v>0</v>
      </c>
      <c r="V296" s="141">
        <v>0</v>
      </c>
      <c r="W296" s="141">
        <v>0</v>
      </c>
      <c r="X296" s="141">
        <v>0</v>
      </c>
      <c r="Y296" s="141">
        <v>0</v>
      </c>
      <c r="Z296" s="141">
        <v>0</v>
      </c>
      <c r="AA296" s="141">
        <v>0</v>
      </c>
      <c r="AB296" s="141">
        <v>0</v>
      </c>
      <c r="AC296" s="141">
        <v>5000</v>
      </c>
      <c r="AD296" s="141">
        <v>0</v>
      </c>
      <c r="AE296" s="260">
        <f t="shared" si="53"/>
        <v>5000</v>
      </c>
      <c r="AF296" s="141">
        <v>12000</v>
      </c>
      <c r="AG296" s="141">
        <v>0</v>
      </c>
      <c r="AH296" s="260">
        <f t="shared" si="49"/>
        <v>12000</v>
      </c>
      <c r="AI296" s="143">
        <f t="shared" si="46"/>
        <v>14000</v>
      </c>
      <c r="AJ296" s="141"/>
      <c r="AK296" s="260">
        <f t="shared" si="50"/>
        <v>14000</v>
      </c>
      <c r="AL296" s="302"/>
      <c r="AM296" s="322">
        <f t="shared" si="51"/>
        <v>31000</v>
      </c>
      <c r="AN296" s="322">
        <f t="shared" si="54"/>
        <v>77193.31</v>
      </c>
      <c r="AO296" s="265">
        <f>VLOOKUP(C296,[13]Sheet1!$B$1:$BK$65536,62,0)</f>
        <v>0</v>
      </c>
      <c r="AP296" s="343"/>
      <c r="AQ296" s="343"/>
      <c r="AR296" s="343"/>
    </row>
    <row r="297" hidden="1" customHeight="1" spans="1:44">
      <c r="A297" s="265"/>
      <c r="B297" s="291">
        <v>341</v>
      </c>
      <c r="C297" s="292" t="s">
        <v>626</v>
      </c>
      <c r="D297" s="293" t="s">
        <v>627</v>
      </c>
      <c r="E297" s="132">
        <f>VLOOKUP(C297,[1]整理明细!$B:$M,12,0)</f>
        <v>173792</v>
      </c>
      <c r="F297" s="132">
        <f>VLOOKUP(C297,[12]河北应付账款!$C:$P,14,0)</f>
        <v>209192</v>
      </c>
      <c r="G297" s="132">
        <f t="shared" si="47"/>
        <v>34865.3333333333</v>
      </c>
      <c r="H297" s="141">
        <v>0</v>
      </c>
      <c r="I297" s="141">
        <v>0</v>
      </c>
      <c r="J297" s="141">
        <v>0</v>
      </c>
      <c r="K297" s="141">
        <v>0</v>
      </c>
      <c r="L297" s="141">
        <v>0</v>
      </c>
      <c r="M297" s="141">
        <v>0</v>
      </c>
      <c r="N297" s="141">
        <v>0</v>
      </c>
      <c r="O297" s="141">
        <v>0</v>
      </c>
      <c r="P297" s="141">
        <v>0</v>
      </c>
      <c r="Q297" s="141">
        <v>0</v>
      </c>
      <c r="R297" s="141">
        <v>0</v>
      </c>
      <c r="S297" s="141">
        <v>0</v>
      </c>
      <c r="T297" s="141">
        <v>0</v>
      </c>
      <c r="U297" s="141">
        <v>0</v>
      </c>
      <c r="V297" s="141">
        <v>0</v>
      </c>
      <c r="W297" s="141">
        <v>0</v>
      </c>
      <c r="X297" s="141">
        <v>0</v>
      </c>
      <c r="Y297" s="141">
        <v>0</v>
      </c>
      <c r="Z297" s="141">
        <v>0</v>
      </c>
      <c r="AA297" s="141">
        <v>0</v>
      </c>
      <c r="AB297" s="141">
        <v>0</v>
      </c>
      <c r="AC297" s="141">
        <v>7000</v>
      </c>
      <c r="AD297" s="141">
        <v>0</v>
      </c>
      <c r="AE297" s="260">
        <f t="shared" si="53"/>
        <v>7000</v>
      </c>
      <c r="AF297" s="141">
        <v>16000</v>
      </c>
      <c r="AG297" s="141">
        <v>0</v>
      </c>
      <c r="AH297" s="260">
        <f t="shared" si="49"/>
        <v>16000</v>
      </c>
      <c r="AI297" s="143">
        <f t="shared" si="46"/>
        <v>28000</v>
      </c>
      <c r="AJ297" s="141"/>
      <c r="AK297" s="354">
        <f t="shared" si="50"/>
        <v>28000</v>
      </c>
      <c r="AL297" s="302"/>
      <c r="AM297" s="322">
        <f t="shared" si="51"/>
        <v>51000</v>
      </c>
      <c r="AN297" s="322">
        <f t="shared" si="54"/>
        <v>122792</v>
      </c>
      <c r="AO297" s="265">
        <f>VLOOKUP(C297,[13]Sheet1!$B$1:$BK$65536,62,0)</f>
        <v>0</v>
      </c>
      <c r="AP297" s="343"/>
      <c r="AQ297" s="343"/>
      <c r="AR297" s="343"/>
    </row>
    <row r="298" customHeight="1" spans="1:44">
      <c r="A298" s="265"/>
      <c r="B298" s="357">
        <v>342</v>
      </c>
      <c r="C298" s="357" t="s">
        <v>628</v>
      </c>
      <c r="D298" s="358" t="s">
        <v>629</v>
      </c>
      <c r="E298" s="170">
        <f>VLOOKUP(C298,[1]整理明细!$B:$M,12,0)</f>
        <v>57740.83</v>
      </c>
      <c r="F298" s="170">
        <f>VLOOKUP(C298,[12]河北应付账款!$C:$P,14,0)</f>
        <v>83833.78</v>
      </c>
      <c r="G298" s="170">
        <f t="shared" si="47"/>
        <v>13972.2966666667</v>
      </c>
      <c r="H298" s="141">
        <v>0</v>
      </c>
      <c r="I298" s="141">
        <v>0</v>
      </c>
      <c r="J298" s="141">
        <v>0</v>
      </c>
      <c r="K298" s="141">
        <v>0</v>
      </c>
      <c r="L298" s="141">
        <v>0</v>
      </c>
      <c r="M298" s="141">
        <v>0</v>
      </c>
      <c r="N298" s="141">
        <v>0</v>
      </c>
      <c r="O298" s="141">
        <v>0</v>
      </c>
      <c r="P298" s="141">
        <v>0</v>
      </c>
      <c r="Q298" s="141">
        <v>0</v>
      </c>
      <c r="R298" s="141">
        <v>0</v>
      </c>
      <c r="S298" s="141">
        <v>0</v>
      </c>
      <c r="T298" s="141">
        <v>0</v>
      </c>
      <c r="U298" s="141">
        <v>0</v>
      </c>
      <c r="V298" s="141">
        <v>0</v>
      </c>
      <c r="W298" s="141">
        <v>0</v>
      </c>
      <c r="X298" s="141">
        <v>0</v>
      </c>
      <c r="Y298" s="141">
        <v>0</v>
      </c>
      <c r="Z298" s="141">
        <v>0</v>
      </c>
      <c r="AA298" s="141">
        <v>0</v>
      </c>
      <c r="AB298" s="141">
        <v>0</v>
      </c>
      <c r="AC298" s="143">
        <v>3000</v>
      </c>
      <c r="AD298" s="141">
        <v>0</v>
      </c>
      <c r="AE298" s="260">
        <f t="shared" si="53"/>
        <v>3000</v>
      </c>
      <c r="AF298" s="366">
        <v>6000</v>
      </c>
      <c r="AG298" s="32">
        <f>VLOOKUP(D298,'[11]2024.03支出'!$G:$H,2,0)</f>
        <v>26092.95</v>
      </c>
      <c r="AH298" s="354">
        <f t="shared" si="49"/>
        <v>-20092.95</v>
      </c>
      <c r="AI298" s="370">
        <f t="shared" si="46"/>
        <v>11000</v>
      </c>
      <c r="AJ298" s="354"/>
      <c r="AK298" s="371">
        <f t="shared" si="50"/>
        <v>11000</v>
      </c>
      <c r="AL298" s="372" t="e">
        <f>VLOOKUP(C298,'预付&amp;票到付款'!B:B,1,0)</f>
        <v>#N/A</v>
      </c>
      <c r="AM298" s="373">
        <f t="shared" si="51"/>
        <v>-6092.95</v>
      </c>
      <c r="AN298" s="373">
        <f t="shared" si="54"/>
        <v>63833.78</v>
      </c>
      <c r="AO298" s="378">
        <f>VLOOKUP(C298,[13]Sheet1!$B$1:$BK$65536,62,0)</f>
        <v>1</v>
      </c>
      <c r="AP298" s="345"/>
      <c r="AQ298" s="346"/>
      <c r="AR298" s="347"/>
    </row>
    <row r="299" customHeight="1" spans="1:44">
      <c r="A299" s="343"/>
      <c r="B299" s="360">
        <v>344</v>
      </c>
      <c r="C299" s="360" t="s">
        <v>630</v>
      </c>
      <c r="D299" s="361" t="s">
        <v>631</v>
      </c>
      <c r="E299" s="172">
        <f>VLOOKUP(C299,[1]整理明细!$B:$M,12,0)</f>
        <v>12258.81</v>
      </c>
      <c r="F299" s="172">
        <f>VLOOKUP(C299,[12]河北应付账款!$C:$P,14,0)</f>
        <v>12258.81</v>
      </c>
      <c r="G299" s="172">
        <f t="shared" si="47"/>
        <v>2043.135</v>
      </c>
      <c r="H299" s="251">
        <v>0</v>
      </c>
      <c r="I299" s="141">
        <v>0</v>
      </c>
      <c r="J299" s="141">
        <v>0</v>
      </c>
      <c r="K299" s="141">
        <v>0</v>
      </c>
      <c r="L299" s="141">
        <v>0</v>
      </c>
      <c r="M299" s="141">
        <v>0</v>
      </c>
      <c r="N299" s="141">
        <v>0</v>
      </c>
      <c r="O299" s="141">
        <v>0</v>
      </c>
      <c r="P299" s="141">
        <v>0</v>
      </c>
      <c r="Q299" s="141">
        <v>0</v>
      </c>
      <c r="R299" s="141">
        <v>0</v>
      </c>
      <c r="S299" s="141">
        <v>0</v>
      </c>
      <c r="T299" s="141">
        <v>0</v>
      </c>
      <c r="U299" s="141">
        <v>0</v>
      </c>
      <c r="V299" s="141">
        <v>0</v>
      </c>
      <c r="W299" s="141">
        <v>0</v>
      </c>
      <c r="X299" s="141">
        <v>0</v>
      </c>
      <c r="Y299" s="141">
        <v>0</v>
      </c>
      <c r="Z299" s="141">
        <v>0</v>
      </c>
      <c r="AA299" s="141">
        <v>0</v>
      </c>
      <c r="AB299" s="141">
        <v>0</v>
      </c>
      <c r="AC299" s="143">
        <v>2000</v>
      </c>
      <c r="AD299" s="141">
        <v>0</v>
      </c>
      <c r="AE299" s="260">
        <f t="shared" si="53"/>
        <v>2000</v>
      </c>
      <c r="AF299" s="253">
        <v>2000</v>
      </c>
      <c r="AG299" s="254">
        <v>0</v>
      </c>
      <c r="AH299" s="254">
        <f t="shared" si="49"/>
        <v>2000</v>
      </c>
      <c r="AI299" s="374">
        <f t="shared" si="46"/>
        <v>2000</v>
      </c>
      <c r="AJ299" s="254"/>
      <c r="AK299" s="254">
        <f t="shared" si="50"/>
        <v>2000</v>
      </c>
      <c r="AL299" s="324" t="e">
        <f>VLOOKUP(C299,'预付&amp;票到付款'!B:B,1,0)</f>
        <v>#N/A</v>
      </c>
      <c r="AM299" s="325">
        <f t="shared" si="51"/>
        <v>6000</v>
      </c>
      <c r="AN299" s="325">
        <f t="shared" si="54"/>
        <v>6258.81</v>
      </c>
      <c r="AO299" s="344">
        <f>VLOOKUP(C299,[13]Sheet1!$B$1:$BK$65536,62,0)</f>
        <v>1</v>
      </c>
      <c r="AP299" s="345"/>
      <c r="AQ299" s="348">
        <v>12000</v>
      </c>
      <c r="AR299" s="347"/>
    </row>
    <row r="300" hidden="1" customHeight="1" spans="1:44">
      <c r="A300" s="265"/>
      <c r="B300" s="362">
        <v>345</v>
      </c>
      <c r="C300" s="362" t="s">
        <v>632</v>
      </c>
      <c r="D300" s="363" t="s">
        <v>633</v>
      </c>
      <c r="E300" s="174">
        <f>VLOOKUP(C300,[1]整理明细!$B:$M,12,0)</f>
        <v>1255560.93</v>
      </c>
      <c r="F300" s="174">
        <f>VLOOKUP(C300,[12]河北应付账款!$C:$P,14,0)</f>
        <v>1455560.93</v>
      </c>
      <c r="G300" s="174">
        <f t="shared" si="47"/>
        <v>242593.488333333</v>
      </c>
      <c r="H300" s="141">
        <v>0</v>
      </c>
      <c r="I300" s="141">
        <v>0</v>
      </c>
      <c r="J300" s="141">
        <v>0</v>
      </c>
      <c r="K300" s="141">
        <v>0</v>
      </c>
      <c r="L300" s="141">
        <v>0</v>
      </c>
      <c r="M300" s="141">
        <v>0</v>
      </c>
      <c r="N300" s="141">
        <v>0</v>
      </c>
      <c r="O300" s="141">
        <v>0</v>
      </c>
      <c r="P300" s="141">
        <v>0</v>
      </c>
      <c r="Q300" s="141">
        <v>0</v>
      </c>
      <c r="R300" s="141">
        <v>0</v>
      </c>
      <c r="S300" s="141">
        <v>0</v>
      </c>
      <c r="T300" s="141">
        <v>0</v>
      </c>
      <c r="U300" s="141">
        <v>0</v>
      </c>
      <c r="V300" s="141">
        <v>0</v>
      </c>
      <c r="W300" s="141">
        <v>0</v>
      </c>
      <c r="X300" s="141">
        <v>0</v>
      </c>
      <c r="Y300" s="141">
        <v>0</v>
      </c>
      <c r="Z300" s="141">
        <v>0</v>
      </c>
      <c r="AA300" s="141">
        <v>0</v>
      </c>
      <c r="AB300" s="141">
        <v>0</v>
      </c>
      <c r="AC300" s="143">
        <v>152000</v>
      </c>
      <c r="AD300" s="141">
        <v>97000</v>
      </c>
      <c r="AE300" s="145">
        <f t="shared" si="53"/>
        <v>55000</v>
      </c>
      <c r="AF300" s="367">
        <v>160000</v>
      </c>
      <c r="AG300" s="375">
        <v>0</v>
      </c>
      <c r="AH300" s="327">
        <f t="shared" si="49"/>
        <v>160000</v>
      </c>
      <c r="AI300" s="367">
        <f t="shared" si="46"/>
        <v>194000</v>
      </c>
      <c r="AJ300" s="375"/>
      <c r="AK300" s="327">
        <f t="shared" si="50"/>
        <v>194000</v>
      </c>
      <c r="AL300" s="302"/>
      <c r="AM300" s="322">
        <f t="shared" si="51"/>
        <v>409000</v>
      </c>
      <c r="AN300" s="322">
        <f t="shared" si="54"/>
        <v>846560.93</v>
      </c>
      <c r="AO300" s="265">
        <f>VLOOKUP(C300,[13]Sheet1!$B$1:$BK$65536,62,0)</f>
        <v>0</v>
      </c>
      <c r="AP300" s="343"/>
      <c r="AQ300" s="343"/>
      <c r="AR300" s="343"/>
    </row>
    <row r="301" customHeight="1" spans="1:44">
      <c r="A301" s="364"/>
      <c r="B301" s="364"/>
      <c r="C301" s="364"/>
      <c r="D301" s="365" t="s">
        <v>634</v>
      </c>
      <c r="E301" s="364"/>
      <c r="F301" s="364"/>
      <c r="G301" s="364"/>
      <c r="AF301" s="343"/>
      <c r="AG301" s="343"/>
      <c r="AH301" s="343"/>
      <c r="AI301" s="376"/>
      <c r="AJ301" s="343"/>
      <c r="AK301" s="343"/>
      <c r="AL301" s="377"/>
      <c r="AM301" s="377"/>
      <c r="AN301" s="377"/>
      <c r="AO301" s="344"/>
      <c r="AP301" s="377">
        <v>127694.24</v>
      </c>
      <c r="AQ301" s="377">
        <v>127694.24</v>
      </c>
      <c r="AR301" s="379"/>
    </row>
    <row r="303" customHeight="1" spans="42:43">
      <c r="AP303" s="268">
        <f>SUBTOTAL(9,AP21:AP302)</f>
        <v>1229286.24</v>
      </c>
      <c r="AQ303" s="269">
        <f>SUBTOTAL(9,AQ21:AQ302)</f>
        <v>428694.24</v>
      </c>
    </row>
  </sheetData>
  <autoFilter ref="A7:AV301">
    <filterColumn colId="40">
      <customFilters>
        <customFilter operator="equal" val=""/>
        <customFilter operator="equal" val="1"/>
      </customFilters>
    </filterColumn>
    <extLst/>
  </autoFilter>
  <mergeCells count="19">
    <mergeCell ref="B1:G1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P5:AR5"/>
    <mergeCell ref="B7:D7"/>
    <mergeCell ref="B3:B4"/>
    <mergeCell ref="C3:C4"/>
    <mergeCell ref="D3:D4"/>
    <mergeCell ref="E3:E4"/>
    <mergeCell ref="F3:F4"/>
    <mergeCell ref="G3:G4"/>
  </mergeCells>
  <conditionalFormatting sqref="C114">
    <cfRule type="duplicateValues" dxfId="0" priority="13"/>
  </conditionalFormatting>
  <conditionalFormatting sqref="D114">
    <cfRule type="duplicateValues" dxfId="0" priority="78"/>
    <cfRule type="duplicateValues" dxfId="0" priority="65"/>
    <cfRule type="duplicateValues" dxfId="0" priority="52"/>
    <cfRule type="duplicateValues" dxfId="0" priority="39"/>
    <cfRule type="duplicateValues" dxfId="0" priority="26"/>
  </conditionalFormatting>
  <conditionalFormatting sqref="C115">
    <cfRule type="duplicateValues" dxfId="0" priority="12"/>
  </conditionalFormatting>
  <conditionalFormatting sqref="D115">
    <cfRule type="duplicateValues" dxfId="0" priority="77"/>
    <cfRule type="duplicateValues" dxfId="0" priority="64"/>
    <cfRule type="duplicateValues" dxfId="0" priority="51"/>
    <cfRule type="duplicateValues" dxfId="0" priority="38"/>
    <cfRule type="duplicateValues" dxfId="0" priority="25"/>
  </conditionalFormatting>
  <conditionalFormatting sqref="C116">
    <cfRule type="duplicateValues" dxfId="0" priority="11"/>
  </conditionalFormatting>
  <conditionalFormatting sqref="D116">
    <cfRule type="duplicateValues" dxfId="0" priority="76"/>
    <cfRule type="duplicateValues" dxfId="0" priority="63"/>
    <cfRule type="duplicateValues" dxfId="0" priority="50"/>
    <cfRule type="duplicateValues" dxfId="0" priority="37"/>
    <cfRule type="duplicateValues" dxfId="0" priority="24"/>
  </conditionalFormatting>
  <conditionalFormatting sqref="C117">
    <cfRule type="duplicateValues" dxfId="0" priority="10"/>
  </conditionalFormatting>
  <conditionalFormatting sqref="D117">
    <cfRule type="duplicateValues" dxfId="0" priority="75"/>
    <cfRule type="duplicateValues" dxfId="0" priority="62"/>
    <cfRule type="duplicateValues" dxfId="0" priority="49"/>
    <cfRule type="duplicateValues" dxfId="0" priority="36"/>
    <cfRule type="duplicateValues" dxfId="0" priority="23"/>
  </conditionalFormatting>
  <conditionalFormatting sqref="C118">
    <cfRule type="duplicateValues" dxfId="0" priority="9"/>
  </conditionalFormatting>
  <conditionalFormatting sqref="D118">
    <cfRule type="duplicateValues" dxfId="0" priority="74"/>
    <cfRule type="duplicateValues" dxfId="0" priority="61"/>
    <cfRule type="duplicateValues" dxfId="0" priority="48"/>
    <cfRule type="duplicateValues" dxfId="0" priority="35"/>
    <cfRule type="duplicateValues" dxfId="0" priority="22"/>
  </conditionalFormatting>
  <conditionalFormatting sqref="C119">
    <cfRule type="duplicateValues" dxfId="0" priority="8"/>
  </conditionalFormatting>
  <conditionalFormatting sqref="D119">
    <cfRule type="duplicateValues" dxfId="0" priority="73"/>
    <cfRule type="duplicateValues" dxfId="0" priority="60"/>
    <cfRule type="duplicateValues" dxfId="0" priority="47"/>
    <cfRule type="duplicateValues" dxfId="0" priority="34"/>
    <cfRule type="duplicateValues" dxfId="0" priority="21"/>
  </conditionalFormatting>
  <conditionalFormatting sqref="C120">
    <cfRule type="duplicateValues" dxfId="0" priority="7"/>
  </conditionalFormatting>
  <conditionalFormatting sqref="D120">
    <cfRule type="duplicateValues" dxfId="0" priority="72"/>
    <cfRule type="duplicateValues" dxfId="0" priority="59"/>
    <cfRule type="duplicateValues" dxfId="0" priority="46"/>
    <cfRule type="duplicateValues" dxfId="0" priority="33"/>
    <cfRule type="duplicateValues" dxfId="0" priority="20"/>
  </conditionalFormatting>
  <conditionalFormatting sqref="C121">
    <cfRule type="duplicateValues" dxfId="0" priority="6"/>
  </conditionalFormatting>
  <conditionalFormatting sqref="D121">
    <cfRule type="duplicateValues" dxfId="0" priority="71"/>
    <cfRule type="duplicateValues" dxfId="0" priority="58"/>
    <cfRule type="duplicateValues" dxfId="0" priority="45"/>
    <cfRule type="duplicateValues" dxfId="0" priority="32"/>
    <cfRule type="duplicateValues" dxfId="0" priority="19"/>
  </conditionalFormatting>
  <conditionalFormatting sqref="C122">
    <cfRule type="duplicateValues" dxfId="0" priority="5"/>
  </conditionalFormatting>
  <conditionalFormatting sqref="D122">
    <cfRule type="duplicateValues" dxfId="0" priority="70"/>
    <cfRule type="duplicateValues" dxfId="0" priority="57"/>
    <cfRule type="duplicateValues" dxfId="0" priority="44"/>
    <cfRule type="duplicateValues" dxfId="0" priority="31"/>
    <cfRule type="duplicateValues" dxfId="0" priority="18"/>
  </conditionalFormatting>
  <conditionalFormatting sqref="C123">
    <cfRule type="duplicateValues" dxfId="0" priority="4"/>
  </conditionalFormatting>
  <conditionalFormatting sqref="D123">
    <cfRule type="duplicateValues" dxfId="0" priority="69"/>
    <cfRule type="duplicateValues" dxfId="0" priority="56"/>
    <cfRule type="duplicateValues" dxfId="0" priority="43"/>
    <cfRule type="duplicateValues" dxfId="0" priority="30"/>
    <cfRule type="duplicateValues" dxfId="0" priority="17"/>
  </conditionalFormatting>
  <conditionalFormatting sqref="C124">
    <cfRule type="duplicateValues" dxfId="0" priority="3"/>
  </conditionalFormatting>
  <conditionalFormatting sqref="D124">
    <cfRule type="duplicateValues" dxfId="0" priority="68"/>
    <cfRule type="duplicateValues" dxfId="0" priority="55"/>
    <cfRule type="duplicateValues" dxfId="0" priority="42"/>
    <cfRule type="duplicateValues" dxfId="0" priority="29"/>
    <cfRule type="duplicateValues" dxfId="0" priority="16"/>
  </conditionalFormatting>
  <conditionalFormatting sqref="C125">
    <cfRule type="duplicateValues" dxfId="0" priority="2"/>
  </conditionalFormatting>
  <conditionalFormatting sqref="D125">
    <cfRule type="duplicateValues" dxfId="0" priority="67"/>
    <cfRule type="duplicateValues" dxfId="0" priority="54"/>
    <cfRule type="duplicateValues" dxfId="0" priority="41"/>
    <cfRule type="duplicateValues" dxfId="0" priority="28"/>
    <cfRule type="duplicateValues" dxfId="0" priority="15"/>
  </conditionalFormatting>
  <conditionalFormatting sqref="C126">
    <cfRule type="duplicateValues" dxfId="0" priority="1"/>
  </conditionalFormatting>
  <conditionalFormatting sqref="D126">
    <cfRule type="duplicateValues" dxfId="0" priority="66"/>
    <cfRule type="duplicateValues" dxfId="0" priority="53"/>
    <cfRule type="duplicateValues" dxfId="0" priority="40"/>
    <cfRule type="duplicateValues" dxfId="0" priority="27"/>
    <cfRule type="duplicateValues" dxfId="0" priority="14"/>
  </conditionalFormatting>
  <conditionalFormatting sqref="D286">
    <cfRule type="duplicateValues" dxfId="0" priority="117"/>
  </conditionalFormatting>
  <conditionalFormatting sqref="C298">
    <cfRule type="duplicateValues" dxfId="0" priority="108"/>
  </conditionalFormatting>
  <conditionalFormatting sqref="D298">
    <cfRule type="duplicateValues" dxfId="0" priority="87"/>
    <cfRule type="duplicateValues" dxfId="0" priority="94"/>
    <cfRule type="duplicateValues" dxfId="0" priority="101"/>
  </conditionalFormatting>
  <conditionalFormatting sqref="C299">
    <cfRule type="duplicateValues" dxfId="0" priority="106"/>
  </conditionalFormatting>
  <conditionalFormatting sqref="D299">
    <cfRule type="duplicateValues" dxfId="0" priority="85"/>
    <cfRule type="duplicateValues" dxfId="0" priority="92"/>
    <cfRule type="duplicateValues" dxfId="0" priority="99"/>
  </conditionalFormatting>
  <conditionalFormatting sqref="C300">
    <cfRule type="duplicateValues" dxfId="0" priority="104"/>
  </conditionalFormatting>
  <conditionalFormatting sqref="D300">
    <cfRule type="duplicateValues" dxfId="0" priority="83"/>
    <cfRule type="duplicateValues" dxfId="0" priority="90"/>
    <cfRule type="duplicateValues" dxfId="0" priority="97"/>
  </conditionalFormatting>
  <conditionalFormatting sqref="D301">
    <cfRule type="duplicateValues" dxfId="1" priority="80"/>
    <cfRule type="duplicateValues" dxfId="0" priority="79"/>
  </conditionalFormatting>
  <conditionalFormatting sqref="C292:C297">
    <cfRule type="duplicateValues" dxfId="0" priority="128"/>
  </conditionalFormatting>
  <conditionalFormatting sqref="D3:D6">
    <cfRule type="duplicateValues" dxfId="0" priority="109"/>
  </conditionalFormatting>
  <conditionalFormatting sqref="D290:D291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D292:D297">
    <cfRule type="duplicateValues" dxfId="0" priority="125"/>
    <cfRule type="duplicateValues" dxfId="0" priority="126"/>
    <cfRule type="duplicateValues" dxfId="0" priority="127"/>
  </conditionalFormatting>
  <conditionalFormatting sqref="D7:D113 D127:D285 D2 B301:B1048576">
    <cfRule type="duplicateValues" dxfId="0" priority="122"/>
    <cfRule type="duplicateValues" dxfId="0" priority="123"/>
    <cfRule type="duplicateValues" dxfId="0" priority="124"/>
  </conditionalFormatting>
  <conditionalFormatting sqref="C7:C113 C127:C291 C2 C301:C1048576">
    <cfRule type="duplicateValues" dxfId="0" priority="110"/>
  </conditionalFormatting>
  <conditionalFormatting sqref="D7:D113 D127:D285 D2 D302:D1048576">
    <cfRule type="duplicateValues" dxfId="0" priority="121"/>
  </conditionalFormatting>
  <conditionalFormatting sqref="D7:D113 D127:D289 D2 D302:D1048576">
    <cfRule type="duplicateValues" dxfId="0" priority="116"/>
  </conditionalFormatting>
  <conditionalFormatting sqref="D288:D289 D286">
    <cfRule type="duplicateValues" dxfId="0" priority="118"/>
    <cfRule type="duplicateValues" dxfId="0" priority="119"/>
    <cfRule type="duplicateValues" dxfId="0" priority="120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50"/>
  </sheetPr>
  <dimension ref="A1:AM70"/>
  <sheetViews>
    <sheetView workbookViewId="0">
      <selection activeCell="D356" sqref="D356"/>
    </sheetView>
  </sheetViews>
  <sheetFormatPr defaultColWidth="9" defaultRowHeight="14.25"/>
  <cols>
    <col min="3" max="3" width="32" customWidth="1"/>
    <col min="6" max="7" width="17"/>
    <col min="8" max="8" width="15.75"/>
    <col min="9" max="29" width="2.75" customWidth="1"/>
    <col min="30" max="35" width="1.5" customWidth="1"/>
  </cols>
  <sheetData>
    <row r="1" ht="20.25" spans="1:39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7"/>
      <c r="L1" s="2"/>
      <c r="M1" s="2"/>
      <c r="N1" s="27"/>
      <c r="O1" s="2"/>
      <c r="P1" s="2"/>
      <c r="Q1" s="27"/>
      <c r="R1" s="2"/>
      <c r="S1" s="2"/>
      <c r="T1" s="27"/>
      <c r="U1" s="2"/>
      <c r="V1" s="2"/>
      <c r="W1" s="27"/>
      <c r="X1" s="2"/>
      <c r="Y1" s="2"/>
      <c r="Z1" s="27"/>
      <c r="AA1" s="2"/>
      <c r="AB1" s="2"/>
      <c r="AC1" s="27"/>
      <c r="AD1" s="36"/>
      <c r="AE1" s="36"/>
      <c r="AF1" s="36"/>
      <c r="AG1" s="36"/>
      <c r="AH1" s="36"/>
      <c r="AI1" s="36"/>
      <c r="AJ1" s="36"/>
      <c r="AK1" s="36"/>
      <c r="AL1" s="36"/>
      <c r="AM1" s="36"/>
    </row>
    <row r="2" ht="21.75" spans="1:39">
      <c r="A2" s="3" t="s">
        <v>3</v>
      </c>
      <c r="B2" s="3"/>
      <c r="C2" s="4"/>
      <c r="D2" s="4"/>
      <c r="E2" s="4"/>
      <c r="F2" s="5"/>
      <c r="G2" s="5"/>
      <c r="H2" s="6"/>
      <c r="I2" s="28">
        <v>1515</v>
      </c>
      <c r="J2" s="28" t="e">
        <v>#REF!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37"/>
      <c r="AE2" s="36"/>
      <c r="AF2" s="36"/>
      <c r="AG2" s="36"/>
      <c r="AH2" s="36"/>
      <c r="AI2" s="36"/>
      <c r="AJ2" s="36"/>
      <c r="AK2" s="36"/>
      <c r="AL2" s="36"/>
      <c r="AM2" s="36"/>
    </row>
    <row r="3" ht="16.5" spans="1:39">
      <c r="A3" s="7" t="s">
        <v>5</v>
      </c>
      <c r="B3" s="44" t="s">
        <v>817</v>
      </c>
      <c r="C3" s="9" t="s">
        <v>1067</v>
      </c>
      <c r="D3" s="10" t="s">
        <v>1033</v>
      </c>
      <c r="E3" s="10" t="s">
        <v>1068</v>
      </c>
      <c r="F3" s="11" t="s">
        <v>1066</v>
      </c>
      <c r="G3" s="12"/>
      <c r="H3" s="13"/>
      <c r="I3" s="29" t="s">
        <v>1070</v>
      </c>
      <c r="J3" s="29"/>
      <c r="K3" s="29"/>
      <c r="L3" s="29" t="s">
        <v>16</v>
      </c>
      <c r="M3" s="29"/>
      <c r="N3" s="29"/>
      <c r="O3" s="29" t="s">
        <v>15</v>
      </c>
      <c r="P3" s="29"/>
      <c r="Q3" s="29"/>
      <c r="R3" s="29" t="s">
        <v>14</v>
      </c>
      <c r="S3" s="29"/>
      <c r="T3" s="29"/>
      <c r="U3" s="29" t="s">
        <v>13</v>
      </c>
      <c r="V3" s="29"/>
      <c r="W3" s="29"/>
      <c r="X3" s="29" t="s">
        <v>12</v>
      </c>
      <c r="Y3" s="29"/>
      <c r="Z3" s="29"/>
      <c r="AA3" s="29" t="s">
        <v>11</v>
      </c>
      <c r="AB3" s="29"/>
      <c r="AC3" s="29"/>
      <c r="AD3" s="38" t="s">
        <v>40</v>
      </c>
      <c r="AE3" s="36"/>
      <c r="AF3" s="36"/>
      <c r="AG3" s="36"/>
      <c r="AH3" s="36"/>
      <c r="AI3" s="36"/>
      <c r="AJ3" s="36"/>
      <c r="AK3" s="36"/>
      <c r="AL3" s="36"/>
      <c r="AM3" s="36"/>
    </row>
    <row r="4" ht="49.5" spans="1:39">
      <c r="A4" s="14"/>
      <c r="B4" s="15"/>
      <c r="C4" s="16"/>
      <c r="D4" s="17"/>
      <c r="E4" s="17"/>
      <c r="F4" s="45" t="s">
        <v>1071</v>
      </c>
      <c r="G4" s="18" t="s">
        <v>1072</v>
      </c>
      <c r="H4" s="19" t="s">
        <v>23</v>
      </c>
      <c r="I4" s="30" t="s">
        <v>1073</v>
      </c>
      <c r="J4" s="30" t="s">
        <v>1072</v>
      </c>
      <c r="K4" s="30" t="s">
        <v>23</v>
      </c>
      <c r="L4" s="30" t="s">
        <v>1073</v>
      </c>
      <c r="M4" s="30" t="s">
        <v>1072</v>
      </c>
      <c r="N4" s="30" t="s">
        <v>23</v>
      </c>
      <c r="O4" s="30" t="s">
        <v>1073</v>
      </c>
      <c r="P4" s="30" t="s">
        <v>1072</v>
      </c>
      <c r="Q4" s="30" t="s">
        <v>23</v>
      </c>
      <c r="R4" s="30" t="s">
        <v>1073</v>
      </c>
      <c r="S4" s="30" t="s">
        <v>1072</v>
      </c>
      <c r="T4" s="30" t="s">
        <v>23</v>
      </c>
      <c r="U4" s="30" t="s">
        <v>1073</v>
      </c>
      <c r="V4" s="30" t="s">
        <v>1072</v>
      </c>
      <c r="W4" s="30" t="s">
        <v>23</v>
      </c>
      <c r="X4" s="30" t="s">
        <v>1073</v>
      </c>
      <c r="Y4" s="30" t="s">
        <v>1072</v>
      </c>
      <c r="Z4" s="30" t="s">
        <v>23</v>
      </c>
      <c r="AA4" s="30" t="s">
        <v>1073</v>
      </c>
      <c r="AB4" s="30" t="s">
        <v>1072</v>
      </c>
      <c r="AC4" s="30" t="s">
        <v>23</v>
      </c>
      <c r="AD4" s="39"/>
      <c r="AE4" s="36" t="s">
        <v>1074</v>
      </c>
      <c r="AF4" s="36" t="s">
        <v>1075</v>
      </c>
      <c r="AG4" s="36" t="s">
        <v>1076</v>
      </c>
      <c r="AH4" s="36" t="s">
        <v>1077</v>
      </c>
      <c r="AI4" s="36"/>
      <c r="AJ4" s="41" t="s">
        <v>1111</v>
      </c>
      <c r="AK4" s="36"/>
      <c r="AL4" s="36"/>
      <c r="AM4" s="36"/>
    </row>
    <row r="5" ht="16.5" spans="1:39">
      <c r="A5" s="20" t="s">
        <v>41</v>
      </c>
      <c r="B5" s="20"/>
      <c r="C5" s="21"/>
      <c r="D5" s="21"/>
      <c r="E5" s="21"/>
      <c r="F5" s="22">
        <v>170934563.949867</v>
      </c>
      <c r="G5" s="22">
        <v>139433778.93</v>
      </c>
      <c r="H5" s="22">
        <v>28393373.0598667</v>
      </c>
      <c r="I5" s="22">
        <v>32846580.01</v>
      </c>
      <c r="J5" s="22">
        <v>21050705.07</v>
      </c>
      <c r="K5" s="22">
        <v>8644343.98</v>
      </c>
      <c r="L5" s="31">
        <v>26707413.6713333</v>
      </c>
      <c r="M5" s="31">
        <v>18202869.03</v>
      </c>
      <c r="N5" s="32">
        <v>8504544.64133334</v>
      </c>
      <c r="O5" s="31">
        <v>27771816.63</v>
      </c>
      <c r="P5" s="31">
        <v>21323031.36</v>
      </c>
      <c r="Q5" s="32">
        <v>6448785.27</v>
      </c>
      <c r="R5" s="31">
        <v>26584671.4638667</v>
      </c>
      <c r="S5" s="31">
        <v>17510132</v>
      </c>
      <c r="T5" s="32">
        <v>9074539.46386666</v>
      </c>
      <c r="U5" s="31">
        <v>23665402.68</v>
      </c>
      <c r="V5" s="31">
        <v>24819207.11</v>
      </c>
      <c r="W5" s="32">
        <v>-1153804.43</v>
      </c>
      <c r="X5" s="31">
        <v>17016319.79</v>
      </c>
      <c r="Y5" s="31">
        <v>18676784.56</v>
      </c>
      <c r="Z5" s="32">
        <v>-1660464.77</v>
      </c>
      <c r="AA5" s="31">
        <v>16342359.7046667</v>
      </c>
      <c r="AB5" s="31">
        <v>17851049.8</v>
      </c>
      <c r="AC5" s="32">
        <v>-1508690.09533334</v>
      </c>
      <c r="AD5" s="40"/>
      <c r="AE5" s="31"/>
      <c r="AF5" s="41"/>
      <c r="AG5" s="41"/>
      <c r="AH5" s="41"/>
      <c r="AI5" s="41"/>
      <c r="AJ5" s="41" t="s">
        <v>1112</v>
      </c>
      <c r="AK5" s="41" t="s">
        <v>644</v>
      </c>
      <c r="AL5" s="41" t="s">
        <v>1113</v>
      </c>
      <c r="AM5" s="41" t="s">
        <v>1114</v>
      </c>
    </row>
    <row r="6" ht="16.5" hidden="1" spans="1:39">
      <c r="A6" s="25"/>
      <c r="B6" s="25" t="s">
        <v>765</v>
      </c>
      <c r="C6" s="25" t="s">
        <v>766</v>
      </c>
      <c r="D6" s="25" t="s">
        <v>644</v>
      </c>
      <c r="E6" s="25" t="s">
        <v>750</v>
      </c>
      <c r="F6" s="24">
        <v>146324.390666667</v>
      </c>
      <c r="G6" s="24">
        <v>151485.73</v>
      </c>
      <c r="H6" s="24">
        <v>-5161.33933333333</v>
      </c>
      <c r="I6" s="33">
        <v>20000</v>
      </c>
      <c r="J6" s="24">
        <v>36803.59</v>
      </c>
      <c r="K6" s="34">
        <v>-16803.59</v>
      </c>
      <c r="L6" s="34">
        <v>30000</v>
      </c>
      <c r="M6" s="34">
        <v>20000</v>
      </c>
      <c r="N6" s="34">
        <v>10000</v>
      </c>
      <c r="O6" s="34">
        <v>32035.7</v>
      </c>
      <c r="P6" s="34">
        <v>20000</v>
      </c>
      <c r="Q6" s="34">
        <v>12035.7</v>
      </c>
      <c r="R6" s="34">
        <v>7442.1</v>
      </c>
      <c r="S6" s="34">
        <v>2000</v>
      </c>
      <c r="T6" s="34">
        <v>5442.1</v>
      </c>
      <c r="U6" s="35">
        <v>25879.92</v>
      </c>
      <c r="V6" s="34">
        <v>20844.92</v>
      </c>
      <c r="W6" s="34">
        <v>5035</v>
      </c>
      <c r="X6" s="35">
        <v>24637.48</v>
      </c>
      <c r="Y6" s="24">
        <v>24637.48</v>
      </c>
      <c r="Z6" s="34">
        <v>0</v>
      </c>
      <c r="AA6" s="24">
        <v>6329.19066666667</v>
      </c>
      <c r="AB6" s="24">
        <v>27199.74</v>
      </c>
      <c r="AC6" s="34">
        <v>-20870.5493333333</v>
      </c>
      <c r="AD6" s="47"/>
      <c r="AE6" s="42">
        <v>87197.0393333333</v>
      </c>
      <c r="AF6" s="42">
        <v>55161.3393333333</v>
      </c>
      <c r="AG6" s="42">
        <v>25161.3393333333</v>
      </c>
      <c r="AH6" s="42">
        <v>5161.33933333332</v>
      </c>
      <c r="AI6" s="43" t="e">
        <v>#N/A</v>
      </c>
      <c r="AJ6" s="43" t="e">
        <v>#N/A</v>
      </c>
      <c r="AK6" s="43">
        <v>0</v>
      </c>
      <c r="AL6" s="43" t="e">
        <v>#N/A</v>
      </c>
      <c r="AM6" s="43" t="e">
        <v>#N/A</v>
      </c>
    </row>
    <row r="7" ht="16.5" hidden="1" spans="1:39">
      <c r="A7" s="25"/>
      <c r="B7" s="25" t="s">
        <v>748</v>
      </c>
      <c r="C7" s="25" t="s">
        <v>749</v>
      </c>
      <c r="D7" s="25" t="s">
        <v>644</v>
      </c>
      <c r="E7" s="25" t="s">
        <v>750</v>
      </c>
      <c r="F7" s="24">
        <v>290000</v>
      </c>
      <c r="G7" s="24">
        <v>78665</v>
      </c>
      <c r="H7" s="24">
        <v>211335</v>
      </c>
      <c r="I7" s="33">
        <v>50000</v>
      </c>
      <c r="J7" s="24">
        <v>16176</v>
      </c>
      <c r="K7" s="34">
        <v>33824</v>
      </c>
      <c r="L7" s="34">
        <v>60000</v>
      </c>
      <c r="M7" s="34"/>
      <c r="N7" s="34">
        <v>60000</v>
      </c>
      <c r="O7" s="34">
        <v>80000</v>
      </c>
      <c r="P7" s="34"/>
      <c r="Q7" s="34">
        <v>80000</v>
      </c>
      <c r="R7" s="34">
        <v>100000</v>
      </c>
      <c r="S7" s="34">
        <v>62489</v>
      </c>
      <c r="T7" s="34">
        <v>37511</v>
      </c>
      <c r="U7" s="34"/>
      <c r="V7" s="34"/>
      <c r="W7" s="34">
        <v>0</v>
      </c>
      <c r="X7" s="34"/>
      <c r="Y7" s="24"/>
      <c r="Z7" s="34">
        <v>0</v>
      </c>
      <c r="AA7" s="24"/>
      <c r="AB7" s="24"/>
      <c r="AC7" s="34">
        <v>0</v>
      </c>
      <c r="AD7" s="47"/>
      <c r="AE7" s="42">
        <v>-21335</v>
      </c>
      <c r="AF7" s="42">
        <v>-101335</v>
      </c>
      <c r="AG7" s="42">
        <v>-161335</v>
      </c>
      <c r="AH7" s="42">
        <v>-211335</v>
      </c>
      <c r="AI7" s="43" t="e">
        <v>#N/A</v>
      </c>
      <c r="AJ7" s="43" t="e">
        <v>#N/A</v>
      </c>
      <c r="AK7" s="43">
        <v>0</v>
      </c>
      <c r="AL7" s="43" t="e">
        <v>#N/A</v>
      </c>
      <c r="AM7" s="43" t="e">
        <v>#N/A</v>
      </c>
    </row>
    <row r="8" ht="16.5" hidden="1" spans="1:39">
      <c r="A8" s="25"/>
      <c r="B8" s="25" t="s">
        <v>751</v>
      </c>
      <c r="C8" s="25" t="s">
        <v>752</v>
      </c>
      <c r="D8" s="25" t="s">
        <v>644</v>
      </c>
      <c r="E8" s="25" t="s">
        <v>750</v>
      </c>
      <c r="F8" s="24">
        <v>63802.3</v>
      </c>
      <c r="G8" s="24">
        <v>38184.3</v>
      </c>
      <c r="H8" s="24">
        <v>25618</v>
      </c>
      <c r="I8" s="33">
        <v>15000</v>
      </c>
      <c r="J8" s="24">
        <v>11049.3</v>
      </c>
      <c r="K8" s="34">
        <v>3950.7</v>
      </c>
      <c r="L8" s="34">
        <v>10000</v>
      </c>
      <c r="M8" s="34">
        <v>7049.3</v>
      </c>
      <c r="N8" s="34">
        <v>2950.7</v>
      </c>
      <c r="O8" s="34">
        <v>8049.3</v>
      </c>
      <c r="P8" s="34"/>
      <c r="Q8" s="34">
        <v>8049.3</v>
      </c>
      <c r="R8" s="34">
        <v>11049.3</v>
      </c>
      <c r="S8" s="34">
        <v>4000</v>
      </c>
      <c r="T8" s="34">
        <v>7049.3</v>
      </c>
      <c r="U8" s="34"/>
      <c r="V8" s="34"/>
      <c r="W8" s="34">
        <v>0</v>
      </c>
      <c r="X8" s="35">
        <v>16085.7</v>
      </c>
      <c r="Y8" s="24">
        <v>16085.7</v>
      </c>
      <c r="Z8" s="34">
        <v>0</v>
      </c>
      <c r="AA8" s="24">
        <v>3618</v>
      </c>
      <c r="AB8" s="24"/>
      <c r="AC8" s="34">
        <v>3618</v>
      </c>
      <c r="AD8" s="47"/>
      <c r="AE8" s="42">
        <v>7431.3</v>
      </c>
      <c r="AF8" s="42">
        <v>-617.999999999997</v>
      </c>
      <c r="AG8" s="42">
        <v>-10618</v>
      </c>
      <c r="AH8" s="42">
        <v>-25618</v>
      </c>
      <c r="AI8" s="43" t="e">
        <v>#N/A</v>
      </c>
      <c r="AJ8" s="43" t="e">
        <v>#N/A</v>
      </c>
      <c r="AK8" s="43">
        <v>0</v>
      </c>
      <c r="AL8" s="43" t="e">
        <v>#N/A</v>
      </c>
      <c r="AM8" s="43" t="e">
        <v>#N/A</v>
      </c>
    </row>
    <row r="9" ht="16.5" hidden="1" spans="1:39">
      <c r="A9" s="25"/>
      <c r="B9" s="25" t="s">
        <v>1116</v>
      </c>
      <c r="C9" s="25" t="s">
        <v>758</v>
      </c>
      <c r="D9" s="25" t="s">
        <v>644</v>
      </c>
      <c r="E9" s="25" t="s">
        <v>750</v>
      </c>
      <c r="F9" s="24">
        <v>102000</v>
      </c>
      <c r="G9" s="24">
        <v>4600</v>
      </c>
      <c r="H9" s="24">
        <v>97400</v>
      </c>
      <c r="I9" s="33">
        <v>30000</v>
      </c>
      <c r="J9" s="24">
        <v>4600</v>
      </c>
      <c r="K9" s="34">
        <v>25400</v>
      </c>
      <c r="L9" s="34">
        <v>30000</v>
      </c>
      <c r="M9" s="34"/>
      <c r="N9" s="34">
        <v>30000</v>
      </c>
      <c r="O9" s="34">
        <v>42000</v>
      </c>
      <c r="P9" s="34"/>
      <c r="Q9" s="34">
        <v>42000</v>
      </c>
      <c r="R9" s="34"/>
      <c r="S9" s="34"/>
      <c r="T9" s="34">
        <v>0</v>
      </c>
      <c r="U9" s="34"/>
      <c r="V9" s="34"/>
      <c r="W9" s="34">
        <v>0</v>
      </c>
      <c r="X9" s="34"/>
      <c r="Y9" s="24"/>
      <c r="Z9" s="34">
        <v>0</v>
      </c>
      <c r="AA9" s="24"/>
      <c r="AB9" s="24"/>
      <c r="AC9" s="34">
        <v>0</v>
      </c>
      <c r="AD9" s="47"/>
      <c r="AE9" s="42">
        <v>4600</v>
      </c>
      <c r="AF9" s="42">
        <v>-37400</v>
      </c>
      <c r="AG9" s="42">
        <v>-67400</v>
      </c>
      <c r="AH9" s="42">
        <v>-97400</v>
      </c>
      <c r="AI9" s="43" t="e">
        <v>#N/A</v>
      </c>
      <c r="AJ9" s="43" t="e">
        <v>#N/A</v>
      </c>
      <c r="AK9" s="43">
        <v>0</v>
      </c>
      <c r="AL9" s="43" t="e">
        <v>#N/A</v>
      </c>
      <c r="AM9" s="43" t="e">
        <v>#N/A</v>
      </c>
    </row>
    <row r="10" ht="16.5" hidden="1" spans="1:39">
      <c r="A10" s="25"/>
      <c r="B10" s="25" t="s">
        <v>759</v>
      </c>
      <c r="C10" s="25" t="s">
        <v>760</v>
      </c>
      <c r="D10" s="25" t="s">
        <v>644</v>
      </c>
      <c r="E10" s="25" t="s">
        <v>750</v>
      </c>
      <c r="F10" s="24">
        <v>76800</v>
      </c>
      <c r="G10" s="24">
        <v>44130</v>
      </c>
      <c r="H10" s="24">
        <v>32670</v>
      </c>
      <c r="I10" s="33">
        <v>25600</v>
      </c>
      <c r="J10" s="24"/>
      <c r="K10" s="34">
        <v>25600</v>
      </c>
      <c r="L10" s="34">
        <v>25600</v>
      </c>
      <c r="M10" s="34"/>
      <c r="N10" s="34">
        <v>25600</v>
      </c>
      <c r="O10" s="34">
        <v>25600</v>
      </c>
      <c r="P10" s="34">
        <v>19282</v>
      </c>
      <c r="Q10" s="34">
        <v>6318</v>
      </c>
      <c r="R10" s="34"/>
      <c r="S10" s="34"/>
      <c r="T10" s="34">
        <v>0</v>
      </c>
      <c r="U10" s="34"/>
      <c r="V10" s="34">
        <v>24848</v>
      </c>
      <c r="W10" s="34">
        <v>-24848</v>
      </c>
      <c r="X10" s="34"/>
      <c r="Y10" s="24"/>
      <c r="Z10" s="34">
        <v>0</v>
      </c>
      <c r="AA10" s="24"/>
      <c r="AB10" s="24"/>
      <c r="AC10" s="34">
        <v>0</v>
      </c>
      <c r="AD10" s="47"/>
      <c r="AE10" s="42">
        <v>44130</v>
      </c>
      <c r="AF10" s="42">
        <v>18530</v>
      </c>
      <c r="AG10" s="42">
        <v>-7070</v>
      </c>
      <c r="AH10" s="42">
        <v>-32670</v>
      </c>
      <c r="AI10" s="43" t="e">
        <v>#N/A</v>
      </c>
      <c r="AJ10" s="43" t="e">
        <v>#N/A</v>
      </c>
      <c r="AK10" s="43">
        <v>0</v>
      </c>
      <c r="AL10" s="43" t="e">
        <v>#N/A</v>
      </c>
      <c r="AM10" s="43" t="e">
        <v>#N/A</v>
      </c>
    </row>
    <row r="11" ht="16.5" hidden="1" spans="1:39">
      <c r="A11" s="23"/>
      <c r="B11" s="23" t="s">
        <v>52</v>
      </c>
      <c r="C11" s="23" t="s">
        <v>53</v>
      </c>
      <c r="D11" s="23" t="s">
        <v>644</v>
      </c>
      <c r="E11" s="23" t="s">
        <v>750</v>
      </c>
      <c r="F11" s="24">
        <v>19000</v>
      </c>
      <c r="G11" s="24">
        <v>0</v>
      </c>
      <c r="H11" s="24">
        <v>19000</v>
      </c>
      <c r="I11" s="33">
        <v>6000</v>
      </c>
      <c r="J11" s="24"/>
      <c r="K11" s="34">
        <v>6000</v>
      </c>
      <c r="L11" s="34">
        <v>13000</v>
      </c>
      <c r="M11" s="34"/>
      <c r="N11" s="34">
        <v>13000</v>
      </c>
      <c r="O11" s="34"/>
      <c r="P11" s="34"/>
      <c r="Q11" s="34">
        <v>0</v>
      </c>
      <c r="R11" s="34"/>
      <c r="S11" s="34"/>
      <c r="T11" s="34">
        <v>0</v>
      </c>
      <c r="U11" s="34"/>
      <c r="V11" s="34"/>
      <c r="W11" s="34">
        <v>0</v>
      </c>
      <c r="X11" s="34"/>
      <c r="Y11" s="24"/>
      <c r="Z11" s="34">
        <v>0</v>
      </c>
      <c r="AA11" s="24"/>
      <c r="AB11" s="24"/>
      <c r="AC11" s="34">
        <v>0</v>
      </c>
      <c r="AD11" s="47"/>
      <c r="AE11" s="42">
        <v>0</v>
      </c>
      <c r="AF11" s="42">
        <v>0</v>
      </c>
      <c r="AG11" s="42">
        <v>-13000</v>
      </c>
      <c r="AH11" s="42">
        <v>-19000</v>
      </c>
      <c r="AI11" s="43" t="e">
        <v>#N/A</v>
      </c>
      <c r="AJ11" s="43">
        <v>0</v>
      </c>
      <c r="AK11" s="43">
        <v>0</v>
      </c>
      <c r="AL11" s="43" t="e">
        <v>#N/A</v>
      </c>
      <c r="AM11" s="43" t="e">
        <v>#N/A</v>
      </c>
    </row>
    <row r="12" ht="16.5" hidden="1" spans="1:39">
      <c r="A12" s="25"/>
      <c r="B12" s="25" t="s">
        <v>695</v>
      </c>
      <c r="C12" s="25" t="s">
        <v>696</v>
      </c>
      <c r="D12" s="25" t="s">
        <v>644</v>
      </c>
      <c r="E12" s="25" t="s">
        <v>690</v>
      </c>
      <c r="F12" s="24">
        <v>10190000</v>
      </c>
      <c r="G12" s="24">
        <v>6581000</v>
      </c>
      <c r="H12" s="24">
        <v>3609000</v>
      </c>
      <c r="I12" s="33">
        <v>2000000</v>
      </c>
      <c r="J12" s="24">
        <v>1370000</v>
      </c>
      <c r="K12" s="34">
        <v>630000</v>
      </c>
      <c r="L12" s="34">
        <v>2300000</v>
      </c>
      <c r="M12" s="34">
        <v>470000</v>
      </c>
      <c r="N12" s="34">
        <v>1830000</v>
      </c>
      <c r="O12" s="34">
        <v>1200000</v>
      </c>
      <c r="P12" s="34">
        <v>900000</v>
      </c>
      <c r="Q12" s="34">
        <v>300000</v>
      </c>
      <c r="R12" s="34">
        <v>1000000</v>
      </c>
      <c r="S12" s="34">
        <v>750000</v>
      </c>
      <c r="T12" s="34">
        <v>250000</v>
      </c>
      <c r="U12" s="35">
        <v>1200000</v>
      </c>
      <c r="V12" s="34">
        <v>1050000</v>
      </c>
      <c r="W12" s="34">
        <v>150000</v>
      </c>
      <c r="X12" s="35">
        <v>1500000</v>
      </c>
      <c r="Y12" s="24">
        <v>1051000</v>
      </c>
      <c r="Z12" s="34">
        <v>449000</v>
      </c>
      <c r="AA12" s="24">
        <v>990000</v>
      </c>
      <c r="AB12" s="24">
        <v>990000</v>
      </c>
      <c r="AC12" s="34">
        <v>0</v>
      </c>
      <c r="AD12" s="47"/>
      <c r="AE12" s="42">
        <v>1891000</v>
      </c>
      <c r="AF12" s="42">
        <v>691000</v>
      </c>
      <c r="AG12" s="42">
        <v>-1609000</v>
      </c>
      <c r="AH12" s="42">
        <v>-3609000</v>
      </c>
      <c r="AI12" s="43">
        <v>400000</v>
      </c>
      <c r="AJ12" s="43" t="e">
        <v>#N/A</v>
      </c>
      <c r="AK12" s="43">
        <v>0</v>
      </c>
      <c r="AL12" s="43" t="e">
        <v>#N/A</v>
      </c>
      <c r="AM12" s="43" t="e">
        <v>#N/A</v>
      </c>
    </row>
    <row r="13" ht="16.5" hidden="1" spans="1:39">
      <c r="A13" s="25"/>
      <c r="B13" s="25" t="s">
        <v>693</v>
      </c>
      <c r="C13" s="25" t="s">
        <v>694</v>
      </c>
      <c r="D13" s="25" t="s">
        <v>644</v>
      </c>
      <c r="E13" s="25" t="s">
        <v>690</v>
      </c>
      <c r="F13" s="24">
        <v>9404000</v>
      </c>
      <c r="G13" s="24">
        <v>8040353.02</v>
      </c>
      <c r="H13" s="24">
        <v>1363646.98</v>
      </c>
      <c r="I13" s="33">
        <v>1500000</v>
      </c>
      <c r="J13" s="24">
        <v>1000000</v>
      </c>
      <c r="K13" s="34">
        <v>500000</v>
      </c>
      <c r="L13" s="34">
        <v>1500000</v>
      </c>
      <c r="M13" s="34">
        <v>1760000</v>
      </c>
      <c r="N13" s="34">
        <v>-260000</v>
      </c>
      <c r="O13" s="34">
        <v>1400000</v>
      </c>
      <c r="P13" s="34">
        <v>1196353.02</v>
      </c>
      <c r="Q13" s="34">
        <v>203646.98</v>
      </c>
      <c r="R13" s="34">
        <v>1500000</v>
      </c>
      <c r="S13" s="34">
        <v>600000</v>
      </c>
      <c r="T13" s="34">
        <v>900000</v>
      </c>
      <c r="U13" s="35">
        <v>1500000</v>
      </c>
      <c r="V13" s="34">
        <v>1530000</v>
      </c>
      <c r="W13" s="34">
        <v>-30000</v>
      </c>
      <c r="X13" s="35">
        <v>1000000</v>
      </c>
      <c r="Y13" s="24">
        <v>950000</v>
      </c>
      <c r="Z13" s="34">
        <v>50000</v>
      </c>
      <c r="AA13" s="24">
        <v>1004000</v>
      </c>
      <c r="AB13" s="24">
        <v>1004000</v>
      </c>
      <c r="AC13" s="34">
        <v>0</v>
      </c>
      <c r="AD13" s="25"/>
      <c r="AE13" s="42">
        <v>3036353.02</v>
      </c>
      <c r="AF13" s="42">
        <v>1636353.02</v>
      </c>
      <c r="AG13" s="42">
        <v>136353.02</v>
      </c>
      <c r="AH13" s="42">
        <v>-1363646.98</v>
      </c>
      <c r="AI13" s="43" t="e">
        <v>#N/A</v>
      </c>
      <c r="AJ13" s="43" t="e">
        <v>#N/A</v>
      </c>
      <c r="AK13" s="43">
        <v>0</v>
      </c>
      <c r="AL13" s="43" t="e">
        <v>#N/A</v>
      </c>
      <c r="AM13" s="43" t="e">
        <v>#N/A</v>
      </c>
    </row>
    <row r="14" ht="16.5" hidden="1" spans="1:39">
      <c r="A14" s="25"/>
      <c r="B14" s="25" t="s">
        <v>691</v>
      </c>
      <c r="C14" s="25" t="s">
        <v>692</v>
      </c>
      <c r="D14" s="25" t="s">
        <v>644</v>
      </c>
      <c r="E14" s="25" t="s">
        <v>690</v>
      </c>
      <c r="F14" s="24">
        <v>1950000</v>
      </c>
      <c r="G14" s="24">
        <v>868458.74</v>
      </c>
      <c r="H14" s="24">
        <v>1081541.26</v>
      </c>
      <c r="I14" s="33">
        <v>550000</v>
      </c>
      <c r="J14" s="24">
        <v>100000</v>
      </c>
      <c r="K14" s="34">
        <v>450000</v>
      </c>
      <c r="L14" s="34">
        <v>400000</v>
      </c>
      <c r="M14" s="34"/>
      <c r="N14" s="34">
        <v>400000</v>
      </c>
      <c r="O14" s="34">
        <v>200000</v>
      </c>
      <c r="P14" s="34">
        <v>101458.74</v>
      </c>
      <c r="Q14" s="34">
        <v>98541.26</v>
      </c>
      <c r="R14" s="34">
        <v>200000</v>
      </c>
      <c r="S14" s="34">
        <v>67000</v>
      </c>
      <c r="T14" s="34">
        <v>133000</v>
      </c>
      <c r="U14" s="35">
        <v>200000</v>
      </c>
      <c r="V14" s="34">
        <v>300000</v>
      </c>
      <c r="W14" s="34">
        <v>-100000</v>
      </c>
      <c r="X14" s="35">
        <v>100000</v>
      </c>
      <c r="Y14" s="24"/>
      <c r="Z14" s="34">
        <v>100000</v>
      </c>
      <c r="AA14" s="24">
        <v>300000</v>
      </c>
      <c r="AB14" s="24">
        <v>300000</v>
      </c>
      <c r="AC14" s="34">
        <v>0</v>
      </c>
      <c r="AD14" s="25"/>
      <c r="AE14" s="42">
        <v>68458.74</v>
      </c>
      <c r="AF14" s="42">
        <v>-131541.26</v>
      </c>
      <c r="AG14" s="42">
        <v>-531541.26</v>
      </c>
      <c r="AH14" s="42">
        <v>-1081541.26</v>
      </c>
      <c r="AI14" s="43" t="e">
        <v>#N/A</v>
      </c>
      <c r="AJ14" s="43" t="e">
        <v>#N/A</v>
      </c>
      <c r="AK14" s="43">
        <v>0</v>
      </c>
      <c r="AL14" s="43" t="e">
        <v>#N/A</v>
      </c>
      <c r="AM14" s="43" t="e">
        <v>#N/A</v>
      </c>
    </row>
    <row r="15" ht="16.5" hidden="1" spans="1:39">
      <c r="A15" s="25"/>
      <c r="B15" s="25" t="s">
        <v>688</v>
      </c>
      <c r="C15" s="25" t="s">
        <v>689</v>
      </c>
      <c r="D15" s="25" t="s">
        <v>644</v>
      </c>
      <c r="E15" s="25" t="s">
        <v>690</v>
      </c>
      <c r="F15" s="24">
        <v>1700000</v>
      </c>
      <c r="G15" s="24">
        <v>850000</v>
      </c>
      <c r="H15" s="24">
        <v>850000</v>
      </c>
      <c r="I15" s="33">
        <v>400000</v>
      </c>
      <c r="J15" s="24">
        <v>100000</v>
      </c>
      <c r="K15" s="34">
        <v>300000</v>
      </c>
      <c r="L15" s="34">
        <v>300000</v>
      </c>
      <c r="M15" s="34"/>
      <c r="N15" s="34">
        <v>300000</v>
      </c>
      <c r="O15" s="34">
        <v>250000</v>
      </c>
      <c r="P15" s="34">
        <v>150000</v>
      </c>
      <c r="Q15" s="34">
        <v>100000</v>
      </c>
      <c r="R15" s="34">
        <v>250000</v>
      </c>
      <c r="S15" s="34">
        <v>100000</v>
      </c>
      <c r="T15" s="34">
        <v>150000</v>
      </c>
      <c r="U15" s="35">
        <v>200000</v>
      </c>
      <c r="V15" s="34">
        <v>200000</v>
      </c>
      <c r="W15" s="34">
        <v>0</v>
      </c>
      <c r="X15" s="35">
        <v>200000</v>
      </c>
      <c r="Y15" s="24">
        <v>200000</v>
      </c>
      <c r="Z15" s="34">
        <v>0</v>
      </c>
      <c r="AA15" s="24">
        <v>100000</v>
      </c>
      <c r="AB15" s="24">
        <v>100000</v>
      </c>
      <c r="AC15" s="34">
        <v>0</v>
      </c>
      <c r="AD15" s="25"/>
      <c r="AE15" s="42">
        <v>100000</v>
      </c>
      <c r="AF15" s="42">
        <v>-150000</v>
      </c>
      <c r="AG15" s="42">
        <v>-450000</v>
      </c>
      <c r="AH15" s="42">
        <v>-850000</v>
      </c>
      <c r="AI15" s="43" t="e">
        <v>#N/A</v>
      </c>
      <c r="AJ15" s="43" t="e">
        <v>#N/A</v>
      </c>
      <c r="AK15" s="43">
        <v>0</v>
      </c>
      <c r="AL15" s="43" t="e">
        <v>#N/A</v>
      </c>
      <c r="AM15" s="43" t="e">
        <v>#N/A</v>
      </c>
    </row>
    <row r="16" ht="16.5" hidden="1" spans="1:39">
      <c r="A16" s="25"/>
      <c r="B16" s="25" t="s">
        <v>701</v>
      </c>
      <c r="C16" s="25" t="s">
        <v>702</v>
      </c>
      <c r="D16" s="25" t="s">
        <v>644</v>
      </c>
      <c r="E16" s="25" t="s">
        <v>690</v>
      </c>
      <c r="F16" s="24">
        <v>60000</v>
      </c>
      <c r="G16" s="24">
        <v>28080</v>
      </c>
      <c r="H16" s="24">
        <v>31920</v>
      </c>
      <c r="I16" s="33">
        <v>12000</v>
      </c>
      <c r="J16" s="24"/>
      <c r="K16" s="34">
        <v>12000</v>
      </c>
      <c r="L16" s="34">
        <v>12000</v>
      </c>
      <c r="M16" s="34">
        <v>80</v>
      </c>
      <c r="N16" s="34">
        <v>11920</v>
      </c>
      <c r="O16" s="34">
        <v>12000</v>
      </c>
      <c r="P16" s="34"/>
      <c r="Q16" s="34">
        <v>12000</v>
      </c>
      <c r="R16" s="34">
        <v>12000</v>
      </c>
      <c r="S16" s="34">
        <v>4000</v>
      </c>
      <c r="T16" s="34">
        <v>8000</v>
      </c>
      <c r="U16" s="34"/>
      <c r="V16" s="34">
        <v>12000</v>
      </c>
      <c r="W16" s="34">
        <v>-12000</v>
      </c>
      <c r="X16" s="35">
        <v>12000</v>
      </c>
      <c r="Y16" s="24">
        <v>12000</v>
      </c>
      <c r="Z16" s="34">
        <v>0</v>
      </c>
      <c r="AA16" s="24"/>
      <c r="AB16" s="24"/>
      <c r="AC16" s="34">
        <v>0</v>
      </c>
      <c r="AD16" s="25"/>
      <c r="AE16" s="42">
        <v>4080</v>
      </c>
      <c r="AF16" s="42">
        <v>-7920</v>
      </c>
      <c r="AG16" s="42">
        <v>-19920</v>
      </c>
      <c r="AH16" s="42">
        <v>-31920</v>
      </c>
      <c r="AI16" s="43" t="e">
        <v>#N/A</v>
      </c>
      <c r="AJ16" s="43" t="e">
        <v>#N/A</v>
      </c>
      <c r="AK16" s="43">
        <v>0</v>
      </c>
      <c r="AL16" s="43" t="e">
        <v>#N/A</v>
      </c>
      <c r="AM16" s="43" t="e">
        <v>#N/A</v>
      </c>
    </row>
    <row r="17" ht="16.5" hidden="1" spans="1:39">
      <c r="A17" s="25"/>
      <c r="B17" s="25" t="s">
        <v>703</v>
      </c>
      <c r="C17" s="25" t="s">
        <v>704</v>
      </c>
      <c r="D17" s="25" t="s">
        <v>644</v>
      </c>
      <c r="E17" s="25" t="s">
        <v>690</v>
      </c>
      <c r="F17" s="24">
        <v>493904</v>
      </c>
      <c r="G17" s="24">
        <v>251538</v>
      </c>
      <c r="H17" s="24">
        <v>242366</v>
      </c>
      <c r="I17" s="33">
        <v>80000</v>
      </c>
      <c r="J17" s="24"/>
      <c r="K17" s="34">
        <v>80000</v>
      </c>
      <c r="L17" s="34">
        <v>100000</v>
      </c>
      <c r="M17" s="34"/>
      <c r="N17" s="34">
        <v>100000</v>
      </c>
      <c r="O17" s="34">
        <v>100000</v>
      </c>
      <c r="P17" s="34">
        <v>55361.2</v>
      </c>
      <c r="Q17" s="34">
        <v>44638.8</v>
      </c>
      <c r="R17" s="34">
        <v>100000</v>
      </c>
      <c r="S17" s="34">
        <v>50000</v>
      </c>
      <c r="T17" s="34">
        <v>50000</v>
      </c>
      <c r="U17" s="35">
        <v>37968</v>
      </c>
      <c r="V17" s="34">
        <v>37968</v>
      </c>
      <c r="W17" s="34">
        <v>0</v>
      </c>
      <c r="X17" s="35"/>
      <c r="Y17" s="24">
        <v>32272.8</v>
      </c>
      <c r="Z17" s="34">
        <v>-32272.8</v>
      </c>
      <c r="AA17" s="24">
        <v>75936</v>
      </c>
      <c r="AB17" s="24">
        <v>75936</v>
      </c>
      <c r="AC17" s="34">
        <v>0</v>
      </c>
      <c r="AD17" s="25"/>
      <c r="AE17" s="42">
        <v>37634</v>
      </c>
      <c r="AF17" s="42">
        <v>-62366</v>
      </c>
      <c r="AG17" s="42">
        <v>-162366</v>
      </c>
      <c r="AH17" s="42">
        <v>-242366</v>
      </c>
      <c r="AI17" s="43" t="e">
        <v>#N/A</v>
      </c>
      <c r="AJ17" s="43" t="e">
        <v>#N/A</v>
      </c>
      <c r="AK17" s="43">
        <v>0</v>
      </c>
      <c r="AL17" s="43" t="e">
        <v>#N/A</v>
      </c>
      <c r="AM17" s="43" t="e">
        <v>#N/A</v>
      </c>
    </row>
    <row r="18" ht="16.5" hidden="1" spans="1:39">
      <c r="A18" s="25"/>
      <c r="B18" s="25" t="s">
        <v>736</v>
      </c>
      <c r="C18" s="25" t="s">
        <v>737</v>
      </c>
      <c r="D18" s="25" t="s">
        <v>644</v>
      </c>
      <c r="E18" s="25" t="s">
        <v>712</v>
      </c>
      <c r="F18" s="24">
        <v>293452.76</v>
      </c>
      <c r="G18" s="24">
        <v>201219.49</v>
      </c>
      <c r="H18" s="24">
        <v>92233.27</v>
      </c>
      <c r="I18" s="33">
        <v>96569.35</v>
      </c>
      <c r="J18" s="24">
        <v>96569.35</v>
      </c>
      <c r="K18" s="34">
        <v>0</v>
      </c>
      <c r="L18" s="34">
        <v>92233.27</v>
      </c>
      <c r="M18" s="34"/>
      <c r="N18" s="34">
        <v>92233.27</v>
      </c>
      <c r="O18" s="34">
        <v>104650.14</v>
      </c>
      <c r="P18" s="34">
        <v>104650.14</v>
      </c>
      <c r="Q18" s="34">
        <v>0</v>
      </c>
      <c r="R18" s="34"/>
      <c r="S18" s="34"/>
      <c r="T18" s="34">
        <v>0</v>
      </c>
      <c r="U18" s="34"/>
      <c r="V18" s="34"/>
      <c r="W18" s="34">
        <v>0</v>
      </c>
      <c r="X18" s="34"/>
      <c r="Y18" s="24"/>
      <c r="Z18" s="34">
        <v>0</v>
      </c>
      <c r="AA18" s="24"/>
      <c r="AB18" s="24"/>
      <c r="AC18" s="34">
        <v>0</v>
      </c>
      <c r="AD18" s="25"/>
      <c r="AE18" s="42">
        <v>201219.49</v>
      </c>
      <c r="AF18" s="42">
        <v>96569.35</v>
      </c>
      <c r="AG18" s="42">
        <v>4336.07999999999</v>
      </c>
      <c r="AH18" s="42">
        <v>-92233.27</v>
      </c>
      <c r="AI18" s="43" t="e">
        <v>#N/A</v>
      </c>
      <c r="AJ18" s="43" t="e">
        <v>#N/A</v>
      </c>
      <c r="AK18" s="43">
        <v>0</v>
      </c>
      <c r="AL18" s="43" t="e">
        <v>#N/A</v>
      </c>
      <c r="AM18" s="43" t="e">
        <v>#N/A</v>
      </c>
    </row>
    <row r="19" ht="16.5" spans="1:39">
      <c r="A19" s="25"/>
      <c r="B19" s="25" t="s">
        <v>771</v>
      </c>
      <c r="C19" s="25" t="s">
        <v>772</v>
      </c>
      <c r="D19" s="25" t="s">
        <v>644</v>
      </c>
      <c r="E19" s="25" t="s">
        <v>712</v>
      </c>
      <c r="F19" s="24">
        <v>125166.32</v>
      </c>
      <c r="G19" s="24">
        <v>124976.8</v>
      </c>
      <c r="H19" s="24">
        <v>189.520000000006</v>
      </c>
      <c r="I19" s="33">
        <v>12500</v>
      </c>
      <c r="J19" s="24">
        <v>12430</v>
      </c>
      <c r="K19" s="34">
        <v>70</v>
      </c>
      <c r="L19" s="34">
        <v>12500</v>
      </c>
      <c r="M19" s="34"/>
      <c r="N19" s="34">
        <v>12500</v>
      </c>
      <c r="O19" s="34">
        <v>17492.4</v>
      </c>
      <c r="P19" s="34">
        <v>17492.4</v>
      </c>
      <c r="Q19" s="34">
        <v>0</v>
      </c>
      <c r="R19" s="34"/>
      <c r="S19" s="34"/>
      <c r="T19" s="34">
        <v>0</v>
      </c>
      <c r="U19" s="35">
        <v>30000</v>
      </c>
      <c r="V19" s="34">
        <v>95054.4</v>
      </c>
      <c r="W19" s="34">
        <v>-65054.4</v>
      </c>
      <c r="X19" s="35">
        <v>40000</v>
      </c>
      <c r="Y19" s="24"/>
      <c r="Z19" s="34">
        <v>40000</v>
      </c>
      <c r="AA19" s="24">
        <v>12673.92</v>
      </c>
      <c r="AB19" s="24"/>
      <c r="AC19" s="34">
        <v>12673.92</v>
      </c>
      <c r="AD19" s="25"/>
      <c r="AE19" s="42">
        <v>42302.88</v>
      </c>
      <c r="AF19" s="42">
        <v>24810.48</v>
      </c>
      <c r="AG19" s="42">
        <v>12310.48</v>
      </c>
      <c r="AH19" s="42">
        <v>-189.520000000011</v>
      </c>
      <c r="AI19" s="43" t="e">
        <v>#N/A</v>
      </c>
      <c r="AJ19" s="43" t="e">
        <v>#N/A</v>
      </c>
      <c r="AK19" s="43" t="e">
        <v>#N/A</v>
      </c>
      <c r="AL19" s="43">
        <v>0</v>
      </c>
      <c r="AM19" s="43" t="e">
        <v>#N/A</v>
      </c>
    </row>
    <row r="20" ht="16.5" spans="1:39">
      <c r="A20" s="26"/>
      <c r="B20" s="26" t="s">
        <v>773</v>
      </c>
      <c r="C20" s="26" t="s">
        <v>774</v>
      </c>
      <c r="D20" s="26" t="s">
        <v>644</v>
      </c>
      <c r="E20" s="26" t="s">
        <v>712</v>
      </c>
      <c r="F20" s="24">
        <v>17600</v>
      </c>
      <c r="G20" s="24">
        <v>34600</v>
      </c>
      <c r="H20" s="24">
        <v>-17000</v>
      </c>
      <c r="I20" s="33"/>
      <c r="J20" s="24"/>
      <c r="K20" s="34">
        <v>0</v>
      </c>
      <c r="L20" s="34">
        <v>17600</v>
      </c>
      <c r="M20" s="34">
        <v>17300</v>
      </c>
      <c r="N20" s="34">
        <v>300</v>
      </c>
      <c r="O20" s="34"/>
      <c r="P20" s="34">
        <v>17300</v>
      </c>
      <c r="Q20" s="34">
        <v>-17300</v>
      </c>
      <c r="R20" s="34"/>
      <c r="S20" s="34"/>
      <c r="T20" s="34">
        <v>0</v>
      </c>
      <c r="U20" s="34"/>
      <c r="V20" s="34"/>
      <c r="W20" s="34">
        <v>0</v>
      </c>
      <c r="X20" s="34"/>
      <c r="Y20" s="24"/>
      <c r="Z20" s="34">
        <v>0</v>
      </c>
      <c r="AA20" s="24"/>
      <c r="AB20" s="24"/>
      <c r="AC20" s="34">
        <v>0</v>
      </c>
      <c r="AD20" s="25"/>
      <c r="AE20" s="42">
        <v>34600</v>
      </c>
      <c r="AF20" s="42">
        <v>34600</v>
      </c>
      <c r="AG20" s="42">
        <v>17000</v>
      </c>
      <c r="AH20" s="42">
        <v>17000</v>
      </c>
      <c r="AI20" s="43" t="e">
        <v>#N/A</v>
      </c>
      <c r="AJ20" s="43" t="e">
        <v>#N/A</v>
      </c>
      <c r="AK20" s="43" t="e">
        <v>#N/A</v>
      </c>
      <c r="AL20" s="43" t="e">
        <v>#N/A</v>
      </c>
      <c r="AM20" s="43" t="e">
        <v>#N/A</v>
      </c>
    </row>
    <row r="21" ht="16.5" spans="1:39">
      <c r="A21" s="26"/>
      <c r="B21" s="26" t="s">
        <v>775</v>
      </c>
      <c r="C21" s="26" t="s">
        <v>776</v>
      </c>
      <c r="D21" s="26" t="s">
        <v>644</v>
      </c>
      <c r="E21" s="26" t="s">
        <v>712</v>
      </c>
      <c r="F21" s="24">
        <v>3500</v>
      </c>
      <c r="G21" s="24">
        <v>3500</v>
      </c>
      <c r="H21" s="24">
        <v>0</v>
      </c>
      <c r="I21" s="33"/>
      <c r="J21" s="24"/>
      <c r="K21" s="34">
        <v>0</v>
      </c>
      <c r="L21" s="34">
        <v>3500</v>
      </c>
      <c r="M21" s="34">
        <v>3500</v>
      </c>
      <c r="N21" s="34">
        <v>0</v>
      </c>
      <c r="O21" s="34"/>
      <c r="P21" s="34"/>
      <c r="Q21" s="34">
        <v>0</v>
      </c>
      <c r="R21" s="34"/>
      <c r="S21" s="34"/>
      <c r="T21" s="34">
        <v>0</v>
      </c>
      <c r="U21" s="34"/>
      <c r="V21" s="34"/>
      <c r="W21" s="34">
        <v>0</v>
      </c>
      <c r="X21" s="34"/>
      <c r="Y21" s="24"/>
      <c r="Z21" s="34">
        <v>0</v>
      </c>
      <c r="AA21" s="24"/>
      <c r="AB21" s="24"/>
      <c r="AC21" s="34">
        <v>0</v>
      </c>
      <c r="AD21" s="25"/>
      <c r="AE21" s="42">
        <v>3500</v>
      </c>
      <c r="AF21" s="42">
        <v>3500</v>
      </c>
      <c r="AG21" s="42">
        <v>0</v>
      </c>
      <c r="AH21" s="42">
        <v>0</v>
      </c>
      <c r="AI21" s="43" t="e">
        <v>#N/A</v>
      </c>
      <c r="AJ21" s="43" t="e">
        <v>#N/A</v>
      </c>
      <c r="AK21" s="43" t="e">
        <v>#N/A</v>
      </c>
      <c r="AL21" s="43" t="e">
        <v>#N/A</v>
      </c>
      <c r="AM21" s="43" t="e">
        <v>#N/A</v>
      </c>
    </row>
    <row r="22" ht="16.5" hidden="1" spans="1:39">
      <c r="A22" s="25"/>
      <c r="B22" s="25" t="s">
        <v>725</v>
      </c>
      <c r="C22" s="25" t="s">
        <v>726</v>
      </c>
      <c r="D22" s="25" t="s">
        <v>644</v>
      </c>
      <c r="E22" s="25" t="s">
        <v>712</v>
      </c>
      <c r="F22" s="24">
        <v>870135.35</v>
      </c>
      <c r="G22" s="24">
        <v>484635.35</v>
      </c>
      <c r="H22" s="24">
        <v>385500</v>
      </c>
      <c r="I22" s="33">
        <v>236439.95</v>
      </c>
      <c r="J22" s="24">
        <v>184635.35</v>
      </c>
      <c r="K22" s="34">
        <v>51804.6</v>
      </c>
      <c r="L22" s="34">
        <v>185500</v>
      </c>
      <c r="M22" s="34">
        <v>100000</v>
      </c>
      <c r="N22" s="34">
        <v>85500</v>
      </c>
      <c r="O22" s="34">
        <v>248195.4</v>
      </c>
      <c r="P22" s="34">
        <v>150000</v>
      </c>
      <c r="Q22" s="34">
        <v>98195.4</v>
      </c>
      <c r="R22" s="34">
        <v>0</v>
      </c>
      <c r="S22" s="34"/>
      <c r="T22" s="34">
        <v>0</v>
      </c>
      <c r="U22" s="35">
        <v>100000</v>
      </c>
      <c r="V22" s="34">
        <v>50000</v>
      </c>
      <c r="W22" s="34">
        <v>50000</v>
      </c>
      <c r="X22" s="35">
        <v>100000</v>
      </c>
      <c r="Y22" s="24"/>
      <c r="Z22" s="34">
        <v>100000</v>
      </c>
      <c r="AA22" s="24"/>
      <c r="AB22" s="24"/>
      <c r="AC22" s="34">
        <v>0</v>
      </c>
      <c r="AD22" s="25"/>
      <c r="AE22" s="42">
        <v>284635.35</v>
      </c>
      <c r="AF22" s="42">
        <v>36439.95</v>
      </c>
      <c r="AG22" s="42">
        <v>-149060.05</v>
      </c>
      <c r="AH22" s="42">
        <v>-385500</v>
      </c>
      <c r="AI22" s="43" t="e">
        <v>#N/A</v>
      </c>
      <c r="AJ22" s="43" t="e">
        <v>#N/A</v>
      </c>
      <c r="AK22" s="43">
        <v>0</v>
      </c>
      <c r="AL22" s="43" t="e">
        <v>#N/A</v>
      </c>
      <c r="AM22" s="43" t="e">
        <v>#N/A</v>
      </c>
    </row>
    <row r="23" ht="16.5" spans="1:39">
      <c r="A23" s="26"/>
      <c r="B23" s="26" t="s">
        <v>777</v>
      </c>
      <c r="C23" s="26" t="s">
        <v>778</v>
      </c>
      <c r="D23" s="26" t="s">
        <v>644</v>
      </c>
      <c r="E23" s="26" t="s">
        <v>712</v>
      </c>
      <c r="F23" s="24">
        <v>123375</v>
      </c>
      <c r="G23" s="24">
        <v>91425</v>
      </c>
      <c r="H23" s="24">
        <v>31950</v>
      </c>
      <c r="I23" s="33"/>
      <c r="J23" s="24"/>
      <c r="K23" s="34">
        <v>0</v>
      </c>
      <c r="L23" s="34">
        <v>63875</v>
      </c>
      <c r="M23" s="34"/>
      <c r="N23" s="34">
        <v>63875</v>
      </c>
      <c r="O23" s="34"/>
      <c r="P23" s="34">
        <v>31925</v>
      </c>
      <c r="Q23" s="34">
        <v>-31925</v>
      </c>
      <c r="R23" s="34"/>
      <c r="S23" s="34"/>
      <c r="T23" s="34">
        <v>0</v>
      </c>
      <c r="U23" s="34"/>
      <c r="V23" s="34"/>
      <c r="W23" s="34">
        <v>0</v>
      </c>
      <c r="X23" s="34"/>
      <c r="Y23" s="24"/>
      <c r="Z23" s="34">
        <v>0</v>
      </c>
      <c r="AA23" s="24">
        <v>59500</v>
      </c>
      <c r="AB23" s="24">
        <v>59500</v>
      </c>
      <c r="AC23" s="34">
        <v>0</v>
      </c>
      <c r="AD23" s="25"/>
      <c r="AE23" s="42">
        <v>31925</v>
      </c>
      <c r="AF23" s="42">
        <v>31925</v>
      </c>
      <c r="AG23" s="42">
        <v>-31950</v>
      </c>
      <c r="AH23" s="42">
        <v>-31950</v>
      </c>
      <c r="AI23" s="43" t="e">
        <v>#N/A</v>
      </c>
      <c r="AJ23" s="43" t="e">
        <v>#N/A</v>
      </c>
      <c r="AK23" s="43" t="e">
        <v>#N/A</v>
      </c>
      <c r="AL23" s="43" t="e">
        <v>#N/A</v>
      </c>
      <c r="AM23" s="43" t="e">
        <v>#N/A</v>
      </c>
    </row>
    <row r="24" ht="16.5" hidden="1" spans="1:39">
      <c r="A24" s="25"/>
      <c r="B24" s="25" t="s">
        <v>721</v>
      </c>
      <c r="C24" s="25" t="s">
        <v>722</v>
      </c>
      <c r="D24" s="25" t="s">
        <v>644</v>
      </c>
      <c r="E24" s="25" t="s">
        <v>712</v>
      </c>
      <c r="F24" s="24">
        <v>515305</v>
      </c>
      <c r="G24" s="24">
        <v>588095</v>
      </c>
      <c r="H24" s="24">
        <v>-72790</v>
      </c>
      <c r="I24" s="33">
        <v>33000</v>
      </c>
      <c r="J24" s="24">
        <v>33000</v>
      </c>
      <c r="K24" s="34">
        <v>0</v>
      </c>
      <c r="L24" s="34">
        <v>28250</v>
      </c>
      <c r="M24" s="34">
        <v>107320</v>
      </c>
      <c r="N24" s="34">
        <v>-79070</v>
      </c>
      <c r="O24" s="34">
        <v>121780</v>
      </c>
      <c r="P24" s="34">
        <v>73800</v>
      </c>
      <c r="Q24" s="34">
        <v>47980</v>
      </c>
      <c r="R24" s="34">
        <v>118800</v>
      </c>
      <c r="S24" s="34">
        <v>45000</v>
      </c>
      <c r="T24" s="34">
        <v>73800</v>
      </c>
      <c r="U24" s="35">
        <v>36100</v>
      </c>
      <c r="V24" s="34">
        <v>95600</v>
      </c>
      <c r="W24" s="34">
        <v>-59500</v>
      </c>
      <c r="X24" s="35">
        <v>27000</v>
      </c>
      <c r="Y24" s="24">
        <v>83000</v>
      </c>
      <c r="Z24" s="34">
        <v>-56000</v>
      </c>
      <c r="AA24" s="24">
        <v>150375</v>
      </c>
      <c r="AB24" s="24">
        <v>150375</v>
      </c>
      <c r="AC24" s="34">
        <v>0</v>
      </c>
      <c r="AD24" s="25"/>
      <c r="AE24" s="42">
        <v>255820</v>
      </c>
      <c r="AF24" s="42">
        <v>134040</v>
      </c>
      <c r="AG24" s="42">
        <v>105790</v>
      </c>
      <c r="AH24" s="42">
        <v>72790</v>
      </c>
      <c r="AI24" s="43" t="e">
        <v>#N/A</v>
      </c>
      <c r="AJ24" s="43" t="e">
        <v>#N/A</v>
      </c>
      <c r="AK24" s="43">
        <v>0</v>
      </c>
      <c r="AL24" s="43" t="e">
        <v>#N/A</v>
      </c>
      <c r="AM24" s="43" t="e">
        <v>#N/A</v>
      </c>
    </row>
    <row r="25" ht="16.5" spans="1:39">
      <c r="A25" s="25"/>
      <c r="B25" s="25" t="s">
        <v>779</v>
      </c>
      <c r="C25" s="25" t="s">
        <v>780</v>
      </c>
      <c r="D25" s="25" t="s">
        <v>644</v>
      </c>
      <c r="E25" s="25" t="s">
        <v>712</v>
      </c>
      <c r="F25" s="24">
        <v>173600</v>
      </c>
      <c r="G25" s="24">
        <v>88400</v>
      </c>
      <c r="H25" s="24">
        <v>85200</v>
      </c>
      <c r="I25" s="33">
        <v>47600</v>
      </c>
      <c r="J25" s="24"/>
      <c r="K25" s="34">
        <v>47600</v>
      </c>
      <c r="L25" s="34">
        <v>68000</v>
      </c>
      <c r="M25" s="34">
        <v>20400</v>
      </c>
      <c r="N25" s="34">
        <v>47600</v>
      </c>
      <c r="O25" s="34"/>
      <c r="P25" s="34"/>
      <c r="Q25" s="34">
        <v>0</v>
      </c>
      <c r="R25" s="34">
        <v>41000</v>
      </c>
      <c r="S25" s="34">
        <v>41000</v>
      </c>
      <c r="T25" s="34">
        <v>0</v>
      </c>
      <c r="U25" s="34"/>
      <c r="V25" s="34">
        <v>10000</v>
      </c>
      <c r="W25" s="34">
        <v>-10000</v>
      </c>
      <c r="X25" s="35">
        <v>17000</v>
      </c>
      <c r="Y25" s="24">
        <v>17000</v>
      </c>
      <c r="Z25" s="34">
        <v>0</v>
      </c>
      <c r="AA25" s="24"/>
      <c r="AB25" s="24"/>
      <c r="AC25" s="34">
        <v>0</v>
      </c>
      <c r="AD25" s="25"/>
      <c r="AE25" s="42">
        <v>30400</v>
      </c>
      <c r="AF25" s="42">
        <v>30400</v>
      </c>
      <c r="AG25" s="42">
        <v>-37600</v>
      </c>
      <c r="AH25" s="42">
        <v>-85200</v>
      </c>
      <c r="AI25" s="43">
        <v>34000</v>
      </c>
      <c r="AJ25" s="43" t="e">
        <v>#N/A</v>
      </c>
      <c r="AK25" s="43" t="e">
        <v>#N/A</v>
      </c>
      <c r="AL25" s="43">
        <v>0</v>
      </c>
      <c r="AM25" s="43" t="e">
        <v>#N/A</v>
      </c>
    </row>
    <row r="26" ht="16.5" hidden="1" spans="1:39">
      <c r="A26" s="25"/>
      <c r="B26" s="25" t="s">
        <v>719</v>
      </c>
      <c r="C26" s="25" t="s">
        <v>1083</v>
      </c>
      <c r="D26" s="25" t="s">
        <v>644</v>
      </c>
      <c r="E26" s="25" t="s">
        <v>712</v>
      </c>
      <c r="F26" s="24">
        <v>583940</v>
      </c>
      <c r="G26" s="24">
        <v>224760</v>
      </c>
      <c r="H26" s="24">
        <v>359180</v>
      </c>
      <c r="I26" s="33">
        <v>122720</v>
      </c>
      <c r="J26" s="24"/>
      <c r="K26" s="34">
        <v>122720</v>
      </c>
      <c r="L26" s="34">
        <v>101700</v>
      </c>
      <c r="M26" s="34"/>
      <c r="N26" s="34">
        <v>101700</v>
      </c>
      <c r="O26" s="34">
        <v>84760</v>
      </c>
      <c r="P26" s="34">
        <v>84760</v>
      </c>
      <c r="Q26" s="34">
        <v>0</v>
      </c>
      <c r="R26" s="34">
        <v>84760</v>
      </c>
      <c r="S26" s="34">
        <v>50000</v>
      </c>
      <c r="T26" s="34">
        <v>34760</v>
      </c>
      <c r="U26" s="35">
        <v>100000</v>
      </c>
      <c r="V26" s="34"/>
      <c r="W26" s="34">
        <v>100000</v>
      </c>
      <c r="X26" s="35">
        <v>40000</v>
      </c>
      <c r="Y26" s="34">
        <v>40000</v>
      </c>
      <c r="Z26" s="34">
        <v>0</v>
      </c>
      <c r="AA26" s="24">
        <v>50000</v>
      </c>
      <c r="AB26" s="34">
        <v>50000</v>
      </c>
      <c r="AC26" s="34">
        <v>0</v>
      </c>
      <c r="AD26" s="25"/>
      <c r="AE26" s="42">
        <v>-50000</v>
      </c>
      <c r="AF26" s="42">
        <v>-134760</v>
      </c>
      <c r="AG26" s="42">
        <v>-236460</v>
      </c>
      <c r="AH26" s="42">
        <v>-359180</v>
      </c>
      <c r="AI26" s="43" t="e">
        <v>#N/A</v>
      </c>
      <c r="AJ26" s="43" t="e">
        <v>#N/A</v>
      </c>
      <c r="AK26" s="43">
        <v>0</v>
      </c>
      <c r="AL26" s="43" t="e">
        <v>#N/A</v>
      </c>
      <c r="AM26" s="43" t="e">
        <v>#N/A</v>
      </c>
    </row>
    <row r="27" ht="16.5" hidden="1" spans="1:39">
      <c r="A27" s="25"/>
      <c r="B27" s="25" t="s">
        <v>728</v>
      </c>
      <c r="C27" s="25" t="s">
        <v>729</v>
      </c>
      <c r="D27" s="25" t="s">
        <v>644</v>
      </c>
      <c r="E27" s="25" t="s">
        <v>712</v>
      </c>
      <c r="F27" s="24">
        <v>1203800</v>
      </c>
      <c r="G27" s="24">
        <v>837200</v>
      </c>
      <c r="H27" s="24">
        <v>366600</v>
      </c>
      <c r="I27" s="33">
        <v>314000</v>
      </c>
      <c r="J27" s="24">
        <v>100000</v>
      </c>
      <c r="K27" s="34">
        <v>214000</v>
      </c>
      <c r="L27" s="34">
        <v>157600</v>
      </c>
      <c r="M27" s="34">
        <v>137000</v>
      </c>
      <c r="N27" s="34">
        <v>20600</v>
      </c>
      <c r="O27" s="34">
        <v>232000</v>
      </c>
      <c r="P27" s="34">
        <v>100000</v>
      </c>
      <c r="Q27" s="34">
        <v>132000</v>
      </c>
      <c r="R27" s="34">
        <v>92000</v>
      </c>
      <c r="S27" s="34">
        <v>92000</v>
      </c>
      <c r="T27" s="34">
        <v>0</v>
      </c>
      <c r="U27" s="35">
        <v>200100</v>
      </c>
      <c r="V27" s="34">
        <v>200100</v>
      </c>
      <c r="W27" s="34">
        <v>0</v>
      </c>
      <c r="X27" s="35">
        <v>158000</v>
      </c>
      <c r="Y27" s="24">
        <v>158000</v>
      </c>
      <c r="Z27" s="34">
        <v>0</v>
      </c>
      <c r="AA27" s="24">
        <v>50100</v>
      </c>
      <c r="AB27" s="24">
        <v>50100</v>
      </c>
      <c r="AC27" s="34">
        <v>0</v>
      </c>
      <c r="AD27" s="25"/>
      <c r="AE27" s="42">
        <v>337000</v>
      </c>
      <c r="AF27" s="42">
        <v>105000</v>
      </c>
      <c r="AG27" s="42">
        <v>-52600</v>
      </c>
      <c r="AH27" s="42">
        <v>-366600</v>
      </c>
      <c r="AI27" s="43">
        <v>100000</v>
      </c>
      <c r="AJ27" s="43" t="e">
        <v>#N/A</v>
      </c>
      <c r="AK27" s="43">
        <v>0</v>
      </c>
      <c r="AL27" s="43" t="e">
        <v>#N/A</v>
      </c>
      <c r="AM27" s="43" t="e">
        <v>#N/A</v>
      </c>
    </row>
    <row r="28" ht="16.5" hidden="1" spans="1:39">
      <c r="A28" s="25"/>
      <c r="B28" s="25" t="s">
        <v>723</v>
      </c>
      <c r="C28" s="25" t="s">
        <v>724</v>
      </c>
      <c r="D28" s="25" t="s">
        <v>644</v>
      </c>
      <c r="E28" s="25" t="s">
        <v>712</v>
      </c>
      <c r="F28" s="24">
        <v>451985.6</v>
      </c>
      <c r="G28" s="24">
        <v>357717.8</v>
      </c>
      <c r="H28" s="24">
        <v>94267.8</v>
      </c>
      <c r="I28" s="33">
        <v>94267.8</v>
      </c>
      <c r="J28" s="24">
        <v>19267.8</v>
      </c>
      <c r="K28" s="34">
        <v>75000</v>
      </c>
      <c r="L28" s="34">
        <v>19267.8</v>
      </c>
      <c r="M28" s="34">
        <v>129000</v>
      </c>
      <c r="N28" s="34">
        <v>-109732.2</v>
      </c>
      <c r="O28" s="34">
        <v>129000</v>
      </c>
      <c r="P28" s="34"/>
      <c r="Q28" s="34">
        <v>129000</v>
      </c>
      <c r="R28" s="34">
        <v>45400</v>
      </c>
      <c r="S28" s="34">
        <v>45400</v>
      </c>
      <c r="T28" s="34">
        <v>0</v>
      </c>
      <c r="U28" s="35">
        <v>44050</v>
      </c>
      <c r="V28" s="34">
        <v>44050</v>
      </c>
      <c r="W28" s="34">
        <v>0</v>
      </c>
      <c r="X28" s="35">
        <v>50000</v>
      </c>
      <c r="Y28" s="24">
        <v>50000</v>
      </c>
      <c r="Z28" s="34">
        <v>0</v>
      </c>
      <c r="AA28" s="24">
        <v>70000</v>
      </c>
      <c r="AB28" s="24">
        <v>70000</v>
      </c>
      <c r="AC28" s="34">
        <v>0</v>
      </c>
      <c r="AD28" s="25"/>
      <c r="AE28" s="42">
        <v>148267.8</v>
      </c>
      <c r="AF28" s="42">
        <v>19267.8</v>
      </c>
      <c r="AG28" s="42">
        <v>0</v>
      </c>
      <c r="AH28" s="42">
        <v>-94267.8</v>
      </c>
      <c r="AI28" s="43">
        <v>50000</v>
      </c>
      <c r="AJ28" s="43" t="e">
        <v>#N/A</v>
      </c>
      <c r="AK28" s="43">
        <v>0</v>
      </c>
      <c r="AL28" s="43" t="e">
        <v>#N/A</v>
      </c>
      <c r="AM28" s="43" t="e">
        <v>#N/A</v>
      </c>
    </row>
    <row r="29" ht="16.5" hidden="1" spans="1:39">
      <c r="A29" s="25"/>
      <c r="B29" s="25" t="s">
        <v>734</v>
      </c>
      <c r="C29" s="25" t="s">
        <v>735</v>
      </c>
      <c r="D29" s="25" t="s">
        <v>644</v>
      </c>
      <c r="E29" s="25" t="s">
        <v>712</v>
      </c>
      <c r="F29" s="24">
        <v>374400</v>
      </c>
      <c r="G29" s="24">
        <v>403300</v>
      </c>
      <c r="H29" s="24">
        <v>-28900</v>
      </c>
      <c r="I29" s="33">
        <v>54000</v>
      </c>
      <c r="J29" s="24">
        <v>67700</v>
      </c>
      <c r="K29" s="34">
        <v>-13700</v>
      </c>
      <c r="L29" s="34">
        <v>83400</v>
      </c>
      <c r="M29" s="34">
        <v>83400</v>
      </c>
      <c r="N29" s="34">
        <v>0</v>
      </c>
      <c r="O29" s="34">
        <v>103500</v>
      </c>
      <c r="P29" s="34">
        <v>118700</v>
      </c>
      <c r="Q29" s="34">
        <v>-15200</v>
      </c>
      <c r="R29" s="34">
        <v>73500</v>
      </c>
      <c r="S29" s="34">
        <v>73500</v>
      </c>
      <c r="T29" s="34">
        <v>0</v>
      </c>
      <c r="U29" s="35">
        <v>30000</v>
      </c>
      <c r="V29" s="34">
        <v>30000</v>
      </c>
      <c r="W29" s="34">
        <v>0</v>
      </c>
      <c r="X29" s="35"/>
      <c r="Y29" s="24"/>
      <c r="Z29" s="34">
        <v>0</v>
      </c>
      <c r="AA29" s="24">
        <v>30000</v>
      </c>
      <c r="AB29" s="24">
        <v>30000</v>
      </c>
      <c r="AC29" s="34">
        <v>0</v>
      </c>
      <c r="AD29" s="25"/>
      <c r="AE29" s="42">
        <v>269800</v>
      </c>
      <c r="AF29" s="42">
        <v>166300</v>
      </c>
      <c r="AG29" s="42">
        <v>82900</v>
      </c>
      <c r="AH29" s="42">
        <v>28900</v>
      </c>
      <c r="AI29" s="43" t="e">
        <v>#N/A</v>
      </c>
      <c r="AJ29" s="43" t="e">
        <v>#N/A</v>
      </c>
      <c r="AK29" s="43">
        <v>0</v>
      </c>
      <c r="AL29" s="43" t="e">
        <v>#N/A</v>
      </c>
      <c r="AM29" s="43" t="e">
        <v>#N/A</v>
      </c>
    </row>
    <row r="30" ht="16.5" hidden="1" spans="1:39">
      <c r="A30" s="25"/>
      <c r="B30" s="25" t="s">
        <v>717</v>
      </c>
      <c r="C30" s="25" t="s">
        <v>718</v>
      </c>
      <c r="D30" s="25" t="s">
        <v>644</v>
      </c>
      <c r="E30" s="25" t="s">
        <v>712</v>
      </c>
      <c r="F30" s="24">
        <v>132000</v>
      </c>
      <c r="G30" s="24">
        <v>66000</v>
      </c>
      <c r="H30" s="24">
        <v>66000</v>
      </c>
      <c r="I30" s="33">
        <v>66000</v>
      </c>
      <c r="J30" s="24">
        <v>66000</v>
      </c>
      <c r="K30" s="34">
        <v>0</v>
      </c>
      <c r="L30" s="34">
        <v>66000</v>
      </c>
      <c r="M30" s="34"/>
      <c r="N30" s="34">
        <v>66000</v>
      </c>
      <c r="O30" s="34"/>
      <c r="P30" s="34"/>
      <c r="Q30" s="34">
        <v>0</v>
      </c>
      <c r="R30" s="34"/>
      <c r="S30" s="34"/>
      <c r="T30" s="34">
        <v>0</v>
      </c>
      <c r="U30" s="34"/>
      <c r="V30" s="34"/>
      <c r="W30" s="34">
        <v>0</v>
      </c>
      <c r="X30" s="34"/>
      <c r="Y30" s="24"/>
      <c r="Z30" s="34">
        <v>0</v>
      </c>
      <c r="AA30" s="24"/>
      <c r="AB30" s="24"/>
      <c r="AC30" s="34">
        <v>0</v>
      </c>
      <c r="AD30" s="25"/>
      <c r="AE30" s="42">
        <v>66000</v>
      </c>
      <c r="AF30" s="42">
        <v>66000</v>
      </c>
      <c r="AG30" s="42">
        <v>0</v>
      </c>
      <c r="AH30" s="42">
        <v>-66000</v>
      </c>
      <c r="AI30" s="43" t="e">
        <v>#N/A</v>
      </c>
      <c r="AJ30" s="43" t="e">
        <v>#N/A</v>
      </c>
      <c r="AK30" s="43">
        <v>0</v>
      </c>
      <c r="AL30" s="43" t="e">
        <v>#N/A</v>
      </c>
      <c r="AM30" s="43" t="e">
        <v>#N/A</v>
      </c>
    </row>
    <row r="31" ht="16.5" hidden="1" spans="1:39">
      <c r="A31" s="25"/>
      <c r="B31" s="25" t="s">
        <v>715</v>
      </c>
      <c r="C31" s="25" t="s">
        <v>716</v>
      </c>
      <c r="D31" s="25" t="s">
        <v>644</v>
      </c>
      <c r="E31" s="25" t="s">
        <v>712</v>
      </c>
      <c r="F31" s="24">
        <v>211037.68</v>
      </c>
      <c r="G31" s="24">
        <v>154149.23</v>
      </c>
      <c r="H31" s="24">
        <v>56888.45</v>
      </c>
      <c r="I31" s="33">
        <v>38871.48</v>
      </c>
      <c r="J31" s="24">
        <v>38871.48</v>
      </c>
      <c r="K31" s="34">
        <v>0</v>
      </c>
      <c r="L31" s="34">
        <v>38471.5</v>
      </c>
      <c r="M31" s="34"/>
      <c r="N31" s="34">
        <v>38471.5</v>
      </c>
      <c r="O31" s="34">
        <v>18416.95</v>
      </c>
      <c r="P31" s="34">
        <v>18416.95</v>
      </c>
      <c r="Q31" s="34">
        <v>0</v>
      </c>
      <c r="R31" s="34">
        <v>40416.95</v>
      </c>
      <c r="S31" s="34">
        <v>22000</v>
      </c>
      <c r="T31" s="34">
        <v>18416.95</v>
      </c>
      <c r="U31" s="34"/>
      <c r="V31" s="34"/>
      <c r="W31" s="34">
        <v>0</v>
      </c>
      <c r="X31" s="35">
        <v>74860.8</v>
      </c>
      <c r="Y31" s="24">
        <v>74860.8</v>
      </c>
      <c r="Z31" s="34">
        <v>0</v>
      </c>
      <c r="AA31" s="24">
        <v>0</v>
      </c>
      <c r="AB31" s="24"/>
      <c r="AC31" s="34">
        <v>0</v>
      </c>
      <c r="AD31" s="25"/>
      <c r="AE31" s="42">
        <v>38871.48</v>
      </c>
      <c r="AF31" s="42">
        <v>20454.53</v>
      </c>
      <c r="AG31" s="42">
        <v>-18016.97</v>
      </c>
      <c r="AH31" s="42">
        <v>-56888.45</v>
      </c>
      <c r="AI31" s="43" t="e">
        <v>#N/A</v>
      </c>
      <c r="AJ31" s="43" t="e">
        <v>#N/A</v>
      </c>
      <c r="AK31" s="43">
        <v>0</v>
      </c>
      <c r="AL31" s="43" t="e">
        <v>#N/A</v>
      </c>
      <c r="AM31" s="43" t="e">
        <v>#N/A</v>
      </c>
    </row>
    <row r="32" ht="16.5" hidden="1" spans="1:39">
      <c r="A32" s="25"/>
      <c r="B32" s="25" t="s">
        <v>744</v>
      </c>
      <c r="C32" s="25" t="s">
        <v>745</v>
      </c>
      <c r="D32" s="25" t="s">
        <v>644</v>
      </c>
      <c r="E32" s="25" t="s">
        <v>712</v>
      </c>
      <c r="F32" s="24">
        <v>72285.2</v>
      </c>
      <c r="G32" s="24">
        <v>67605.2</v>
      </c>
      <c r="H32" s="24">
        <v>4680</v>
      </c>
      <c r="I32" s="33">
        <v>4680</v>
      </c>
      <c r="J32" s="24">
        <v>4680</v>
      </c>
      <c r="K32" s="34">
        <v>0</v>
      </c>
      <c r="L32" s="34">
        <v>4680</v>
      </c>
      <c r="M32" s="34"/>
      <c r="N32" s="34">
        <v>4680</v>
      </c>
      <c r="O32" s="34">
        <v>4680</v>
      </c>
      <c r="P32" s="34">
        <v>4680</v>
      </c>
      <c r="Q32" s="34">
        <v>0</v>
      </c>
      <c r="R32" s="34"/>
      <c r="S32" s="34"/>
      <c r="T32" s="34">
        <v>0</v>
      </c>
      <c r="U32" s="34"/>
      <c r="V32" s="34">
        <v>43695.2</v>
      </c>
      <c r="W32" s="34">
        <v>-43695.2</v>
      </c>
      <c r="X32" s="35">
        <v>43695.2</v>
      </c>
      <c r="Y32" s="24"/>
      <c r="Z32" s="34">
        <v>43695.2</v>
      </c>
      <c r="AA32" s="24">
        <v>14550</v>
      </c>
      <c r="AB32" s="24">
        <v>14550</v>
      </c>
      <c r="AC32" s="34">
        <v>0</v>
      </c>
      <c r="AD32" s="25"/>
      <c r="AE32" s="42">
        <v>9360</v>
      </c>
      <c r="AF32" s="42">
        <v>4680</v>
      </c>
      <c r="AG32" s="42">
        <v>0</v>
      </c>
      <c r="AH32" s="42">
        <v>-4680</v>
      </c>
      <c r="AI32" s="43" t="e">
        <v>#N/A</v>
      </c>
      <c r="AJ32" s="43" t="e">
        <v>#N/A</v>
      </c>
      <c r="AK32" s="43">
        <v>0</v>
      </c>
      <c r="AL32" s="43" t="e">
        <v>#N/A</v>
      </c>
      <c r="AM32" s="43" t="e">
        <v>#N/A</v>
      </c>
    </row>
    <row r="33" ht="16.5" hidden="1" spans="1:39">
      <c r="A33" s="25"/>
      <c r="B33" s="25" t="s">
        <v>1009</v>
      </c>
      <c r="C33" s="25" t="s">
        <v>1084</v>
      </c>
      <c r="D33" s="25" t="s">
        <v>644</v>
      </c>
      <c r="E33" s="25" t="s">
        <v>712</v>
      </c>
      <c r="F33" s="24">
        <v>24000</v>
      </c>
      <c r="G33" s="24">
        <v>0</v>
      </c>
      <c r="H33" s="24">
        <v>24000</v>
      </c>
      <c r="I33" s="33"/>
      <c r="J33" s="24"/>
      <c r="K33" s="34">
        <v>0</v>
      </c>
      <c r="L33" s="34">
        <v>24000</v>
      </c>
      <c r="M33" s="34"/>
      <c r="N33" s="34">
        <v>24000</v>
      </c>
      <c r="O33" s="34"/>
      <c r="P33" s="34"/>
      <c r="Q33" s="34">
        <v>0</v>
      </c>
      <c r="R33" s="34"/>
      <c r="S33" s="34"/>
      <c r="T33" s="34">
        <v>0</v>
      </c>
      <c r="U33" s="34"/>
      <c r="V33" s="34"/>
      <c r="W33" s="34">
        <v>0</v>
      </c>
      <c r="X33" s="34"/>
      <c r="Y33" s="24"/>
      <c r="Z33" s="34">
        <v>0</v>
      </c>
      <c r="AA33" s="24"/>
      <c r="AB33" s="24"/>
      <c r="AC33" s="34">
        <v>0</v>
      </c>
      <c r="AD33" s="25"/>
      <c r="AE33" s="42">
        <v>0</v>
      </c>
      <c r="AF33" s="42">
        <v>0</v>
      </c>
      <c r="AG33" s="42">
        <v>-24000</v>
      </c>
      <c r="AH33" s="42">
        <v>-24000</v>
      </c>
      <c r="AI33" s="43" t="e">
        <v>#N/A</v>
      </c>
      <c r="AJ33" s="43" t="e">
        <v>#N/A</v>
      </c>
      <c r="AK33" s="43">
        <v>0</v>
      </c>
      <c r="AL33" s="43" t="e">
        <v>#N/A</v>
      </c>
      <c r="AM33" s="43" t="e">
        <v>#N/A</v>
      </c>
    </row>
    <row r="34" ht="16.5" hidden="1" spans="1:39">
      <c r="A34" s="25"/>
      <c r="B34" s="25" t="s">
        <v>658</v>
      </c>
      <c r="C34" s="25" t="s">
        <v>659</v>
      </c>
      <c r="D34" s="25" t="s">
        <v>644</v>
      </c>
      <c r="E34" s="25" t="s">
        <v>645</v>
      </c>
      <c r="F34" s="24">
        <v>600000</v>
      </c>
      <c r="G34" s="24">
        <v>470000</v>
      </c>
      <c r="H34" s="24">
        <v>130000</v>
      </c>
      <c r="I34" s="33">
        <v>0</v>
      </c>
      <c r="J34" s="24">
        <v>50000</v>
      </c>
      <c r="K34" s="34">
        <v>-50000</v>
      </c>
      <c r="L34" s="34">
        <v>200000</v>
      </c>
      <c r="M34" s="34">
        <v>70000</v>
      </c>
      <c r="N34" s="34">
        <v>130000</v>
      </c>
      <c r="O34" s="34">
        <v>100000</v>
      </c>
      <c r="P34" s="34">
        <v>100000</v>
      </c>
      <c r="Q34" s="34">
        <v>0</v>
      </c>
      <c r="R34" s="34"/>
      <c r="S34" s="34"/>
      <c r="T34" s="34">
        <v>0</v>
      </c>
      <c r="U34" s="35">
        <v>100000</v>
      </c>
      <c r="V34" s="34">
        <v>100000</v>
      </c>
      <c r="W34" s="34">
        <v>0</v>
      </c>
      <c r="X34" s="35">
        <v>100000</v>
      </c>
      <c r="Y34" s="24">
        <v>50000</v>
      </c>
      <c r="Z34" s="34">
        <v>50000</v>
      </c>
      <c r="AA34" s="24">
        <v>100000</v>
      </c>
      <c r="AB34" s="24">
        <v>100000</v>
      </c>
      <c r="AC34" s="34">
        <v>0</v>
      </c>
      <c r="AD34" s="25"/>
      <c r="AE34" s="42">
        <v>170000</v>
      </c>
      <c r="AF34" s="42">
        <v>70000</v>
      </c>
      <c r="AG34" s="42">
        <v>-130000</v>
      </c>
      <c r="AH34" s="42">
        <v>-130000</v>
      </c>
      <c r="AI34" s="43" t="e">
        <v>#N/A</v>
      </c>
      <c r="AJ34" s="43" t="e">
        <v>#N/A</v>
      </c>
      <c r="AK34" s="43">
        <v>0</v>
      </c>
      <c r="AL34" s="43" t="e">
        <v>#N/A</v>
      </c>
      <c r="AM34" s="43" t="e">
        <v>#N/A</v>
      </c>
    </row>
    <row r="35" ht="16.5" hidden="1" spans="1:39">
      <c r="A35" s="25"/>
      <c r="B35" s="25" t="s">
        <v>656</v>
      </c>
      <c r="C35" s="25" t="s">
        <v>657</v>
      </c>
      <c r="D35" s="25" t="s">
        <v>644</v>
      </c>
      <c r="E35" s="25" t="s">
        <v>645</v>
      </c>
      <c r="F35" s="24">
        <v>618215.429333333</v>
      </c>
      <c r="G35" s="24">
        <v>1033411.38</v>
      </c>
      <c r="H35" s="24">
        <v>-415195.950666667</v>
      </c>
      <c r="I35" s="33">
        <v>0</v>
      </c>
      <c r="J35" s="24">
        <v>333411.38</v>
      </c>
      <c r="K35" s="34">
        <v>-333411.38</v>
      </c>
      <c r="L35" s="34">
        <v>0</v>
      </c>
      <c r="M35" s="34">
        <v>200000</v>
      </c>
      <c r="N35" s="34">
        <v>-200000</v>
      </c>
      <c r="O35" s="34">
        <v>136368.4</v>
      </c>
      <c r="P35" s="34"/>
      <c r="Q35" s="34">
        <v>136368.4</v>
      </c>
      <c r="R35" s="34"/>
      <c r="S35" s="34"/>
      <c r="T35" s="34">
        <v>0</v>
      </c>
      <c r="U35" s="35">
        <v>200000</v>
      </c>
      <c r="V35" s="34">
        <v>300000</v>
      </c>
      <c r="W35" s="34">
        <v>-100000</v>
      </c>
      <c r="X35" s="35">
        <v>200000</v>
      </c>
      <c r="Y35" s="24">
        <v>200000</v>
      </c>
      <c r="Z35" s="34">
        <v>0</v>
      </c>
      <c r="AA35" s="24">
        <v>81847.0293333333</v>
      </c>
      <c r="AB35" s="24"/>
      <c r="AC35" s="34">
        <v>81847.0293333333</v>
      </c>
      <c r="AD35" s="25"/>
      <c r="AE35" s="42">
        <v>551564.350666667</v>
      </c>
      <c r="AF35" s="42">
        <v>415195.950666667</v>
      </c>
      <c r="AG35" s="42">
        <v>415195.950666667</v>
      </c>
      <c r="AH35" s="42">
        <v>415195.950666667</v>
      </c>
      <c r="AI35" s="43" t="e">
        <v>#N/A</v>
      </c>
      <c r="AJ35" s="43" t="e">
        <v>#N/A</v>
      </c>
      <c r="AK35" s="43">
        <v>0</v>
      </c>
      <c r="AL35" s="43" t="e">
        <v>#N/A</v>
      </c>
      <c r="AM35" s="43" t="e">
        <v>#N/A</v>
      </c>
    </row>
    <row r="36" ht="16.5" hidden="1" spans="1:39">
      <c r="A36" s="25"/>
      <c r="B36" s="25" t="s">
        <v>650</v>
      </c>
      <c r="C36" s="25" t="s">
        <v>651</v>
      </c>
      <c r="D36" s="25" t="s">
        <v>644</v>
      </c>
      <c r="E36" s="25" t="s">
        <v>645</v>
      </c>
      <c r="F36" s="24">
        <v>4767836.51866667</v>
      </c>
      <c r="G36" s="24">
        <v>2512000</v>
      </c>
      <c r="H36" s="24">
        <v>2255836.51866667</v>
      </c>
      <c r="I36" s="33">
        <v>800000</v>
      </c>
      <c r="J36" s="24">
        <v>400000</v>
      </c>
      <c r="K36" s="34">
        <v>400000</v>
      </c>
      <c r="L36" s="34">
        <v>1000000</v>
      </c>
      <c r="M36" s="34"/>
      <c r="N36" s="34">
        <v>1000000</v>
      </c>
      <c r="O36" s="34">
        <v>1000000</v>
      </c>
      <c r="P36" s="34">
        <v>700000</v>
      </c>
      <c r="Q36" s="34">
        <v>300000</v>
      </c>
      <c r="R36" s="34">
        <v>464998.57</v>
      </c>
      <c r="S36" s="34">
        <v>409201.81</v>
      </c>
      <c r="T36" s="34">
        <v>55796.76</v>
      </c>
      <c r="U36" s="35">
        <v>700000</v>
      </c>
      <c r="V36" s="34">
        <v>445798.19</v>
      </c>
      <c r="W36" s="34">
        <v>254201.81</v>
      </c>
      <c r="X36" s="35">
        <v>695798.19</v>
      </c>
      <c r="Y36" s="24">
        <v>450000</v>
      </c>
      <c r="Z36" s="34">
        <v>245798.19</v>
      </c>
      <c r="AA36" s="24">
        <v>107039.758666667</v>
      </c>
      <c r="AB36" s="24">
        <v>107000</v>
      </c>
      <c r="AC36" s="34">
        <v>39.7586666669959</v>
      </c>
      <c r="AD36" s="25"/>
      <c r="AE36" s="42">
        <v>544163.481333333</v>
      </c>
      <c r="AF36" s="42">
        <v>-455836.518666667</v>
      </c>
      <c r="AG36" s="42">
        <v>-1455836.51866667</v>
      </c>
      <c r="AH36" s="42">
        <v>-2255836.51866667</v>
      </c>
      <c r="AI36" s="43">
        <v>540000</v>
      </c>
      <c r="AJ36" s="43" t="e">
        <v>#N/A</v>
      </c>
      <c r="AK36" s="43">
        <v>0</v>
      </c>
      <c r="AL36" s="43" t="e">
        <v>#N/A</v>
      </c>
      <c r="AM36" s="43" t="e">
        <v>#N/A</v>
      </c>
    </row>
    <row r="37" ht="16.5" hidden="1" spans="1:39">
      <c r="A37" s="25"/>
      <c r="B37" s="25" t="s">
        <v>660</v>
      </c>
      <c r="C37" s="25" t="s">
        <v>661</v>
      </c>
      <c r="D37" s="25" t="s">
        <v>644</v>
      </c>
      <c r="E37" s="25" t="s">
        <v>645</v>
      </c>
      <c r="F37" s="24">
        <v>230110.093333333</v>
      </c>
      <c r="G37" s="24">
        <v>150000</v>
      </c>
      <c r="H37" s="24">
        <v>80110.0933333333</v>
      </c>
      <c r="I37" s="33">
        <v>30000</v>
      </c>
      <c r="J37" s="24">
        <v>20000</v>
      </c>
      <c r="K37" s="34">
        <v>10000</v>
      </c>
      <c r="L37" s="34">
        <v>50000</v>
      </c>
      <c r="M37" s="34"/>
      <c r="N37" s="34">
        <v>50000</v>
      </c>
      <c r="O37" s="34">
        <v>30000</v>
      </c>
      <c r="P37" s="34">
        <v>30000</v>
      </c>
      <c r="Q37" s="34">
        <v>0</v>
      </c>
      <c r="R37" s="34"/>
      <c r="S37" s="34"/>
      <c r="T37" s="34">
        <v>0</v>
      </c>
      <c r="U37" s="35">
        <v>50000</v>
      </c>
      <c r="V37" s="34">
        <v>50000</v>
      </c>
      <c r="W37" s="34">
        <v>0</v>
      </c>
      <c r="X37" s="35">
        <v>50000</v>
      </c>
      <c r="Y37" s="24">
        <v>50000</v>
      </c>
      <c r="Z37" s="34">
        <v>0</v>
      </c>
      <c r="AA37" s="24">
        <v>20110.0933333333</v>
      </c>
      <c r="AB37" s="24"/>
      <c r="AC37" s="34">
        <v>20110.0933333333</v>
      </c>
      <c r="AD37" s="25"/>
      <c r="AE37" s="42">
        <v>29889.9066666667</v>
      </c>
      <c r="AF37" s="42">
        <v>-110.093333333294</v>
      </c>
      <c r="AG37" s="42">
        <v>-50110.0933333333</v>
      </c>
      <c r="AH37" s="42">
        <v>-80110.0933333333</v>
      </c>
      <c r="AI37" s="43" t="e">
        <v>#N/A</v>
      </c>
      <c r="AJ37" s="43" t="e">
        <v>#N/A</v>
      </c>
      <c r="AK37" s="43">
        <v>0</v>
      </c>
      <c r="AL37" s="43" t="e">
        <v>#N/A</v>
      </c>
      <c r="AM37" s="43" t="e">
        <v>#N/A</v>
      </c>
    </row>
    <row r="38" ht="16.5" hidden="1" spans="1:39">
      <c r="A38" s="25"/>
      <c r="B38" s="25" t="s">
        <v>662</v>
      </c>
      <c r="C38" s="25" t="s">
        <v>663</v>
      </c>
      <c r="D38" s="25" t="s">
        <v>644</v>
      </c>
      <c r="E38" s="25" t="s">
        <v>645</v>
      </c>
      <c r="F38" s="24">
        <v>388892.229333333</v>
      </c>
      <c r="G38" s="24">
        <v>120306</v>
      </c>
      <c r="H38" s="24">
        <v>268586.229333333</v>
      </c>
      <c r="I38" s="33">
        <v>70758.18</v>
      </c>
      <c r="J38" s="24">
        <v>14715</v>
      </c>
      <c r="K38" s="34">
        <v>56043.18</v>
      </c>
      <c r="L38" s="34">
        <v>70758.18</v>
      </c>
      <c r="M38" s="34"/>
      <c r="N38" s="34">
        <v>70758.18</v>
      </c>
      <c r="O38" s="34">
        <v>20000</v>
      </c>
      <c r="P38" s="34"/>
      <c r="Q38" s="34">
        <v>20000</v>
      </c>
      <c r="R38" s="34">
        <v>156508.12</v>
      </c>
      <c r="S38" s="34">
        <v>98861</v>
      </c>
      <c r="T38" s="34">
        <v>57647.12</v>
      </c>
      <c r="U38" s="35">
        <v>50000</v>
      </c>
      <c r="V38" s="34">
        <v>6730</v>
      </c>
      <c r="W38" s="34">
        <v>43270</v>
      </c>
      <c r="X38" s="35"/>
      <c r="Y38" s="24"/>
      <c r="Z38" s="34">
        <v>0</v>
      </c>
      <c r="AA38" s="24">
        <v>20867.7493333333</v>
      </c>
      <c r="AB38" s="24"/>
      <c r="AC38" s="34">
        <v>20867.7493333333</v>
      </c>
      <c r="AD38" s="25"/>
      <c r="AE38" s="42">
        <v>-107069.869333333</v>
      </c>
      <c r="AF38" s="42">
        <v>-127069.869333333</v>
      </c>
      <c r="AG38" s="42">
        <v>-197828.049333333</v>
      </c>
      <c r="AH38" s="42">
        <v>-268586.229333333</v>
      </c>
      <c r="AI38" s="43" t="e">
        <v>#N/A</v>
      </c>
      <c r="AJ38" s="43" t="e">
        <v>#N/A</v>
      </c>
      <c r="AK38" s="43">
        <v>0</v>
      </c>
      <c r="AL38" s="43" t="e">
        <v>#N/A</v>
      </c>
      <c r="AM38" s="43" t="e">
        <v>#N/A</v>
      </c>
    </row>
    <row r="39" ht="16.5" hidden="1" spans="1:39">
      <c r="A39" s="25"/>
      <c r="B39" s="25" t="s">
        <v>646</v>
      </c>
      <c r="C39" s="25" t="s">
        <v>647</v>
      </c>
      <c r="D39" s="25" t="s">
        <v>644</v>
      </c>
      <c r="E39" s="25" t="s">
        <v>645</v>
      </c>
      <c r="F39" s="24">
        <v>1260701.52</v>
      </c>
      <c r="G39" s="24">
        <v>625797.6</v>
      </c>
      <c r="H39" s="24">
        <v>634903.92</v>
      </c>
      <c r="I39" s="33">
        <v>100000</v>
      </c>
      <c r="J39" s="24"/>
      <c r="K39" s="34">
        <v>100000</v>
      </c>
      <c r="L39" s="34">
        <v>146900</v>
      </c>
      <c r="M39" s="34">
        <v>181002.38</v>
      </c>
      <c r="N39" s="34">
        <v>-34102.38</v>
      </c>
      <c r="O39" s="34">
        <v>500000</v>
      </c>
      <c r="P39" s="34"/>
      <c r="Q39" s="34">
        <v>500000</v>
      </c>
      <c r="R39" s="34">
        <v>154795.22</v>
      </c>
      <c r="S39" s="34"/>
      <c r="T39" s="34">
        <v>154795.22</v>
      </c>
      <c r="U39" s="34"/>
      <c r="V39" s="34">
        <v>154795.22</v>
      </c>
      <c r="W39" s="34">
        <v>-154795.22</v>
      </c>
      <c r="X39" s="35">
        <v>209006.3</v>
      </c>
      <c r="Y39" s="24">
        <v>140000</v>
      </c>
      <c r="Z39" s="34">
        <v>69006.3</v>
      </c>
      <c r="AA39" s="24">
        <v>150000</v>
      </c>
      <c r="AB39" s="24">
        <v>150000</v>
      </c>
      <c r="AC39" s="34">
        <v>0</v>
      </c>
      <c r="AD39" s="25"/>
      <c r="AE39" s="42">
        <v>111996.08</v>
      </c>
      <c r="AF39" s="42">
        <v>-388003.92</v>
      </c>
      <c r="AG39" s="42">
        <v>-534903.92</v>
      </c>
      <c r="AH39" s="42">
        <v>-634903.92</v>
      </c>
      <c r="AI39" s="43" t="e">
        <v>#N/A</v>
      </c>
      <c r="AJ39" s="43" t="e">
        <v>#N/A</v>
      </c>
      <c r="AK39" s="43">
        <v>0</v>
      </c>
      <c r="AL39" s="43" t="e">
        <v>#N/A</v>
      </c>
      <c r="AM39" s="43" t="e">
        <v>#N/A</v>
      </c>
    </row>
    <row r="40" ht="16.5" hidden="1" spans="1:39">
      <c r="A40" s="25"/>
      <c r="B40" s="25" t="s">
        <v>664</v>
      </c>
      <c r="C40" s="25" t="s">
        <v>665</v>
      </c>
      <c r="D40" s="25" t="s">
        <v>644</v>
      </c>
      <c r="E40" s="25" t="s">
        <v>645</v>
      </c>
      <c r="F40" s="24">
        <v>753449.14</v>
      </c>
      <c r="G40" s="24">
        <v>688923.75</v>
      </c>
      <c r="H40" s="24">
        <v>64525.39</v>
      </c>
      <c r="I40" s="33"/>
      <c r="J40" s="24">
        <v>280000</v>
      </c>
      <c r="K40" s="34">
        <v>-280000</v>
      </c>
      <c r="L40" s="34">
        <v>128459.04</v>
      </c>
      <c r="M40" s="34">
        <v>177800</v>
      </c>
      <c r="N40" s="34">
        <v>-49340.96</v>
      </c>
      <c r="O40" s="34">
        <v>200000</v>
      </c>
      <c r="P40" s="34"/>
      <c r="Q40" s="34">
        <v>200000</v>
      </c>
      <c r="R40" s="34">
        <v>151985.15</v>
      </c>
      <c r="S40" s="34"/>
      <c r="T40" s="34">
        <v>151985.15</v>
      </c>
      <c r="U40" s="35">
        <v>151985.15</v>
      </c>
      <c r="V40" s="34">
        <v>151985.15</v>
      </c>
      <c r="W40" s="34">
        <v>0</v>
      </c>
      <c r="X40" s="35">
        <v>41881.2</v>
      </c>
      <c r="Y40" s="24"/>
      <c r="Z40" s="34">
        <v>41881.2</v>
      </c>
      <c r="AA40" s="24">
        <v>79138.6</v>
      </c>
      <c r="AB40" s="24">
        <v>79138.6</v>
      </c>
      <c r="AC40" s="34">
        <v>0</v>
      </c>
      <c r="AD40" s="25"/>
      <c r="AE40" s="42">
        <v>263933.65</v>
      </c>
      <c r="AF40" s="42">
        <v>63933.65</v>
      </c>
      <c r="AG40" s="42">
        <v>-64525.39</v>
      </c>
      <c r="AH40" s="42">
        <v>-64525.39</v>
      </c>
      <c r="AI40" s="43" t="e">
        <v>#N/A</v>
      </c>
      <c r="AJ40" s="43" t="e">
        <v>#N/A</v>
      </c>
      <c r="AK40" s="43">
        <v>0</v>
      </c>
      <c r="AL40" s="43" t="e">
        <v>#N/A</v>
      </c>
      <c r="AM40" s="43" t="e">
        <v>#N/A</v>
      </c>
    </row>
    <row r="41" ht="16.5" hidden="1" spans="1:39">
      <c r="A41" s="25"/>
      <c r="B41" s="25" t="s">
        <v>666</v>
      </c>
      <c r="C41" s="25" t="s">
        <v>667</v>
      </c>
      <c r="D41" s="25" t="s">
        <v>644</v>
      </c>
      <c r="E41" s="25" t="s">
        <v>645</v>
      </c>
      <c r="F41" s="24">
        <v>134254.4</v>
      </c>
      <c r="G41" s="24">
        <v>53260.1</v>
      </c>
      <c r="H41" s="24">
        <v>80994.3</v>
      </c>
      <c r="I41" s="33">
        <v>2000</v>
      </c>
      <c r="J41" s="24"/>
      <c r="K41" s="34">
        <v>2000</v>
      </c>
      <c r="L41" s="34">
        <v>0</v>
      </c>
      <c r="M41" s="34">
        <v>260.1</v>
      </c>
      <c r="N41" s="34">
        <v>-260.1</v>
      </c>
      <c r="O41" s="34">
        <v>47494.25</v>
      </c>
      <c r="P41" s="34"/>
      <c r="Q41" s="34">
        <v>47494.25</v>
      </c>
      <c r="R41" s="34">
        <v>47494.25</v>
      </c>
      <c r="S41" s="34">
        <v>46000</v>
      </c>
      <c r="T41" s="34">
        <v>1494.25</v>
      </c>
      <c r="U41" s="35">
        <v>30000</v>
      </c>
      <c r="V41" s="34"/>
      <c r="W41" s="34">
        <v>30000</v>
      </c>
      <c r="X41" s="35"/>
      <c r="Y41" s="24"/>
      <c r="Z41" s="34">
        <v>0</v>
      </c>
      <c r="AA41" s="24">
        <v>7265.9</v>
      </c>
      <c r="AB41" s="24">
        <v>7000</v>
      </c>
      <c r="AC41" s="34">
        <v>265.9</v>
      </c>
      <c r="AD41" s="25"/>
      <c r="AE41" s="42">
        <v>-31500.05</v>
      </c>
      <c r="AF41" s="42">
        <v>-78994.3</v>
      </c>
      <c r="AG41" s="42">
        <v>-78994.3</v>
      </c>
      <c r="AH41" s="42">
        <v>-80994.3</v>
      </c>
      <c r="AI41" s="43" t="e">
        <v>#N/A</v>
      </c>
      <c r="AJ41" s="43" t="e">
        <v>#N/A</v>
      </c>
      <c r="AK41" s="43">
        <v>0</v>
      </c>
      <c r="AL41" s="43" t="e">
        <v>#N/A</v>
      </c>
      <c r="AM41" s="43" t="e">
        <v>#N/A</v>
      </c>
    </row>
    <row r="42" ht="16.5" hidden="1" spans="1:39">
      <c r="A42" s="25"/>
      <c r="B42" s="25" t="s">
        <v>668</v>
      </c>
      <c r="C42" s="25" t="s">
        <v>669</v>
      </c>
      <c r="D42" s="25" t="s">
        <v>644</v>
      </c>
      <c r="E42" s="25" t="s">
        <v>645</v>
      </c>
      <c r="F42" s="24">
        <v>110000</v>
      </c>
      <c r="G42" s="24">
        <v>50000</v>
      </c>
      <c r="H42" s="24">
        <v>60000</v>
      </c>
      <c r="I42" s="33">
        <v>20000</v>
      </c>
      <c r="J42" s="24"/>
      <c r="K42" s="34">
        <v>20000</v>
      </c>
      <c r="L42" s="34">
        <v>20000</v>
      </c>
      <c r="M42" s="34"/>
      <c r="N42" s="34">
        <v>20000</v>
      </c>
      <c r="O42" s="34">
        <v>20000</v>
      </c>
      <c r="P42" s="34"/>
      <c r="Q42" s="34">
        <v>20000</v>
      </c>
      <c r="R42" s="34">
        <v>0</v>
      </c>
      <c r="S42" s="34">
        <v>20000</v>
      </c>
      <c r="T42" s="34">
        <v>-20000</v>
      </c>
      <c r="U42" s="35">
        <v>20000</v>
      </c>
      <c r="V42" s="34"/>
      <c r="W42" s="34">
        <v>20000</v>
      </c>
      <c r="X42" s="35">
        <v>30000</v>
      </c>
      <c r="Y42" s="24">
        <v>30000</v>
      </c>
      <c r="Z42" s="34">
        <v>0</v>
      </c>
      <c r="AA42" s="24"/>
      <c r="AB42" s="24"/>
      <c r="AC42" s="34">
        <v>0</v>
      </c>
      <c r="AD42" s="25"/>
      <c r="AE42" s="42">
        <v>0</v>
      </c>
      <c r="AF42" s="42">
        <v>-20000</v>
      </c>
      <c r="AG42" s="42">
        <v>-40000</v>
      </c>
      <c r="AH42" s="42">
        <v>-60000</v>
      </c>
      <c r="AI42" s="43" t="e">
        <v>#N/A</v>
      </c>
      <c r="AJ42" s="43" t="e">
        <v>#N/A</v>
      </c>
      <c r="AK42" s="43">
        <v>0</v>
      </c>
      <c r="AL42" s="43" t="e">
        <v>#N/A</v>
      </c>
      <c r="AM42" s="43" t="e">
        <v>#N/A</v>
      </c>
    </row>
    <row r="43" ht="16.5" hidden="1" spans="1:39">
      <c r="A43" s="25"/>
      <c r="B43" s="25" t="s">
        <v>670</v>
      </c>
      <c r="C43" s="25" t="s">
        <v>671</v>
      </c>
      <c r="D43" s="25" t="s">
        <v>644</v>
      </c>
      <c r="E43" s="25" t="s">
        <v>645</v>
      </c>
      <c r="F43" s="24">
        <v>133393.566666667</v>
      </c>
      <c r="G43" s="24">
        <v>120774</v>
      </c>
      <c r="H43" s="24">
        <v>12619.5666666667</v>
      </c>
      <c r="I43" s="33">
        <v>11000</v>
      </c>
      <c r="J43" s="24">
        <v>49897</v>
      </c>
      <c r="K43" s="34">
        <v>-38897</v>
      </c>
      <c r="L43" s="34">
        <v>40692</v>
      </c>
      <c r="M43" s="34"/>
      <c r="N43" s="34">
        <v>40692</v>
      </c>
      <c r="O43" s="34">
        <v>40692</v>
      </c>
      <c r="P43" s="34"/>
      <c r="Q43" s="34">
        <v>40692</v>
      </c>
      <c r="R43" s="34"/>
      <c r="S43" s="34">
        <v>34692</v>
      </c>
      <c r="T43" s="34">
        <v>-34692</v>
      </c>
      <c r="U43" s="34"/>
      <c r="V43" s="34"/>
      <c r="W43" s="34">
        <v>0</v>
      </c>
      <c r="X43" s="35">
        <v>36184.9</v>
      </c>
      <c r="Y43" s="24">
        <v>36185</v>
      </c>
      <c r="Z43" s="34">
        <v>-0.0999999999985448</v>
      </c>
      <c r="AA43" s="24">
        <v>4824.66666666667</v>
      </c>
      <c r="AB43" s="24"/>
      <c r="AC43" s="34">
        <v>4824.66666666667</v>
      </c>
      <c r="AD43" s="25"/>
      <c r="AE43" s="42">
        <v>79764.4333333333</v>
      </c>
      <c r="AF43" s="42">
        <v>39072.4333333333</v>
      </c>
      <c r="AG43" s="42">
        <v>-1619.56666666668</v>
      </c>
      <c r="AH43" s="42">
        <v>-12619.5666666667</v>
      </c>
      <c r="AI43" s="43" t="e">
        <v>#N/A</v>
      </c>
      <c r="AJ43" s="43" t="e">
        <v>#N/A</v>
      </c>
      <c r="AK43" s="43">
        <v>0</v>
      </c>
      <c r="AL43" s="43" t="e">
        <v>#N/A</v>
      </c>
      <c r="AM43" s="43" t="e">
        <v>#N/A</v>
      </c>
    </row>
    <row r="44" ht="16.5" hidden="1" spans="1:39">
      <c r="A44" s="25"/>
      <c r="B44" s="25" t="s">
        <v>672</v>
      </c>
      <c r="C44" s="25" t="s">
        <v>673</v>
      </c>
      <c r="D44" s="25" t="s">
        <v>644</v>
      </c>
      <c r="E44" s="25" t="s">
        <v>645</v>
      </c>
      <c r="F44" s="24">
        <v>136976.133333333</v>
      </c>
      <c r="G44" s="24">
        <v>122921</v>
      </c>
      <c r="H44" s="24">
        <v>14055.1333333333</v>
      </c>
      <c r="I44" s="33">
        <v>8000</v>
      </c>
      <c r="J44" s="24">
        <v>41400</v>
      </c>
      <c r="K44" s="34">
        <v>-33400</v>
      </c>
      <c r="L44" s="34">
        <v>41400</v>
      </c>
      <c r="M44" s="34"/>
      <c r="N44" s="34">
        <v>41400</v>
      </c>
      <c r="O44" s="34">
        <v>20000</v>
      </c>
      <c r="P44" s="34">
        <v>21895</v>
      </c>
      <c r="Q44" s="34">
        <v>-1895</v>
      </c>
      <c r="R44" s="34"/>
      <c r="S44" s="34"/>
      <c r="T44" s="34">
        <v>0</v>
      </c>
      <c r="U44" s="35">
        <v>29626</v>
      </c>
      <c r="V44" s="34">
        <v>29626</v>
      </c>
      <c r="W44" s="34">
        <v>0</v>
      </c>
      <c r="X44" s="35">
        <v>30000</v>
      </c>
      <c r="Y44" s="24">
        <v>30000</v>
      </c>
      <c r="Z44" s="34">
        <v>0</v>
      </c>
      <c r="AA44" s="24">
        <v>7950.13333333333</v>
      </c>
      <c r="AB44" s="24"/>
      <c r="AC44" s="34">
        <v>7950.13333333333</v>
      </c>
      <c r="AD44" s="25"/>
      <c r="AE44" s="42">
        <v>55344.8666666667</v>
      </c>
      <c r="AF44" s="42">
        <v>35344.8666666667</v>
      </c>
      <c r="AG44" s="42">
        <v>-6055.13333333333</v>
      </c>
      <c r="AH44" s="42">
        <v>-14055.1333333333</v>
      </c>
      <c r="AI44" s="43" t="e">
        <v>#N/A</v>
      </c>
      <c r="AJ44" s="43" t="e">
        <v>#N/A</v>
      </c>
      <c r="AK44" s="43">
        <v>0</v>
      </c>
      <c r="AL44" s="43" t="e">
        <v>#N/A</v>
      </c>
      <c r="AM44" s="43" t="e">
        <v>#N/A</v>
      </c>
    </row>
    <row r="45" ht="16.5" hidden="1" spans="1:39">
      <c r="A45" s="25"/>
      <c r="B45" s="25" t="s">
        <v>674</v>
      </c>
      <c r="C45" s="25" t="s">
        <v>675</v>
      </c>
      <c r="D45" s="25" t="s">
        <v>644</v>
      </c>
      <c r="E45" s="25" t="s">
        <v>645</v>
      </c>
      <c r="F45" s="24">
        <v>120000</v>
      </c>
      <c r="G45" s="24">
        <v>0</v>
      </c>
      <c r="H45" s="24">
        <v>120000</v>
      </c>
      <c r="I45" s="33">
        <v>20000</v>
      </c>
      <c r="J45" s="24"/>
      <c r="K45" s="34">
        <v>20000</v>
      </c>
      <c r="L45" s="34">
        <v>30000</v>
      </c>
      <c r="M45" s="34"/>
      <c r="N45" s="34">
        <v>30000</v>
      </c>
      <c r="O45" s="34">
        <v>20000</v>
      </c>
      <c r="P45" s="34"/>
      <c r="Q45" s="34">
        <v>20000</v>
      </c>
      <c r="R45" s="34">
        <v>0</v>
      </c>
      <c r="S45" s="34"/>
      <c r="T45" s="34">
        <v>0</v>
      </c>
      <c r="U45" s="35">
        <v>20000</v>
      </c>
      <c r="V45" s="34"/>
      <c r="W45" s="34">
        <v>20000</v>
      </c>
      <c r="X45" s="35">
        <v>30000</v>
      </c>
      <c r="Y45" s="24"/>
      <c r="Z45" s="34">
        <v>30000</v>
      </c>
      <c r="AA45" s="24"/>
      <c r="AB45" s="24"/>
      <c r="AC45" s="34">
        <v>0</v>
      </c>
      <c r="AD45" s="25"/>
      <c r="AE45" s="42">
        <v>-50000</v>
      </c>
      <c r="AF45" s="42">
        <v>-70000</v>
      </c>
      <c r="AG45" s="42">
        <v>-100000</v>
      </c>
      <c r="AH45" s="42">
        <v>-120000</v>
      </c>
      <c r="AI45" s="43" t="e">
        <v>#N/A</v>
      </c>
      <c r="AJ45" s="43" t="e">
        <v>#N/A</v>
      </c>
      <c r="AK45" s="43">
        <v>0</v>
      </c>
      <c r="AL45" s="43" t="e">
        <v>#N/A</v>
      </c>
      <c r="AM45" s="43" t="e">
        <v>#N/A</v>
      </c>
    </row>
    <row r="46" ht="16.5" hidden="1" spans="1:39">
      <c r="A46" s="25"/>
      <c r="B46" s="25" t="s">
        <v>642</v>
      </c>
      <c r="C46" s="25" t="s">
        <v>643</v>
      </c>
      <c r="D46" s="25" t="s">
        <v>644</v>
      </c>
      <c r="E46" s="25" t="s">
        <v>645</v>
      </c>
      <c r="F46" s="24">
        <v>205328</v>
      </c>
      <c r="G46" s="24">
        <v>191016</v>
      </c>
      <c r="H46" s="24">
        <v>14312</v>
      </c>
      <c r="I46" s="33">
        <v>24922</v>
      </c>
      <c r="J46" s="24">
        <v>24922</v>
      </c>
      <c r="K46" s="34">
        <v>0</v>
      </c>
      <c r="L46" s="34">
        <v>59388</v>
      </c>
      <c r="M46" s="34">
        <v>59388</v>
      </c>
      <c r="N46" s="34">
        <v>0</v>
      </c>
      <c r="O46" s="34">
        <v>40000</v>
      </c>
      <c r="P46" s="34">
        <v>37068</v>
      </c>
      <c r="Q46" s="34">
        <v>2932</v>
      </c>
      <c r="R46" s="34">
        <v>16380</v>
      </c>
      <c r="S46" s="34">
        <v>5000</v>
      </c>
      <c r="T46" s="34">
        <v>11380</v>
      </c>
      <c r="U46" s="35">
        <v>16380</v>
      </c>
      <c r="V46" s="34">
        <v>16380</v>
      </c>
      <c r="W46" s="34">
        <v>0</v>
      </c>
      <c r="X46" s="35"/>
      <c r="Y46" s="24"/>
      <c r="Z46" s="34">
        <v>0</v>
      </c>
      <c r="AA46" s="24">
        <v>48258</v>
      </c>
      <c r="AB46" s="24">
        <v>48258</v>
      </c>
      <c r="AC46" s="34">
        <v>0</v>
      </c>
      <c r="AD46" s="25"/>
      <c r="AE46" s="42">
        <v>109998</v>
      </c>
      <c r="AF46" s="42">
        <v>69998</v>
      </c>
      <c r="AG46" s="42">
        <v>10610</v>
      </c>
      <c r="AH46" s="42">
        <v>-14312</v>
      </c>
      <c r="AI46" s="43" t="e">
        <v>#N/A</v>
      </c>
      <c r="AJ46" s="43" t="e">
        <v>#N/A</v>
      </c>
      <c r="AK46" s="43">
        <v>0</v>
      </c>
      <c r="AL46" s="43" t="e">
        <v>#N/A</v>
      </c>
      <c r="AM46" s="43" t="e">
        <v>#N/A</v>
      </c>
    </row>
    <row r="47" ht="16.5" hidden="1" spans="1:39">
      <c r="A47" s="25"/>
      <c r="B47" s="25" t="s">
        <v>676</v>
      </c>
      <c r="C47" s="25" t="s">
        <v>677</v>
      </c>
      <c r="D47" s="25" t="s">
        <v>644</v>
      </c>
      <c r="E47" s="25" t="s">
        <v>645</v>
      </c>
      <c r="F47" s="24">
        <v>66364.2666666667</v>
      </c>
      <c r="G47" s="24">
        <v>69577</v>
      </c>
      <c r="H47" s="24">
        <v>-3212.73333333333</v>
      </c>
      <c r="I47" s="33">
        <v>7000</v>
      </c>
      <c r="J47" s="24">
        <v>8223</v>
      </c>
      <c r="K47" s="34">
        <v>-1223</v>
      </c>
      <c r="L47" s="34">
        <v>20000</v>
      </c>
      <c r="M47" s="34">
        <v>17720</v>
      </c>
      <c r="N47" s="34">
        <v>2280</v>
      </c>
      <c r="O47" s="34">
        <v>10000</v>
      </c>
      <c r="P47" s="34">
        <v>8578</v>
      </c>
      <c r="Q47" s="34">
        <v>1422</v>
      </c>
      <c r="R47" s="34"/>
      <c r="S47" s="34"/>
      <c r="T47" s="34">
        <v>0</v>
      </c>
      <c r="U47" s="35">
        <v>9744</v>
      </c>
      <c r="V47" s="34">
        <v>17744</v>
      </c>
      <c r="W47" s="34">
        <v>-8000</v>
      </c>
      <c r="X47" s="35">
        <v>17312</v>
      </c>
      <c r="Y47" s="24">
        <v>17312</v>
      </c>
      <c r="Z47" s="34">
        <v>0</v>
      </c>
      <c r="AA47" s="24">
        <v>2308.26666666667</v>
      </c>
      <c r="AB47" s="24"/>
      <c r="AC47" s="34">
        <v>2308.26666666667</v>
      </c>
      <c r="AD47" s="25"/>
      <c r="AE47" s="42">
        <v>40212.7333333333</v>
      </c>
      <c r="AF47" s="42">
        <v>30212.7333333333</v>
      </c>
      <c r="AG47" s="42">
        <v>10212.7333333333</v>
      </c>
      <c r="AH47" s="42">
        <v>3212.73333333334</v>
      </c>
      <c r="AI47" s="43" t="e">
        <v>#N/A</v>
      </c>
      <c r="AJ47" s="43" t="e">
        <v>#N/A</v>
      </c>
      <c r="AK47" s="43">
        <v>0</v>
      </c>
      <c r="AL47" s="43" t="e">
        <v>#N/A</v>
      </c>
      <c r="AM47" s="43" t="e">
        <v>#N/A</v>
      </c>
    </row>
    <row r="48" ht="16.5" hidden="1" spans="1:39">
      <c r="A48" s="25"/>
      <c r="B48" s="25" t="s">
        <v>648</v>
      </c>
      <c r="C48" s="25" t="s">
        <v>649</v>
      </c>
      <c r="D48" s="25" t="s">
        <v>644</v>
      </c>
      <c r="E48" s="25" t="s">
        <v>645</v>
      </c>
      <c r="F48" s="24">
        <v>3550000</v>
      </c>
      <c r="G48" s="24">
        <v>2647000</v>
      </c>
      <c r="H48" s="24">
        <v>903000</v>
      </c>
      <c r="I48" s="33">
        <v>600000</v>
      </c>
      <c r="J48" s="24">
        <v>500000</v>
      </c>
      <c r="K48" s="34">
        <v>100000</v>
      </c>
      <c r="L48" s="34">
        <v>600000</v>
      </c>
      <c r="M48" s="34">
        <v>400000</v>
      </c>
      <c r="N48" s="34">
        <v>200000</v>
      </c>
      <c r="O48" s="34">
        <v>500000</v>
      </c>
      <c r="P48" s="34">
        <v>500000</v>
      </c>
      <c r="Q48" s="34">
        <v>0</v>
      </c>
      <c r="R48" s="34">
        <v>800000</v>
      </c>
      <c r="S48" s="34">
        <v>397000</v>
      </c>
      <c r="T48" s="34">
        <v>403000</v>
      </c>
      <c r="U48" s="35">
        <v>600000</v>
      </c>
      <c r="V48" s="34">
        <v>400000</v>
      </c>
      <c r="W48" s="34">
        <v>200000</v>
      </c>
      <c r="X48" s="35">
        <v>200000</v>
      </c>
      <c r="Y48" s="24">
        <v>200000</v>
      </c>
      <c r="Z48" s="34">
        <v>0</v>
      </c>
      <c r="AA48" s="24">
        <v>250000</v>
      </c>
      <c r="AB48" s="24">
        <v>250000</v>
      </c>
      <c r="AC48" s="34">
        <v>0</v>
      </c>
      <c r="AD48" s="25"/>
      <c r="AE48" s="42">
        <v>797000</v>
      </c>
      <c r="AF48" s="42">
        <v>297000</v>
      </c>
      <c r="AG48" s="42">
        <v>-303000</v>
      </c>
      <c r="AH48" s="42">
        <v>-903000</v>
      </c>
      <c r="AI48" s="43" t="e">
        <v>#N/A</v>
      </c>
      <c r="AJ48" s="43" t="e">
        <v>#N/A</v>
      </c>
      <c r="AK48" s="43">
        <v>0</v>
      </c>
      <c r="AL48" s="43" t="e">
        <v>#N/A</v>
      </c>
      <c r="AM48" s="43" t="e">
        <v>#N/A</v>
      </c>
    </row>
    <row r="49" ht="16.5" hidden="1" spans="1:39">
      <c r="A49" s="25"/>
      <c r="B49" s="25" t="s">
        <v>652</v>
      </c>
      <c r="C49" s="25" t="s">
        <v>653</v>
      </c>
      <c r="D49" s="25" t="s">
        <v>644</v>
      </c>
      <c r="E49" s="25" t="s">
        <v>645</v>
      </c>
      <c r="F49" s="24">
        <v>50000</v>
      </c>
      <c r="G49" s="24">
        <v>70824.99</v>
      </c>
      <c r="H49" s="24">
        <v>-20824.99</v>
      </c>
      <c r="I49" s="33">
        <v>0</v>
      </c>
      <c r="J49" s="24"/>
      <c r="K49" s="34">
        <v>0</v>
      </c>
      <c r="L49" s="34">
        <v>0</v>
      </c>
      <c r="M49" s="34">
        <v>50000</v>
      </c>
      <c r="N49" s="34">
        <v>-50000</v>
      </c>
      <c r="O49" s="34">
        <v>50000</v>
      </c>
      <c r="P49" s="34"/>
      <c r="Q49" s="34">
        <v>50000</v>
      </c>
      <c r="R49" s="34"/>
      <c r="S49" s="34"/>
      <c r="T49" s="34">
        <v>0</v>
      </c>
      <c r="U49" s="34"/>
      <c r="V49" s="34">
        <v>8460.08</v>
      </c>
      <c r="W49" s="34">
        <v>-8460.08</v>
      </c>
      <c r="X49" s="34"/>
      <c r="Y49" s="24">
        <v>12364.91</v>
      </c>
      <c r="Z49" s="34">
        <v>-12364.91</v>
      </c>
      <c r="AA49" s="24"/>
      <c r="AB49" s="24"/>
      <c r="AC49" s="34">
        <v>0</v>
      </c>
      <c r="AD49" s="25"/>
      <c r="AE49" s="42">
        <v>70824.99</v>
      </c>
      <c r="AF49" s="42">
        <v>20824.99</v>
      </c>
      <c r="AG49" s="42">
        <v>20824.99</v>
      </c>
      <c r="AH49" s="42">
        <v>20824.99</v>
      </c>
      <c r="AI49" s="43" t="e">
        <v>#N/A</v>
      </c>
      <c r="AJ49" s="43" t="e">
        <v>#N/A</v>
      </c>
      <c r="AK49" s="43">
        <v>0</v>
      </c>
      <c r="AL49" s="43" t="e">
        <v>#N/A</v>
      </c>
      <c r="AM49" s="43" t="e">
        <v>#N/A</v>
      </c>
    </row>
    <row r="50" ht="16.5" hidden="1" spans="1:39">
      <c r="A50" s="25"/>
      <c r="B50" s="25" t="s">
        <v>678</v>
      </c>
      <c r="C50" s="25" t="s">
        <v>679</v>
      </c>
      <c r="D50" s="25" t="s">
        <v>644</v>
      </c>
      <c r="E50" s="25" t="s">
        <v>645</v>
      </c>
      <c r="F50" s="24">
        <v>40000</v>
      </c>
      <c r="G50" s="24">
        <v>0</v>
      </c>
      <c r="H50" s="24">
        <v>40000</v>
      </c>
      <c r="I50" s="33"/>
      <c r="J50" s="24"/>
      <c r="K50" s="34">
        <v>0</v>
      </c>
      <c r="L50" s="34">
        <v>0</v>
      </c>
      <c r="M50" s="34"/>
      <c r="N50" s="34">
        <v>0</v>
      </c>
      <c r="O50" s="34">
        <v>20000</v>
      </c>
      <c r="P50" s="34"/>
      <c r="Q50" s="34">
        <v>20000</v>
      </c>
      <c r="R50" s="34">
        <v>0</v>
      </c>
      <c r="S50" s="34"/>
      <c r="T50" s="34">
        <v>0</v>
      </c>
      <c r="U50" s="35">
        <v>20000</v>
      </c>
      <c r="V50" s="34"/>
      <c r="W50" s="34">
        <v>20000</v>
      </c>
      <c r="X50" s="35"/>
      <c r="Y50" s="24"/>
      <c r="Z50" s="34">
        <v>0</v>
      </c>
      <c r="AA50" s="24"/>
      <c r="AB50" s="24"/>
      <c r="AC50" s="34">
        <v>0</v>
      </c>
      <c r="AD50" s="25"/>
      <c r="AE50" s="42">
        <v>-20000</v>
      </c>
      <c r="AF50" s="42">
        <v>-40000</v>
      </c>
      <c r="AG50" s="42">
        <v>-40000</v>
      </c>
      <c r="AH50" s="42">
        <v>-40000</v>
      </c>
      <c r="AI50" s="43" t="e">
        <v>#N/A</v>
      </c>
      <c r="AJ50" s="43" t="e">
        <v>#N/A</v>
      </c>
      <c r="AK50" s="43">
        <v>0</v>
      </c>
      <c r="AL50" s="43" t="e">
        <v>#N/A</v>
      </c>
      <c r="AM50" s="43" t="e">
        <v>#N/A</v>
      </c>
    </row>
    <row r="51" ht="16.5" hidden="1" spans="1:39">
      <c r="A51" s="25"/>
      <c r="B51" s="25" t="s">
        <v>680</v>
      </c>
      <c r="C51" s="25" t="s">
        <v>681</v>
      </c>
      <c r="D51" s="25" t="s">
        <v>644</v>
      </c>
      <c r="E51" s="25" t="s">
        <v>645</v>
      </c>
      <c r="F51" s="24">
        <v>1558048.48333333</v>
      </c>
      <c r="G51" s="24">
        <v>51219.25</v>
      </c>
      <c r="H51" s="24">
        <v>1506829.23333333</v>
      </c>
      <c r="I51" s="33"/>
      <c r="J51" s="24"/>
      <c r="K51" s="34">
        <v>0</v>
      </c>
      <c r="L51" s="34">
        <v>0</v>
      </c>
      <c r="M51" s="34"/>
      <c r="N51" s="34">
        <v>0</v>
      </c>
      <c r="O51" s="34">
        <v>500000</v>
      </c>
      <c r="P51" s="34"/>
      <c r="Q51" s="34">
        <v>500000</v>
      </c>
      <c r="R51" s="34">
        <v>1000000</v>
      </c>
      <c r="S51" s="34"/>
      <c r="T51" s="34">
        <v>1000000</v>
      </c>
      <c r="U51" s="34"/>
      <c r="V51" s="34"/>
      <c r="W51" s="34">
        <v>0</v>
      </c>
      <c r="X51" s="35">
        <v>51219.25</v>
      </c>
      <c r="Y51" s="24">
        <v>51219.25</v>
      </c>
      <c r="Z51" s="34">
        <v>0</v>
      </c>
      <c r="AA51" s="24">
        <v>6829.23333333333</v>
      </c>
      <c r="AB51" s="24"/>
      <c r="AC51" s="34">
        <v>6829.23333333333</v>
      </c>
      <c r="AD51" s="25"/>
      <c r="AE51" s="42">
        <v>-1006829.23333333</v>
      </c>
      <c r="AF51" s="42">
        <v>-1506829.23333333</v>
      </c>
      <c r="AG51" s="42">
        <v>-1506829.23333333</v>
      </c>
      <c r="AH51" s="42">
        <v>-1506829.23333333</v>
      </c>
      <c r="AI51" s="43" t="e">
        <v>#N/A</v>
      </c>
      <c r="AJ51" s="43" t="e">
        <v>#N/A</v>
      </c>
      <c r="AK51" s="43">
        <v>0</v>
      </c>
      <c r="AL51" s="43" t="e">
        <v>#N/A</v>
      </c>
      <c r="AM51" s="43" t="e">
        <v>#N/A</v>
      </c>
    </row>
    <row r="52" ht="16.5" hidden="1" spans="1:39">
      <c r="A52" s="25"/>
      <c r="B52" s="25" t="s">
        <v>682</v>
      </c>
      <c r="C52" s="25" t="s">
        <v>683</v>
      </c>
      <c r="D52" s="25" t="s">
        <v>644</v>
      </c>
      <c r="E52" s="25" t="s">
        <v>645</v>
      </c>
      <c r="F52" s="24">
        <v>30223</v>
      </c>
      <c r="G52" s="24">
        <v>19752</v>
      </c>
      <c r="H52" s="24">
        <v>10471</v>
      </c>
      <c r="I52" s="33"/>
      <c r="J52" s="24">
        <v>3198</v>
      </c>
      <c r="K52" s="34">
        <v>-3198</v>
      </c>
      <c r="L52" s="34">
        <v>5000</v>
      </c>
      <c r="M52" s="34"/>
      <c r="N52" s="34">
        <v>5000</v>
      </c>
      <c r="O52" s="34">
        <v>5000</v>
      </c>
      <c r="P52" s="34"/>
      <c r="Q52" s="34">
        <v>5000</v>
      </c>
      <c r="R52" s="34">
        <v>0</v>
      </c>
      <c r="S52" s="34"/>
      <c r="T52" s="34">
        <v>0</v>
      </c>
      <c r="U52" s="35">
        <v>3189</v>
      </c>
      <c r="V52" s="34"/>
      <c r="W52" s="34">
        <v>3189</v>
      </c>
      <c r="X52" s="35">
        <v>15030</v>
      </c>
      <c r="Y52" s="24">
        <v>16554</v>
      </c>
      <c r="Z52" s="34">
        <v>-1524</v>
      </c>
      <c r="AA52" s="24">
        <v>2004</v>
      </c>
      <c r="AB52" s="24"/>
      <c r="AC52" s="34">
        <v>2004</v>
      </c>
      <c r="AD52" s="25"/>
      <c r="AE52" s="42">
        <v>-471</v>
      </c>
      <c r="AF52" s="42">
        <v>-5471</v>
      </c>
      <c r="AG52" s="42">
        <v>-10471</v>
      </c>
      <c r="AH52" s="42">
        <v>-10471</v>
      </c>
      <c r="AI52" s="43" t="e">
        <v>#N/A</v>
      </c>
      <c r="AJ52" s="43" t="e">
        <v>#N/A</v>
      </c>
      <c r="AK52" s="43">
        <v>0</v>
      </c>
      <c r="AL52" s="43" t="e">
        <v>#N/A</v>
      </c>
      <c r="AM52" s="43" t="e">
        <v>#N/A</v>
      </c>
    </row>
    <row r="53" ht="16.5" hidden="1" spans="1:39">
      <c r="A53" s="25"/>
      <c r="B53" s="25" t="s">
        <v>684</v>
      </c>
      <c r="C53" s="25" t="s">
        <v>685</v>
      </c>
      <c r="D53" s="25" t="s">
        <v>644</v>
      </c>
      <c r="E53" s="25" t="s">
        <v>645</v>
      </c>
      <c r="F53" s="24">
        <v>20000</v>
      </c>
      <c r="G53" s="24">
        <v>0</v>
      </c>
      <c r="H53" s="24">
        <v>20000</v>
      </c>
      <c r="I53" s="33"/>
      <c r="J53" s="24"/>
      <c r="K53" s="34">
        <v>0</v>
      </c>
      <c r="L53" s="34">
        <v>0</v>
      </c>
      <c r="M53" s="34">
        <v>0</v>
      </c>
      <c r="N53" s="34">
        <v>0</v>
      </c>
      <c r="O53" s="34">
        <v>20000</v>
      </c>
      <c r="P53" s="34"/>
      <c r="Q53" s="34">
        <v>20000</v>
      </c>
      <c r="R53" s="34"/>
      <c r="S53" s="34"/>
      <c r="T53" s="34">
        <v>0</v>
      </c>
      <c r="U53" s="34"/>
      <c r="V53" s="34"/>
      <c r="W53" s="34">
        <v>0</v>
      </c>
      <c r="X53" s="34"/>
      <c r="Y53" s="24"/>
      <c r="Z53" s="34">
        <v>0</v>
      </c>
      <c r="AA53" s="24"/>
      <c r="AB53" s="24"/>
      <c r="AC53" s="34">
        <v>0</v>
      </c>
      <c r="AD53" s="25"/>
      <c r="AE53" s="42">
        <v>0</v>
      </c>
      <c r="AF53" s="42">
        <v>-20000</v>
      </c>
      <c r="AG53" s="42">
        <v>-20000</v>
      </c>
      <c r="AH53" s="42">
        <v>-20000</v>
      </c>
      <c r="AI53" s="43" t="e">
        <v>#N/A</v>
      </c>
      <c r="AJ53" s="43" t="e">
        <v>#N/A</v>
      </c>
      <c r="AK53" s="43">
        <v>0</v>
      </c>
      <c r="AL53" s="43" t="e">
        <v>#N/A</v>
      </c>
      <c r="AM53" s="43" t="e">
        <v>#N/A</v>
      </c>
    </row>
    <row r="54" ht="16.5" hidden="1" spans="1:39">
      <c r="A54" s="25"/>
      <c r="B54" s="25" t="s">
        <v>686</v>
      </c>
      <c r="C54" s="25" t="s">
        <v>687</v>
      </c>
      <c r="D54" s="25" t="s">
        <v>644</v>
      </c>
      <c r="E54" s="25" t="s">
        <v>645</v>
      </c>
      <c r="F54" s="24">
        <v>100000</v>
      </c>
      <c r="G54" s="24">
        <v>0</v>
      </c>
      <c r="H54" s="24">
        <v>100000</v>
      </c>
      <c r="I54" s="33"/>
      <c r="J54" s="24"/>
      <c r="K54" s="34">
        <v>0</v>
      </c>
      <c r="L54" s="34">
        <v>20000</v>
      </c>
      <c r="M54" s="34"/>
      <c r="N54" s="34">
        <v>20000</v>
      </c>
      <c r="O54" s="34">
        <v>80000</v>
      </c>
      <c r="P54" s="34"/>
      <c r="Q54" s="34">
        <v>80000</v>
      </c>
      <c r="R54" s="34"/>
      <c r="S54" s="34"/>
      <c r="T54" s="34">
        <v>0</v>
      </c>
      <c r="U54" s="34"/>
      <c r="V54" s="34"/>
      <c r="W54" s="34">
        <v>0</v>
      </c>
      <c r="X54" s="34"/>
      <c r="Y54" s="24"/>
      <c r="Z54" s="34">
        <v>0</v>
      </c>
      <c r="AA54" s="24"/>
      <c r="AB54" s="24"/>
      <c r="AC54" s="34">
        <v>0</v>
      </c>
      <c r="AD54" s="25"/>
      <c r="AE54" s="42">
        <v>0</v>
      </c>
      <c r="AF54" s="42">
        <v>-80000</v>
      </c>
      <c r="AG54" s="42">
        <v>-100000</v>
      </c>
      <c r="AH54" s="42">
        <v>-100000</v>
      </c>
      <c r="AI54" s="43" t="e">
        <v>#N/A</v>
      </c>
      <c r="AJ54" s="43" t="e">
        <v>#N/A</v>
      </c>
      <c r="AK54" s="43">
        <v>0</v>
      </c>
      <c r="AL54" s="43" t="e">
        <v>#N/A</v>
      </c>
      <c r="AM54" s="43" t="e">
        <v>#N/A</v>
      </c>
    </row>
    <row r="55" ht="16.5" hidden="1" spans="1:39">
      <c r="A55" s="25"/>
      <c r="B55" s="25" t="s">
        <v>742</v>
      </c>
      <c r="C55" s="25" t="s">
        <v>743</v>
      </c>
      <c r="D55" s="25" t="s">
        <v>644</v>
      </c>
      <c r="E55" s="25"/>
      <c r="F55" s="24">
        <v>61800</v>
      </c>
      <c r="G55" s="24">
        <v>51600</v>
      </c>
      <c r="H55" s="24">
        <v>10200</v>
      </c>
      <c r="I55" s="33"/>
      <c r="J55" s="24"/>
      <c r="K55" s="34">
        <v>0</v>
      </c>
      <c r="L55" s="34">
        <v>0</v>
      </c>
      <c r="M55" s="34">
        <v>51600</v>
      </c>
      <c r="N55" s="34">
        <v>-51600</v>
      </c>
      <c r="O55" s="34"/>
      <c r="P55" s="34"/>
      <c r="Q55" s="34">
        <v>0</v>
      </c>
      <c r="R55" s="34">
        <v>0</v>
      </c>
      <c r="S55" s="34"/>
      <c r="T55" s="34">
        <v>0</v>
      </c>
      <c r="U55" s="35">
        <v>4800</v>
      </c>
      <c r="V55" s="34"/>
      <c r="W55" s="34">
        <v>4800</v>
      </c>
      <c r="X55" s="35">
        <v>57000</v>
      </c>
      <c r="Y55" s="24"/>
      <c r="Z55" s="34">
        <v>57000</v>
      </c>
      <c r="AA55" s="24"/>
      <c r="AB55" s="24"/>
      <c r="AC55" s="34">
        <v>0</v>
      </c>
      <c r="AD55" s="25"/>
      <c r="AE55" s="42">
        <v>-10200</v>
      </c>
      <c r="AF55" s="42">
        <v>-10200</v>
      </c>
      <c r="AG55" s="42">
        <v>-10200</v>
      </c>
      <c r="AH55" s="42">
        <v>-10200</v>
      </c>
      <c r="AI55" s="43" t="e">
        <v>#N/A</v>
      </c>
      <c r="AJ55" s="43" t="e">
        <v>#N/A</v>
      </c>
      <c r="AK55" s="43">
        <v>0</v>
      </c>
      <c r="AL55" s="43" t="e">
        <v>#N/A</v>
      </c>
      <c r="AM55" s="43" t="e">
        <v>#N/A</v>
      </c>
    </row>
    <row r="56" ht="16.5" hidden="1" spans="1:39">
      <c r="A56" s="25"/>
      <c r="B56" s="25" t="s">
        <v>761</v>
      </c>
      <c r="C56" s="25" t="s">
        <v>762</v>
      </c>
      <c r="D56" s="25" t="s">
        <v>644</v>
      </c>
      <c r="E56" s="25" t="s">
        <v>750</v>
      </c>
      <c r="F56" s="24">
        <v>104824.32</v>
      </c>
      <c r="G56" s="24">
        <v>0</v>
      </c>
      <c r="H56" s="24">
        <v>104824.32</v>
      </c>
      <c r="I56" s="33"/>
      <c r="J56" s="24"/>
      <c r="K56" s="34"/>
      <c r="L56" s="34"/>
      <c r="M56" s="34"/>
      <c r="N56" s="34"/>
      <c r="O56" s="34">
        <v>104824.32</v>
      </c>
      <c r="P56" s="34"/>
      <c r="Q56" s="34">
        <v>104824.32</v>
      </c>
      <c r="R56" s="34"/>
      <c r="S56" s="34"/>
      <c r="T56" s="34">
        <v>0</v>
      </c>
      <c r="U56" s="34"/>
      <c r="V56" s="34"/>
      <c r="W56" s="34">
        <v>0</v>
      </c>
      <c r="X56" s="34"/>
      <c r="Y56" s="24"/>
      <c r="Z56" s="34">
        <v>0</v>
      </c>
      <c r="AA56" s="24"/>
      <c r="AB56" s="24"/>
      <c r="AC56" s="34">
        <v>0</v>
      </c>
      <c r="AD56" s="25"/>
      <c r="AE56" s="42">
        <v>0</v>
      </c>
      <c r="AF56" s="42">
        <v>-104824.32</v>
      </c>
      <c r="AG56" s="42">
        <v>-104824.32</v>
      </c>
      <c r="AH56" s="42">
        <v>-104824.32</v>
      </c>
      <c r="AI56" s="43" t="e">
        <v>#N/A</v>
      </c>
      <c r="AJ56" s="43" t="e">
        <v>#N/A</v>
      </c>
      <c r="AK56" s="43">
        <v>0</v>
      </c>
      <c r="AL56" s="43" t="e">
        <v>#N/A</v>
      </c>
      <c r="AM56" s="43" t="e">
        <v>#N/A</v>
      </c>
    </row>
    <row r="57" ht="16.5" hidden="1" spans="1:39">
      <c r="A57" s="25"/>
      <c r="B57" s="25" t="s">
        <v>699</v>
      </c>
      <c r="C57" s="25" t="s">
        <v>700</v>
      </c>
      <c r="D57" s="25" t="s">
        <v>644</v>
      </c>
      <c r="E57" s="25" t="s">
        <v>690</v>
      </c>
      <c r="F57" s="24">
        <v>44180.72</v>
      </c>
      <c r="G57" s="24">
        <v>55355.4</v>
      </c>
      <c r="H57" s="24">
        <v>-11174.68</v>
      </c>
      <c r="I57" s="33">
        <v>0</v>
      </c>
      <c r="J57" s="24"/>
      <c r="K57" s="34"/>
      <c r="L57" s="34"/>
      <c r="M57" s="34"/>
      <c r="N57" s="34"/>
      <c r="O57" s="34">
        <v>16000</v>
      </c>
      <c r="P57" s="34">
        <v>16000</v>
      </c>
      <c r="Q57" s="34">
        <v>0</v>
      </c>
      <c r="R57" s="34">
        <v>24000</v>
      </c>
      <c r="S57" s="34">
        <v>8000</v>
      </c>
      <c r="T57" s="34">
        <v>16000</v>
      </c>
      <c r="U57" s="34"/>
      <c r="V57" s="34"/>
      <c r="W57" s="34">
        <v>0</v>
      </c>
      <c r="X57" s="34"/>
      <c r="Y57" s="24">
        <v>31355.4</v>
      </c>
      <c r="Z57" s="34">
        <v>-31355.4</v>
      </c>
      <c r="AA57" s="24">
        <v>4180.72</v>
      </c>
      <c r="AB57" s="24"/>
      <c r="AC57" s="34">
        <v>4180.72</v>
      </c>
      <c r="AD57" s="25"/>
      <c r="AE57" s="42">
        <v>27174.68</v>
      </c>
      <c r="AF57" s="42">
        <v>11174.68</v>
      </c>
      <c r="AG57" s="42">
        <v>11174.68</v>
      </c>
      <c r="AH57" s="42">
        <v>11174.68</v>
      </c>
      <c r="AI57" s="43" t="e">
        <v>#N/A</v>
      </c>
      <c r="AJ57" s="43" t="e">
        <v>#N/A</v>
      </c>
      <c r="AK57" s="43">
        <v>0</v>
      </c>
      <c r="AL57" s="43" t="e">
        <v>#N/A</v>
      </c>
      <c r="AM57" s="43" t="e">
        <v>#N/A</v>
      </c>
    </row>
    <row r="58" ht="16.5" hidden="1" spans="1:39">
      <c r="A58" s="25"/>
      <c r="B58" s="25" t="s">
        <v>713</v>
      </c>
      <c r="C58" s="25" t="s">
        <v>714</v>
      </c>
      <c r="D58" s="25" t="s">
        <v>644</v>
      </c>
      <c r="E58" s="25" t="s">
        <v>712</v>
      </c>
      <c r="F58" s="24">
        <v>600000</v>
      </c>
      <c r="G58" s="24">
        <v>300000</v>
      </c>
      <c r="H58" s="24">
        <v>200000</v>
      </c>
      <c r="I58" s="33">
        <v>100000</v>
      </c>
      <c r="J58" s="24"/>
      <c r="K58" s="34"/>
      <c r="L58" s="34"/>
      <c r="M58" s="34"/>
      <c r="N58" s="34"/>
      <c r="O58" s="34">
        <v>200000</v>
      </c>
      <c r="P58" s="34">
        <v>50000</v>
      </c>
      <c r="Q58" s="34">
        <v>150000</v>
      </c>
      <c r="R58" s="34">
        <v>0</v>
      </c>
      <c r="S58" s="34"/>
      <c r="T58" s="34">
        <v>0</v>
      </c>
      <c r="U58" s="35">
        <v>100000</v>
      </c>
      <c r="V58" s="34">
        <v>50000</v>
      </c>
      <c r="W58" s="34">
        <v>50000</v>
      </c>
      <c r="X58" s="35">
        <v>100000</v>
      </c>
      <c r="Y58" s="24">
        <v>100000</v>
      </c>
      <c r="Z58" s="34">
        <v>0</v>
      </c>
      <c r="AA58" s="24">
        <v>100000</v>
      </c>
      <c r="AB58" s="24">
        <v>100000</v>
      </c>
      <c r="AC58" s="34">
        <v>0</v>
      </c>
      <c r="AD58" s="25"/>
      <c r="AE58" s="42">
        <v>0</v>
      </c>
      <c r="AF58" s="42">
        <v>-200000</v>
      </c>
      <c r="AG58" s="42">
        <v>-200000</v>
      </c>
      <c r="AH58" s="42">
        <v>-300000</v>
      </c>
      <c r="AI58" s="43" t="e">
        <v>#N/A</v>
      </c>
      <c r="AJ58" s="43" t="e">
        <v>#N/A</v>
      </c>
      <c r="AK58" s="43">
        <v>0</v>
      </c>
      <c r="AL58" s="43" t="e">
        <v>#N/A</v>
      </c>
      <c r="AM58" s="43" t="e">
        <v>#N/A</v>
      </c>
    </row>
    <row r="59" ht="16.5" hidden="1" spans="1:39">
      <c r="A59" s="25"/>
      <c r="B59" s="25" t="s">
        <v>746</v>
      </c>
      <c r="C59" s="25" t="s">
        <v>747</v>
      </c>
      <c r="D59" s="25" t="s">
        <v>644</v>
      </c>
      <c r="E59" s="25" t="s">
        <v>712</v>
      </c>
      <c r="F59" s="24">
        <v>270203.73</v>
      </c>
      <c r="G59" s="24">
        <v>217918.26</v>
      </c>
      <c r="H59" s="24">
        <v>52285.47</v>
      </c>
      <c r="I59" s="33">
        <v>25009.66</v>
      </c>
      <c r="J59" s="24">
        <v>25009.66</v>
      </c>
      <c r="K59" s="34"/>
      <c r="L59" s="34"/>
      <c r="M59" s="34"/>
      <c r="N59" s="34"/>
      <c r="O59" s="34">
        <v>52285.47</v>
      </c>
      <c r="P59" s="34"/>
      <c r="Q59" s="34">
        <v>52285.47</v>
      </c>
      <c r="R59" s="34"/>
      <c r="S59" s="34"/>
      <c r="T59" s="34">
        <v>0</v>
      </c>
      <c r="U59" s="34"/>
      <c r="V59" s="34"/>
      <c r="W59" s="34">
        <v>0</v>
      </c>
      <c r="X59" s="35">
        <v>167908.6</v>
      </c>
      <c r="Y59" s="34">
        <v>167908.6</v>
      </c>
      <c r="Z59" s="34">
        <v>0</v>
      </c>
      <c r="AA59" s="24">
        <v>25000</v>
      </c>
      <c r="AB59" s="34">
        <v>25000</v>
      </c>
      <c r="AC59" s="34">
        <v>0</v>
      </c>
      <c r="AD59" s="25"/>
      <c r="AE59" s="42">
        <v>25009.66</v>
      </c>
      <c r="AF59" s="42">
        <v>-27275.81</v>
      </c>
      <c r="AG59" s="42">
        <v>-27275.81</v>
      </c>
      <c r="AH59" s="42">
        <v>-52285.47</v>
      </c>
      <c r="AI59" s="43" t="e">
        <v>#N/A</v>
      </c>
      <c r="AJ59" s="43" t="e">
        <v>#N/A</v>
      </c>
      <c r="AK59" s="43">
        <v>0</v>
      </c>
      <c r="AL59" s="43" t="e">
        <v>#N/A</v>
      </c>
      <c r="AM59" s="43" t="e">
        <v>#N/A</v>
      </c>
    </row>
    <row r="60" ht="16.5" hidden="1" spans="1:39">
      <c r="A60" s="26"/>
      <c r="B60" s="26" t="s">
        <v>730</v>
      </c>
      <c r="C60" s="26" t="s">
        <v>731</v>
      </c>
      <c r="D60" s="26" t="s">
        <v>644</v>
      </c>
      <c r="E60" s="26" t="s">
        <v>712</v>
      </c>
      <c r="F60" s="24">
        <v>252200</v>
      </c>
      <c r="G60" s="24">
        <v>213800</v>
      </c>
      <c r="H60" s="24">
        <v>38400</v>
      </c>
      <c r="I60" s="33"/>
      <c r="J60" s="24"/>
      <c r="K60" s="34"/>
      <c r="L60" s="34"/>
      <c r="M60" s="34"/>
      <c r="N60" s="34"/>
      <c r="O60" s="34">
        <v>0</v>
      </c>
      <c r="P60" s="34">
        <v>12000</v>
      </c>
      <c r="Q60" s="34">
        <v>-12000</v>
      </c>
      <c r="R60" s="34"/>
      <c r="S60" s="34">
        <v>95800</v>
      </c>
      <c r="T60" s="34">
        <v>-95800</v>
      </c>
      <c r="U60" s="34">
        <v>195800</v>
      </c>
      <c r="V60" s="34">
        <v>100000</v>
      </c>
      <c r="W60" s="34">
        <v>95800</v>
      </c>
      <c r="X60" s="34">
        <v>50000</v>
      </c>
      <c r="Y60" s="24"/>
      <c r="Z60" s="34">
        <v>50000</v>
      </c>
      <c r="AA60" s="24">
        <v>6400</v>
      </c>
      <c r="AB60" s="24">
        <v>6000</v>
      </c>
      <c r="AC60" s="34">
        <v>400</v>
      </c>
      <c r="AD60" s="25"/>
      <c r="AE60" s="42">
        <v>-38400</v>
      </c>
      <c r="AF60" s="42">
        <v>-38400</v>
      </c>
      <c r="AG60" s="42">
        <v>-38400</v>
      </c>
      <c r="AH60" s="42">
        <v>-38400</v>
      </c>
      <c r="AI60" s="43" t="e">
        <v>#N/A</v>
      </c>
      <c r="AJ60" s="43" t="e">
        <v>#N/A</v>
      </c>
      <c r="AK60" s="43">
        <v>0</v>
      </c>
      <c r="AL60" s="43" t="e">
        <v>#N/A</v>
      </c>
      <c r="AM60" s="43" t="e">
        <v>#N/A</v>
      </c>
    </row>
    <row r="61" ht="16.5" hidden="1" spans="1:39">
      <c r="A61" s="25"/>
      <c r="B61" s="25" t="s">
        <v>1117</v>
      </c>
      <c r="C61" s="25" t="s">
        <v>1099</v>
      </c>
      <c r="D61" s="25" t="s">
        <v>644</v>
      </c>
      <c r="E61" s="25" t="s">
        <v>750</v>
      </c>
      <c r="F61" s="24">
        <v>8000</v>
      </c>
      <c r="G61" s="24">
        <v>6360</v>
      </c>
      <c r="H61" s="24">
        <v>1640</v>
      </c>
      <c r="I61" s="33"/>
      <c r="J61" s="24"/>
      <c r="K61" s="34"/>
      <c r="L61" s="34"/>
      <c r="M61" s="34"/>
      <c r="N61" s="34"/>
      <c r="O61" s="34"/>
      <c r="P61" s="34"/>
      <c r="Q61" s="34"/>
      <c r="R61" s="34">
        <v>8000</v>
      </c>
      <c r="S61" s="34"/>
      <c r="T61" s="34">
        <v>8000</v>
      </c>
      <c r="U61" s="34"/>
      <c r="V61" s="34">
        <v>6360</v>
      </c>
      <c r="W61" s="34">
        <v>-6360</v>
      </c>
      <c r="X61" s="34"/>
      <c r="Y61" s="24"/>
      <c r="Z61" s="34">
        <v>0</v>
      </c>
      <c r="AA61" s="24"/>
      <c r="AB61" s="24"/>
      <c r="AC61" s="34">
        <v>0</v>
      </c>
      <c r="AD61" s="25"/>
      <c r="AE61" s="42">
        <v>-1640</v>
      </c>
      <c r="AF61" s="42">
        <v>-1640</v>
      </c>
      <c r="AG61" s="42">
        <v>-1640</v>
      </c>
      <c r="AH61" s="42">
        <v>-1640</v>
      </c>
      <c r="AI61" s="43" t="e">
        <v>#N/A</v>
      </c>
      <c r="AJ61" s="43" t="e">
        <v>#N/A</v>
      </c>
      <c r="AK61" s="43">
        <v>0</v>
      </c>
      <c r="AL61" s="43" t="e">
        <v>#N/A</v>
      </c>
      <c r="AM61" s="43" t="e">
        <v>#N/A</v>
      </c>
    </row>
    <row r="62" ht="16.5" hidden="1" spans="1:39">
      <c r="A62" s="25"/>
      <c r="B62" s="25" t="s">
        <v>710</v>
      </c>
      <c r="C62" s="25" t="s">
        <v>711</v>
      </c>
      <c r="D62" s="25" t="s">
        <v>644</v>
      </c>
      <c r="E62" s="25" t="s">
        <v>712</v>
      </c>
      <c r="F62" s="24">
        <v>17305</v>
      </c>
      <c r="G62" s="24">
        <v>10774</v>
      </c>
      <c r="H62" s="24">
        <v>0</v>
      </c>
      <c r="I62" s="33">
        <v>6531</v>
      </c>
      <c r="J62" s="24"/>
      <c r="K62" s="34"/>
      <c r="L62" s="34"/>
      <c r="M62" s="34"/>
      <c r="N62" s="34"/>
      <c r="O62" s="34"/>
      <c r="P62" s="34"/>
      <c r="Q62" s="34"/>
      <c r="R62" s="34"/>
      <c r="S62" s="34">
        <v>10000</v>
      </c>
      <c r="T62" s="34">
        <v>-10000</v>
      </c>
      <c r="U62" s="34">
        <v>10000</v>
      </c>
      <c r="V62" s="34"/>
      <c r="W62" s="34">
        <v>10000</v>
      </c>
      <c r="X62" s="34"/>
      <c r="Y62" s="24"/>
      <c r="Z62" s="34">
        <v>0</v>
      </c>
      <c r="AA62" s="24">
        <v>774</v>
      </c>
      <c r="AB62" s="24">
        <v>774</v>
      </c>
      <c r="AC62" s="34">
        <v>0</v>
      </c>
      <c r="AD62" s="25"/>
      <c r="AE62" s="42">
        <v>0</v>
      </c>
      <c r="AF62" s="42">
        <v>0</v>
      </c>
      <c r="AG62" s="42">
        <v>0</v>
      </c>
      <c r="AH62" s="42">
        <v>-6531</v>
      </c>
      <c r="AI62" s="43" t="e">
        <v>#N/A</v>
      </c>
      <c r="AJ62" s="43" t="e">
        <v>#N/A</v>
      </c>
      <c r="AK62" s="43">
        <v>0</v>
      </c>
      <c r="AL62" s="43" t="e">
        <v>#N/A</v>
      </c>
      <c r="AM62" s="43" t="e">
        <v>#N/A</v>
      </c>
    </row>
    <row r="63" ht="16.5" hidden="1" spans="1:39">
      <c r="A63" s="26"/>
      <c r="B63" s="26" t="s">
        <v>697</v>
      </c>
      <c r="C63" s="26" t="s">
        <v>698</v>
      </c>
      <c r="D63" s="26" t="s">
        <v>644</v>
      </c>
      <c r="E63" s="26" t="s">
        <v>690</v>
      </c>
      <c r="F63" s="24">
        <v>56330.95</v>
      </c>
      <c r="G63" s="24">
        <v>55880.25</v>
      </c>
      <c r="H63" s="24">
        <v>450.7</v>
      </c>
      <c r="I63" s="33"/>
      <c r="J63" s="24"/>
      <c r="K63" s="34"/>
      <c r="L63" s="34"/>
      <c r="M63" s="34"/>
      <c r="N63" s="34"/>
      <c r="O63" s="34"/>
      <c r="P63" s="34"/>
      <c r="Q63" s="34"/>
      <c r="R63" s="34"/>
      <c r="S63" s="34">
        <v>48880.25</v>
      </c>
      <c r="T63" s="34">
        <v>-48880.25</v>
      </c>
      <c r="U63" s="34">
        <v>48880.25</v>
      </c>
      <c r="V63" s="34"/>
      <c r="W63" s="34">
        <v>48880.25</v>
      </c>
      <c r="X63" s="34"/>
      <c r="Y63" s="24"/>
      <c r="Z63" s="34">
        <v>0</v>
      </c>
      <c r="AA63" s="24">
        <v>7450.7</v>
      </c>
      <c r="AB63" s="24">
        <v>7000</v>
      </c>
      <c r="AC63" s="34">
        <v>450.7</v>
      </c>
      <c r="AD63" s="25"/>
      <c r="AE63" s="42">
        <v>-450.699999999997</v>
      </c>
      <c r="AF63" s="42">
        <v>-450.699999999997</v>
      </c>
      <c r="AG63" s="42">
        <v>-450.699999999997</v>
      </c>
      <c r="AH63" s="42">
        <v>-450.699999999997</v>
      </c>
      <c r="AI63" s="43" t="e">
        <v>#N/A</v>
      </c>
      <c r="AJ63" s="43" t="e">
        <v>#N/A</v>
      </c>
      <c r="AK63" s="43">
        <v>0</v>
      </c>
      <c r="AL63" s="43" t="e">
        <v>#N/A</v>
      </c>
      <c r="AM63" s="43" t="e">
        <v>#N/A</v>
      </c>
    </row>
    <row r="64" ht="16.5" spans="1:39">
      <c r="A64" s="23"/>
      <c r="B64" s="23" t="s">
        <v>781</v>
      </c>
      <c r="C64" s="23" t="s">
        <v>782</v>
      </c>
      <c r="D64" s="23" t="s">
        <v>783</v>
      </c>
      <c r="E64" s="23" t="s">
        <v>645</v>
      </c>
      <c r="F64" s="24">
        <v>53530.928</v>
      </c>
      <c r="G64" s="24">
        <v>0</v>
      </c>
      <c r="H64" s="24">
        <v>23530.928</v>
      </c>
      <c r="I64" s="33">
        <v>30000</v>
      </c>
      <c r="J64" s="2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>
        <v>20000</v>
      </c>
      <c r="Y64" s="24"/>
      <c r="Z64" s="24">
        <v>20000</v>
      </c>
      <c r="AA64" s="24">
        <v>3530.928</v>
      </c>
      <c r="AB64" s="24"/>
      <c r="AC64" s="24">
        <v>3530.928</v>
      </c>
      <c r="AD64" s="25"/>
      <c r="AE64" s="42">
        <v>-23530.928</v>
      </c>
      <c r="AF64" s="42">
        <v>-23530.928</v>
      </c>
      <c r="AG64" s="42">
        <v>-23530.928</v>
      </c>
      <c r="AH64" s="42">
        <v>-53530.928</v>
      </c>
      <c r="AI64" s="43" t="e">
        <v>#N/A</v>
      </c>
      <c r="AJ64" s="43">
        <v>0</v>
      </c>
      <c r="AK64" s="43" t="e">
        <v>#N/A</v>
      </c>
      <c r="AL64" s="43">
        <v>0</v>
      </c>
      <c r="AM64" s="43" t="e">
        <v>#N/A</v>
      </c>
    </row>
    <row r="65" ht="16.5" spans="1:39">
      <c r="A65" s="26"/>
      <c r="B65" s="26" t="s">
        <v>784</v>
      </c>
      <c r="C65" s="26" t="s">
        <v>785</v>
      </c>
      <c r="D65" s="26" t="s">
        <v>786</v>
      </c>
      <c r="E65" s="26" t="s">
        <v>645</v>
      </c>
      <c r="F65" s="24">
        <v>17012</v>
      </c>
      <c r="G65" s="24">
        <v>17012</v>
      </c>
      <c r="H65" s="24">
        <v>0</v>
      </c>
      <c r="I65" s="33"/>
      <c r="J65" s="2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>
        <v>17012</v>
      </c>
      <c r="Y65" s="24">
        <v>17012</v>
      </c>
      <c r="Z65" s="24">
        <v>0</v>
      </c>
      <c r="AA65" s="24"/>
      <c r="AB65" s="24"/>
      <c r="AC65" s="24">
        <v>0</v>
      </c>
      <c r="AD65" s="25"/>
      <c r="AE65" s="42">
        <v>0</v>
      </c>
      <c r="AF65" s="42">
        <v>0</v>
      </c>
      <c r="AG65" s="42">
        <v>0</v>
      </c>
      <c r="AH65" s="42">
        <v>0</v>
      </c>
      <c r="AI65" s="43" t="e">
        <v>#N/A</v>
      </c>
      <c r="AJ65" s="43" t="e">
        <v>#N/A</v>
      </c>
      <c r="AK65" s="43" t="e">
        <v>#N/A</v>
      </c>
      <c r="AL65" s="43" t="e">
        <v>#N/A</v>
      </c>
      <c r="AM65" s="43" t="e">
        <v>#N/A</v>
      </c>
    </row>
    <row r="66" ht="16.5" spans="1:39">
      <c r="A66" s="26"/>
      <c r="B66" s="26" t="s">
        <v>787</v>
      </c>
      <c r="C66" s="26" t="s">
        <v>788</v>
      </c>
      <c r="D66" s="26" t="s">
        <v>786</v>
      </c>
      <c r="E66" s="26" t="s">
        <v>645</v>
      </c>
      <c r="F66" s="24">
        <v>58600</v>
      </c>
      <c r="G66" s="24">
        <v>58600</v>
      </c>
      <c r="H66" s="24">
        <v>0</v>
      </c>
      <c r="I66" s="33"/>
      <c r="J66" s="2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>
        <v>58600</v>
      </c>
      <c r="Y66" s="24">
        <v>58600</v>
      </c>
      <c r="Z66" s="24">
        <v>0</v>
      </c>
      <c r="AA66" s="24"/>
      <c r="AB66" s="24"/>
      <c r="AC66" s="24">
        <v>0</v>
      </c>
      <c r="AD66" s="25"/>
      <c r="AE66" s="42">
        <v>0</v>
      </c>
      <c r="AF66" s="42">
        <v>0</v>
      </c>
      <c r="AG66" s="42">
        <v>0</v>
      </c>
      <c r="AH66" s="42">
        <v>0</v>
      </c>
      <c r="AI66" s="43" t="e">
        <v>#N/A</v>
      </c>
      <c r="AJ66" s="43" t="e">
        <v>#N/A</v>
      </c>
      <c r="AK66" s="43" t="e">
        <v>#N/A</v>
      </c>
      <c r="AL66" s="43" t="e">
        <v>#N/A</v>
      </c>
      <c r="AM66" s="43" t="e">
        <v>#N/A</v>
      </c>
    </row>
    <row r="67" ht="16.5" spans="1:39">
      <c r="A67" s="26"/>
      <c r="B67" s="26" t="s">
        <v>789</v>
      </c>
      <c r="C67" s="26" t="s">
        <v>790</v>
      </c>
      <c r="D67" s="26" t="s">
        <v>644</v>
      </c>
      <c r="E67" s="26" t="s">
        <v>750</v>
      </c>
      <c r="F67" s="24">
        <v>0</v>
      </c>
      <c r="G67" s="24">
        <v>8760</v>
      </c>
      <c r="H67" s="24">
        <v>-8760</v>
      </c>
      <c r="I67" s="33"/>
      <c r="J67" s="2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>
        <v>8760</v>
      </c>
      <c r="Z67" s="24">
        <v>-8760</v>
      </c>
      <c r="AA67" s="24"/>
      <c r="AB67" s="24"/>
      <c r="AC67" s="24">
        <v>0</v>
      </c>
      <c r="AD67" s="25"/>
      <c r="AE67" s="42">
        <v>8760</v>
      </c>
      <c r="AF67" s="42">
        <v>8760</v>
      </c>
      <c r="AG67" s="42">
        <v>8760</v>
      </c>
      <c r="AH67" s="42">
        <v>8760</v>
      </c>
      <c r="AI67" s="43" t="e">
        <v>#N/A</v>
      </c>
      <c r="AJ67" s="43" t="e">
        <v>#N/A</v>
      </c>
      <c r="AK67" s="43" t="e">
        <v>#N/A</v>
      </c>
      <c r="AL67" s="43" t="e">
        <v>#N/A</v>
      </c>
      <c r="AM67" s="43" t="e">
        <v>#N/A</v>
      </c>
    </row>
    <row r="68" ht="16.5" spans="1:39">
      <c r="A68" s="26"/>
      <c r="B68" s="26" t="s">
        <v>791</v>
      </c>
      <c r="C68" s="26" t="s">
        <v>792</v>
      </c>
      <c r="D68" s="26" t="s">
        <v>644</v>
      </c>
      <c r="E68" s="26" t="s">
        <v>690</v>
      </c>
      <c r="F68" s="24">
        <v>12.5333333333333</v>
      </c>
      <c r="G68" s="24">
        <v>94</v>
      </c>
      <c r="H68" s="24">
        <v>-81.4666666666667</v>
      </c>
      <c r="I68" s="33"/>
      <c r="J68" s="2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24">
        <v>12.5333333333333</v>
      </c>
      <c r="AB68" s="34">
        <v>94</v>
      </c>
      <c r="AC68" s="24">
        <v>-81.4666666666667</v>
      </c>
      <c r="AD68" s="25"/>
      <c r="AE68" s="42">
        <v>81.4666666666667</v>
      </c>
      <c r="AF68" s="42">
        <v>81.4666666666667</v>
      </c>
      <c r="AG68" s="42">
        <v>81.4666666666667</v>
      </c>
      <c r="AH68" s="42">
        <v>81.4666666666667</v>
      </c>
      <c r="AI68" s="43" t="e">
        <v>#N/A</v>
      </c>
      <c r="AJ68" s="43" t="e">
        <v>#N/A</v>
      </c>
      <c r="AK68" s="43" t="e">
        <v>#N/A</v>
      </c>
      <c r="AL68" s="43" t="e">
        <v>#N/A</v>
      </c>
      <c r="AM68" s="43" t="e">
        <v>#N/A</v>
      </c>
    </row>
    <row r="69" ht="16.5" hidden="1" spans="1:39">
      <c r="A69" s="46">
        <v>9</v>
      </c>
      <c r="B69" s="46" t="s">
        <v>708</v>
      </c>
      <c r="C69" s="47" t="s">
        <v>709</v>
      </c>
      <c r="D69" s="47" t="s">
        <v>1078</v>
      </c>
      <c r="E69" s="47"/>
      <c r="F69" s="24">
        <v>1639578.416</v>
      </c>
      <c r="G69" s="24">
        <v>1390320</v>
      </c>
      <c r="H69" s="24">
        <v>249258.416</v>
      </c>
      <c r="I69" s="33">
        <v>500000</v>
      </c>
      <c r="J69" s="24">
        <v>500000</v>
      </c>
      <c r="K69" s="24">
        <v>0</v>
      </c>
      <c r="L69" s="24">
        <v>276831.856</v>
      </c>
      <c r="M69" s="24">
        <v>229800</v>
      </c>
      <c r="N69" s="24">
        <v>47031.856</v>
      </c>
      <c r="O69" s="24">
        <v>200000</v>
      </c>
      <c r="P69" s="24"/>
      <c r="Q69" s="24">
        <v>200000</v>
      </c>
      <c r="R69" s="24">
        <v>218000</v>
      </c>
      <c r="S69" s="24"/>
      <c r="T69" s="24">
        <v>218000</v>
      </c>
      <c r="U69" s="24">
        <v>167000</v>
      </c>
      <c r="V69" s="24">
        <v>147000</v>
      </c>
      <c r="W69" s="24">
        <v>20000</v>
      </c>
      <c r="X69" s="24">
        <v>155000</v>
      </c>
      <c r="Y69" s="24">
        <v>219520</v>
      </c>
      <c r="Z69" s="24">
        <v>-64520</v>
      </c>
      <c r="AA69" s="24">
        <v>122746.56</v>
      </c>
      <c r="AB69" s="24">
        <v>294000</v>
      </c>
      <c r="AC69" s="24">
        <v>-171253.44</v>
      </c>
      <c r="AD69" s="43"/>
      <c r="AE69" s="43"/>
      <c r="AF69" s="43"/>
      <c r="AG69" s="43"/>
      <c r="AJ69" s="43" t="e">
        <v>#N/A</v>
      </c>
      <c r="AK69" s="43">
        <v>0</v>
      </c>
      <c r="AL69" s="43" t="e">
        <v>#N/A</v>
      </c>
      <c r="AM69" s="43" t="e">
        <v>#N/A</v>
      </c>
    </row>
    <row r="70" ht="16.5" hidden="1" spans="1:39">
      <c r="A70" s="46">
        <v>16</v>
      </c>
      <c r="B70" s="46" t="s">
        <v>705</v>
      </c>
      <c r="C70" s="47" t="s">
        <v>706</v>
      </c>
      <c r="D70" s="47" t="s">
        <v>1078</v>
      </c>
      <c r="E70" s="47"/>
      <c r="F70" s="24">
        <v>1672411.124</v>
      </c>
      <c r="G70" s="24">
        <v>1770180</v>
      </c>
      <c r="H70" s="24">
        <v>-97768.8760000016</v>
      </c>
      <c r="I70" s="33">
        <v>300000</v>
      </c>
      <c r="J70" s="24">
        <v>200000</v>
      </c>
      <c r="K70" s="24">
        <v>100000</v>
      </c>
      <c r="L70" s="24">
        <v>216767.570666666</v>
      </c>
      <c r="M70" s="24">
        <v>226000</v>
      </c>
      <c r="N70" s="24">
        <v>-9232.42933333357</v>
      </c>
      <c r="O70" s="24">
        <v>230000</v>
      </c>
      <c r="P70" s="24">
        <v>588000</v>
      </c>
      <c r="Q70" s="24">
        <v>-358000</v>
      </c>
      <c r="R70" s="24">
        <v>231768.586666666</v>
      </c>
      <c r="S70" s="24">
        <v>226000</v>
      </c>
      <c r="T70" s="24">
        <v>5768.586666666</v>
      </c>
      <c r="U70" s="24">
        <v>233000</v>
      </c>
      <c r="V70" s="24">
        <v>245000</v>
      </c>
      <c r="W70" s="24">
        <v>-12000</v>
      </c>
      <c r="X70" s="24">
        <v>224000</v>
      </c>
      <c r="Y70" s="24">
        <v>151900</v>
      </c>
      <c r="Z70" s="24">
        <v>72100</v>
      </c>
      <c r="AA70" s="24">
        <v>236874.966666666</v>
      </c>
      <c r="AB70" s="24">
        <v>133280</v>
      </c>
      <c r="AC70" s="24">
        <v>103594.966666666</v>
      </c>
      <c r="AD70" s="43"/>
      <c r="AE70" s="43"/>
      <c r="AF70" s="43"/>
      <c r="AG70" s="43"/>
      <c r="AJ70" s="43" t="e">
        <v>#N/A</v>
      </c>
      <c r="AK70" s="43">
        <v>0</v>
      </c>
      <c r="AL70" s="43" t="e">
        <v>#N/A</v>
      </c>
      <c r="AM70" s="43" t="e">
        <v>#N/A</v>
      </c>
    </row>
  </sheetData>
  <autoFilter ref="A5:AM70">
    <filterColumn colId="36">
      <customFilters>
        <customFilter operator="equal" val="#N/A"/>
      </customFilters>
    </filterColumn>
    <extLst/>
  </autoFilter>
  <mergeCells count="15">
    <mergeCell ref="F3:H3"/>
    <mergeCell ref="I3:K3"/>
    <mergeCell ref="L3:N3"/>
    <mergeCell ref="O3:Q3"/>
    <mergeCell ref="R3:T3"/>
    <mergeCell ref="U3:W3"/>
    <mergeCell ref="X3:Z3"/>
    <mergeCell ref="AA3:AC3"/>
    <mergeCell ref="A5:C5"/>
    <mergeCell ref="A3:A4"/>
    <mergeCell ref="B3:B4"/>
    <mergeCell ref="C3:C4"/>
    <mergeCell ref="D3:D4"/>
    <mergeCell ref="E3:E4"/>
    <mergeCell ref="AD3:AD4"/>
  </mergeCells>
  <conditionalFormatting sqref="C6">
    <cfRule type="duplicateValues" dxfId="0" priority="31"/>
  </conditionalFormatting>
  <conditionalFormatting sqref="C55">
    <cfRule type="duplicateValues" dxfId="0" priority="33"/>
  </conditionalFormatting>
  <conditionalFormatting sqref="C56">
    <cfRule type="duplicateValues" dxfId="0" priority="30"/>
  </conditionalFormatting>
  <conditionalFormatting sqref="C57">
    <cfRule type="duplicateValues" dxfId="0" priority="29"/>
  </conditionalFormatting>
  <conditionalFormatting sqref="C58">
    <cfRule type="duplicateValues" dxfId="0" priority="28"/>
  </conditionalFormatting>
  <conditionalFormatting sqref="C59">
    <cfRule type="duplicateValues" dxfId="0" priority="27"/>
  </conditionalFormatting>
  <conditionalFormatting sqref="C60">
    <cfRule type="duplicateValues" dxfId="0" priority="26"/>
  </conditionalFormatting>
  <conditionalFormatting sqref="C61">
    <cfRule type="duplicateValues" dxfId="0" priority="25"/>
  </conditionalFormatting>
  <conditionalFormatting sqref="C62">
    <cfRule type="duplicateValues" dxfId="0" priority="24"/>
  </conditionalFormatting>
  <conditionalFormatting sqref="C63">
    <cfRule type="duplicateValues" dxfId="0" priority="22"/>
  </conditionalFormatting>
  <conditionalFormatting sqref="C64">
    <cfRule type="duplicateValues" dxfId="0" priority="20"/>
  </conditionalFormatting>
  <conditionalFormatting sqref="C65">
    <cfRule type="duplicateValues" dxfId="0" priority="19"/>
  </conditionalFormatting>
  <conditionalFormatting sqref="C66">
    <cfRule type="duplicateValues" dxfId="0" priority="18"/>
  </conditionalFormatting>
  <conditionalFormatting sqref="C67">
    <cfRule type="duplicateValues" dxfId="0" priority="17"/>
  </conditionalFormatting>
  <conditionalFormatting sqref="C68">
    <cfRule type="duplicateValues" dxfId="0" priority="16"/>
  </conditionalFormatting>
  <conditionalFormatting sqref="C69:C70">
    <cfRule type="duplicateValues" dxfId="0" priority="8"/>
  </conditionalFormatting>
  <conditionalFormatting sqref="B1:C68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C1:C5 C7:C54">
    <cfRule type="duplicateValues" dxfId="0" priority="34"/>
  </conditionalFormatting>
  <conditionalFormatting sqref="B69:C7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85"/>
  <sheetViews>
    <sheetView workbookViewId="0">
      <selection activeCell="D356" sqref="D356"/>
    </sheetView>
  </sheetViews>
  <sheetFormatPr defaultColWidth="9" defaultRowHeight="14.25"/>
  <cols>
    <col min="3" max="3" width="36.5" customWidth="1"/>
    <col min="6" max="7" width="17" customWidth="1"/>
    <col min="8" max="8" width="15.75" customWidth="1"/>
    <col min="9" max="29" width="2.83333333333333" customWidth="1"/>
    <col min="30" max="35" width="0.833333333333333" customWidth="1"/>
  </cols>
  <sheetData>
    <row r="1" ht="20.25" spans="1:39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7"/>
      <c r="L1" s="2"/>
      <c r="M1" s="2"/>
      <c r="N1" s="27"/>
      <c r="O1" s="2"/>
      <c r="P1" s="2"/>
      <c r="Q1" s="27"/>
      <c r="R1" s="2"/>
      <c r="S1" s="2"/>
      <c r="T1" s="27"/>
      <c r="U1" s="2"/>
      <c r="V1" s="2"/>
      <c r="W1" s="27"/>
      <c r="X1" s="2"/>
      <c r="Y1" s="2"/>
      <c r="Z1" s="27"/>
      <c r="AA1" s="2"/>
      <c r="AB1" s="2"/>
      <c r="AC1" s="27"/>
      <c r="AD1" s="36"/>
      <c r="AE1" s="36"/>
      <c r="AF1" s="36"/>
      <c r="AG1" s="36"/>
      <c r="AH1" s="36"/>
      <c r="AI1" s="36"/>
      <c r="AJ1" s="36"/>
      <c r="AK1" s="36"/>
      <c r="AL1" s="36"/>
      <c r="AM1" s="36"/>
    </row>
    <row r="2" ht="21.75" spans="1:39">
      <c r="A2" s="3" t="s">
        <v>3</v>
      </c>
      <c r="B2" s="3"/>
      <c r="C2" s="4"/>
      <c r="D2" s="4"/>
      <c r="E2" s="4"/>
      <c r="F2" s="5"/>
      <c r="G2" s="5"/>
      <c r="H2" s="6"/>
      <c r="I2" s="28">
        <v>1515</v>
      </c>
      <c r="J2" s="28" t="e">
        <v>#REF!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37"/>
      <c r="AE2" s="36"/>
      <c r="AF2" s="36"/>
      <c r="AG2" s="36"/>
      <c r="AH2" s="36"/>
      <c r="AI2" s="36"/>
      <c r="AJ2" s="36"/>
      <c r="AK2" s="36"/>
      <c r="AL2" s="36"/>
      <c r="AM2" s="36"/>
    </row>
    <row r="3" ht="16.5" spans="1:39">
      <c r="A3" s="7" t="s">
        <v>5</v>
      </c>
      <c r="B3" s="44" t="s">
        <v>817</v>
      </c>
      <c r="C3" s="9" t="s">
        <v>1067</v>
      </c>
      <c r="D3" s="10" t="s">
        <v>1033</v>
      </c>
      <c r="E3" s="10" t="s">
        <v>1068</v>
      </c>
      <c r="F3" s="11" t="s">
        <v>1066</v>
      </c>
      <c r="G3" s="12"/>
      <c r="H3" s="13"/>
      <c r="I3" s="29" t="s">
        <v>1070</v>
      </c>
      <c r="J3" s="29"/>
      <c r="K3" s="29"/>
      <c r="L3" s="29" t="s">
        <v>16</v>
      </c>
      <c r="M3" s="29"/>
      <c r="N3" s="29"/>
      <c r="O3" s="29" t="s">
        <v>15</v>
      </c>
      <c r="P3" s="29"/>
      <c r="Q3" s="29"/>
      <c r="R3" s="29" t="s">
        <v>14</v>
      </c>
      <c r="S3" s="29"/>
      <c r="T3" s="29"/>
      <c r="U3" s="29" t="s">
        <v>13</v>
      </c>
      <c r="V3" s="29"/>
      <c r="W3" s="29"/>
      <c r="X3" s="29" t="s">
        <v>12</v>
      </c>
      <c r="Y3" s="29"/>
      <c r="Z3" s="29"/>
      <c r="AA3" s="29" t="s">
        <v>11</v>
      </c>
      <c r="AB3" s="29"/>
      <c r="AC3" s="29"/>
      <c r="AD3" s="38" t="s">
        <v>40</v>
      </c>
      <c r="AE3" s="36"/>
      <c r="AF3" s="36"/>
      <c r="AG3" s="36"/>
      <c r="AH3" s="36"/>
      <c r="AI3" s="36"/>
      <c r="AJ3" s="36"/>
      <c r="AK3" s="36"/>
      <c r="AL3" s="36"/>
      <c r="AM3" s="36"/>
    </row>
    <row r="4" ht="49.5" spans="1:39">
      <c r="A4" s="14"/>
      <c r="B4" s="15"/>
      <c r="C4" s="16"/>
      <c r="D4" s="17"/>
      <c r="E4" s="17"/>
      <c r="F4" s="45" t="s">
        <v>1071</v>
      </c>
      <c r="G4" s="18" t="s">
        <v>1072</v>
      </c>
      <c r="H4" s="19" t="s">
        <v>23</v>
      </c>
      <c r="I4" s="30" t="s">
        <v>1073</v>
      </c>
      <c r="J4" s="30" t="s">
        <v>1072</v>
      </c>
      <c r="K4" s="30" t="s">
        <v>23</v>
      </c>
      <c r="L4" s="30" t="s">
        <v>1073</v>
      </c>
      <c r="M4" s="30" t="s">
        <v>1072</v>
      </c>
      <c r="N4" s="30" t="s">
        <v>23</v>
      </c>
      <c r="O4" s="30" t="s">
        <v>1073</v>
      </c>
      <c r="P4" s="30" t="s">
        <v>1072</v>
      </c>
      <c r="Q4" s="30" t="s">
        <v>23</v>
      </c>
      <c r="R4" s="30" t="s">
        <v>1073</v>
      </c>
      <c r="S4" s="30" t="s">
        <v>1072</v>
      </c>
      <c r="T4" s="30" t="s">
        <v>23</v>
      </c>
      <c r="U4" s="30" t="s">
        <v>1073</v>
      </c>
      <c r="V4" s="30" t="s">
        <v>1072</v>
      </c>
      <c r="W4" s="30" t="s">
        <v>23</v>
      </c>
      <c r="X4" s="30" t="s">
        <v>1073</v>
      </c>
      <c r="Y4" s="30" t="s">
        <v>1072</v>
      </c>
      <c r="Z4" s="30" t="s">
        <v>23</v>
      </c>
      <c r="AA4" s="30" t="s">
        <v>1073</v>
      </c>
      <c r="AB4" s="30" t="s">
        <v>1072</v>
      </c>
      <c r="AC4" s="30" t="s">
        <v>23</v>
      </c>
      <c r="AD4" s="39"/>
      <c r="AE4" s="36" t="s">
        <v>1074</v>
      </c>
      <c r="AF4" s="36" t="s">
        <v>1075</v>
      </c>
      <c r="AG4" s="36" t="s">
        <v>1076</v>
      </c>
      <c r="AH4" s="36" t="s">
        <v>1077</v>
      </c>
      <c r="AI4" s="36"/>
      <c r="AJ4" s="41" t="s">
        <v>1111</v>
      </c>
      <c r="AK4" s="36"/>
      <c r="AL4" s="36"/>
      <c r="AM4" s="36"/>
    </row>
    <row r="5" ht="16.5" spans="1:39">
      <c r="A5" s="20" t="s">
        <v>41</v>
      </c>
      <c r="B5" s="20"/>
      <c r="C5" s="21"/>
      <c r="D5" s="21"/>
      <c r="E5" s="21"/>
      <c r="F5" s="22">
        <v>170934563.949867</v>
      </c>
      <c r="G5" s="22">
        <v>139433778.93</v>
      </c>
      <c r="H5" s="22">
        <v>28393373.0598667</v>
      </c>
      <c r="I5" s="22">
        <v>32846580.01</v>
      </c>
      <c r="J5" s="22">
        <v>21050705.07</v>
      </c>
      <c r="K5" s="22">
        <v>8644343.98</v>
      </c>
      <c r="L5" s="31">
        <v>26707413.6713333</v>
      </c>
      <c r="M5" s="31">
        <v>18202869.03</v>
      </c>
      <c r="N5" s="32">
        <v>8504544.64133334</v>
      </c>
      <c r="O5" s="31">
        <v>27771816.63</v>
      </c>
      <c r="P5" s="31">
        <v>21323031.36</v>
      </c>
      <c r="Q5" s="32">
        <v>6448785.27</v>
      </c>
      <c r="R5" s="31">
        <v>26584671.4638667</v>
      </c>
      <c r="S5" s="31">
        <v>17510132</v>
      </c>
      <c r="T5" s="32">
        <v>9074539.46386666</v>
      </c>
      <c r="U5" s="31">
        <v>23665402.68</v>
      </c>
      <c r="V5" s="31">
        <v>24819207.11</v>
      </c>
      <c r="W5" s="32">
        <v>-1153804.43</v>
      </c>
      <c r="X5" s="31">
        <v>17016319.79</v>
      </c>
      <c r="Y5" s="31">
        <v>18676784.56</v>
      </c>
      <c r="Z5" s="32">
        <v>-1660464.77</v>
      </c>
      <c r="AA5" s="31">
        <v>16342359.7046667</v>
      </c>
      <c r="AB5" s="31">
        <v>17851049.8</v>
      </c>
      <c r="AC5" s="32">
        <v>-1508690.09533334</v>
      </c>
      <c r="AD5" s="40"/>
      <c r="AE5" s="31"/>
      <c r="AF5" s="41"/>
      <c r="AG5" s="41"/>
      <c r="AH5" s="41"/>
      <c r="AI5" s="41"/>
      <c r="AJ5" s="41" t="s">
        <v>1112</v>
      </c>
      <c r="AK5" s="41" t="s">
        <v>644</v>
      </c>
      <c r="AL5" s="41" t="s">
        <v>1113</v>
      </c>
      <c r="AM5" s="41" t="s">
        <v>1114</v>
      </c>
    </row>
    <row r="6" ht="16.5" spans="1:39">
      <c r="A6" s="25"/>
      <c r="B6" s="25" t="s">
        <v>908</v>
      </c>
      <c r="C6" s="25" t="s">
        <v>1079</v>
      </c>
      <c r="D6" s="25" t="s">
        <v>1080</v>
      </c>
      <c r="E6" s="25" t="s">
        <v>690</v>
      </c>
      <c r="F6" s="24">
        <v>328268.72</v>
      </c>
      <c r="G6" s="24">
        <v>0</v>
      </c>
      <c r="H6" s="24">
        <v>328268.72</v>
      </c>
      <c r="I6" s="33">
        <v>202012.92</v>
      </c>
      <c r="J6" s="24"/>
      <c r="K6" s="34">
        <v>202012.92</v>
      </c>
      <c r="L6" s="34">
        <v>126255.8</v>
      </c>
      <c r="M6" s="34"/>
      <c r="N6" s="34">
        <v>126255.8</v>
      </c>
      <c r="O6" s="34"/>
      <c r="P6" s="34"/>
      <c r="Q6" s="34">
        <v>0</v>
      </c>
      <c r="R6" s="34"/>
      <c r="S6" s="34"/>
      <c r="T6" s="34">
        <v>0</v>
      </c>
      <c r="U6" s="34"/>
      <c r="V6" s="34"/>
      <c r="W6" s="34">
        <v>0</v>
      </c>
      <c r="X6" s="34"/>
      <c r="Y6" s="24"/>
      <c r="Z6" s="34">
        <v>0</v>
      </c>
      <c r="AA6" s="24"/>
      <c r="AB6" s="24"/>
      <c r="AC6" s="34">
        <v>0</v>
      </c>
      <c r="AD6" s="25"/>
      <c r="AE6" s="42">
        <v>0</v>
      </c>
      <c r="AF6" s="42">
        <v>0</v>
      </c>
      <c r="AG6" s="42">
        <v>-126255.8</v>
      </c>
      <c r="AH6" s="42">
        <v>-328268.72</v>
      </c>
      <c r="AI6" s="43" t="e">
        <v>#N/A</v>
      </c>
      <c r="AJ6" s="43" t="e">
        <v>#N/A</v>
      </c>
      <c r="AK6" s="43" t="e">
        <v>#N/A</v>
      </c>
      <c r="AL6" s="43">
        <v>0</v>
      </c>
      <c r="AM6" s="43" t="e">
        <v>#N/A</v>
      </c>
    </row>
    <row r="7" ht="16.5" spans="1:39">
      <c r="A7" s="25"/>
      <c r="B7" s="25" t="s">
        <v>928</v>
      </c>
      <c r="C7" s="25" t="s">
        <v>929</v>
      </c>
      <c r="D7" s="25" t="s">
        <v>1080</v>
      </c>
      <c r="E7" s="25" t="s">
        <v>690</v>
      </c>
      <c r="F7" s="24">
        <v>222543.2</v>
      </c>
      <c r="G7" s="24">
        <v>0</v>
      </c>
      <c r="H7" s="24">
        <v>222543.2</v>
      </c>
      <c r="I7" s="33">
        <v>111271.6</v>
      </c>
      <c r="J7" s="24"/>
      <c r="K7" s="34">
        <v>111271.6</v>
      </c>
      <c r="L7" s="34">
        <v>111271.6</v>
      </c>
      <c r="M7" s="34"/>
      <c r="N7" s="34">
        <v>111271.6</v>
      </c>
      <c r="O7" s="34"/>
      <c r="P7" s="34"/>
      <c r="Q7" s="34">
        <v>0</v>
      </c>
      <c r="R7" s="34"/>
      <c r="S7" s="34"/>
      <c r="T7" s="34">
        <v>0</v>
      </c>
      <c r="U7" s="34"/>
      <c r="V7" s="34"/>
      <c r="W7" s="34">
        <v>0</v>
      </c>
      <c r="X7" s="34"/>
      <c r="Y7" s="24"/>
      <c r="Z7" s="34">
        <v>0</v>
      </c>
      <c r="AA7" s="24"/>
      <c r="AB7" s="24"/>
      <c r="AC7" s="34">
        <v>0</v>
      </c>
      <c r="AD7" s="25"/>
      <c r="AE7" s="42">
        <v>0</v>
      </c>
      <c r="AF7" s="42">
        <v>0</v>
      </c>
      <c r="AG7" s="42">
        <v>-111271.6</v>
      </c>
      <c r="AH7" s="42">
        <v>-222543.2</v>
      </c>
      <c r="AI7" s="43" t="e">
        <v>#N/A</v>
      </c>
      <c r="AJ7" s="43" t="e">
        <v>#N/A</v>
      </c>
      <c r="AK7" s="43" t="e">
        <v>#N/A</v>
      </c>
      <c r="AL7" s="43">
        <v>0</v>
      </c>
      <c r="AM7" s="43" t="e">
        <v>#N/A</v>
      </c>
    </row>
    <row r="8" ht="16.5" spans="1:39">
      <c r="A8" s="25"/>
      <c r="B8" s="25" t="s">
        <v>920</v>
      </c>
      <c r="C8" s="25" t="s">
        <v>921</v>
      </c>
      <c r="D8" s="25" t="s">
        <v>1080</v>
      </c>
      <c r="E8" s="25" t="s">
        <v>690</v>
      </c>
      <c r="F8" s="24">
        <v>56313</v>
      </c>
      <c r="G8" s="24">
        <v>120433</v>
      </c>
      <c r="H8" s="24">
        <v>-64120</v>
      </c>
      <c r="I8" s="33">
        <v>24000</v>
      </c>
      <c r="J8" s="24"/>
      <c r="K8" s="34">
        <v>24000</v>
      </c>
      <c r="L8" s="34">
        <v>32313</v>
      </c>
      <c r="M8" s="34">
        <v>32313</v>
      </c>
      <c r="N8" s="34">
        <v>0</v>
      </c>
      <c r="O8" s="34"/>
      <c r="P8" s="34"/>
      <c r="Q8" s="34">
        <v>0</v>
      </c>
      <c r="R8" s="34"/>
      <c r="S8" s="34"/>
      <c r="T8" s="34">
        <v>0</v>
      </c>
      <c r="U8" s="34"/>
      <c r="V8" s="34">
        <v>54750</v>
      </c>
      <c r="W8" s="34">
        <v>-54750</v>
      </c>
      <c r="X8" s="34"/>
      <c r="Y8" s="24"/>
      <c r="Z8" s="34">
        <v>0</v>
      </c>
      <c r="AA8" s="24"/>
      <c r="AB8" s="24">
        <v>33370</v>
      </c>
      <c r="AC8" s="34">
        <v>-33370</v>
      </c>
      <c r="AD8" s="25"/>
      <c r="AE8" s="42">
        <v>120433</v>
      </c>
      <c r="AF8" s="42">
        <v>120433</v>
      </c>
      <c r="AG8" s="42">
        <v>88120</v>
      </c>
      <c r="AH8" s="42">
        <v>64120</v>
      </c>
      <c r="AI8" s="43" t="e">
        <v>#N/A</v>
      </c>
      <c r="AJ8" s="43" t="e">
        <v>#N/A</v>
      </c>
      <c r="AK8" s="43" t="e">
        <v>#N/A</v>
      </c>
      <c r="AL8" s="43">
        <v>0</v>
      </c>
      <c r="AM8" s="43" t="e">
        <v>#N/A</v>
      </c>
    </row>
    <row r="9" ht="16.5" spans="1:39">
      <c r="A9" s="25"/>
      <c r="B9" s="25" t="s">
        <v>914</v>
      </c>
      <c r="C9" s="25" t="s">
        <v>915</v>
      </c>
      <c r="D9" s="25" t="s">
        <v>1080</v>
      </c>
      <c r="E9" s="25" t="s">
        <v>690</v>
      </c>
      <c r="F9" s="24">
        <v>40262.4</v>
      </c>
      <c r="G9" s="24">
        <v>0</v>
      </c>
      <c r="H9" s="24">
        <v>40262.4</v>
      </c>
      <c r="I9" s="33">
        <v>18873</v>
      </c>
      <c r="J9" s="24"/>
      <c r="K9" s="34">
        <v>18873</v>
      </c>
      <c r="L9" s="34">
        <v>18873</v>
      </c>
      <c r="M9" s="34"/>
      <c r="N9" s="34">
        <v>18873</v>
      </c>
      <c r="O9" s="34"/>
      <c r="P9" s="34"/>
      <c r="Q9" s="34">
        <v>0</v>
      </c>
      <c r="R9" s="34"/>
      <c r="S9" s="34"/>
      <c r="T9" s="34">
        <v>0</v>
      </c>
      <c r="U9" s="34"/>
      <c r="V9" s="34"/>
      <c r="W9" s="34">
        <v>0</v>
      </c>
      <c r="X9" s="34"/>
      <c r="Y9" s="24"/>
      <c r="Z9" s="34">
        <v>0</v>
      </c>
      <c r="AA9" s="24">
        <v>2516.4</v>
      </c>
      <c r="AB9" s="24"/>
      <c r="AC9" s="34">
        <v>2516.4</v>
      </c>
      <c r="AD9" s="25"/>
      <c r="AE9" s="42">
        <v>-2516.4</v>
      </c>
      <c r="AF9" s="42">
        <v>-2516.4</v>
      </c>
      <c r="AG9" s="42">
        <v>-21389.4</v>
      </c>
      <c r="AH9" s="42">
        <v>-40262.4</v>
      </c>
      <c r="AI9" s="43" t="e">
        <v>#N/A</v>
      </c>
      <c r="AJ9" s="43" t="e">
        <v>#N/A</v>
      </c>
      <c r="AK9" s="43" t="e">
        <v>#N/A</v>
      </c>
      <c r="AL9" s="43">
        <v>0</v>
      </c>
      <c r="AM9" s="43" t="e">
        <v>#N/A</v>
      </c>
    </row>
    <row r="10" ht="16.5" spans="1:39">
      <c r="A10" s="25"/>
      <c r="B10" s="25" t="s">
        <v>934</v>
      </c>
      <c r="C10" s="25" t="s">
        <v>935</v>
      </c>
      <c r="D10" s="25" t="s">
        <v>1080</v>
      </c>
      <c r="E10" s="25" t="s">
        <v>690</v>
      </c>
      <c r="F10" s="24">
        <v>38000</v>
      </c>
      <c r="G10" s="24">
        <v>0</v>
      </c>
      <c r="H10" s="24">
        <v>38000</v>
      </c>
      <c r="I10" s="33">
        <v>23000</v>
      </c>
      <c r="J10" s="24"/>
      <c r="K10" s="34">
        <v>23000</v>
      </c>
      <c r="L10" s="34">
        <v>15000</v>
      </c>
      <c r="M10" s="34"/>
      <c r="N10" s="34">
        <v>15000</v>
      </c>
      <c r="O10" s="34"/>
      <c r="P10" s="34"/>
      <c r="Q10" s="34">
        <v>0</v>
      </c>
      <c r="R10" s="34"/>
      <c r="S10" s="34"/>
      <c r="T10" s="34">
        <v>0</v>
      </c>
      <c r="U10" s="34"/>
      <c r="V10" s="34"/>
      <c r="W10" s="34">
        <v>0</v>
      </c>
      <c r="X10" s="34"/>
      <c r="Y10" s="24"/>
      <c r="Z10" s="34">
        <v>0</v>
      </c>
      <c r="AA10" s="24"/>
      <c r="AB10" s="24"/>
      <c r="AC10" s="34">
        <v>0</v>
      </c>
      <c r="AD10" s="25"/>
      <c r="AE10" s="42">
        <v>0</v>
      </c>
      <c r="AF10" s="42">
        <v>0</v>
      </c>
      <c r="AG10" s="42">
        <v>-15000</v>
      </c>
      <c r="AH10" s="42">
        <v>-38000</v>
      </c>
      <c r="AI10" s="43" t="e">
        <v>#N/A</v>
      </c>
      <c r="AJ10" s="43" t="e">
        <v>#N/A</v>
      </c>
      <c r="AK10" s="43" t="e">
        <v>#N/A</v>
      </c>
      <c r="AL10" s="43">
        <v>0</v>
      </c>
      <c r="AM10" s="43" t="e">
        <v>#N/A</v>
      </c>
    </row>
    <row r="11" ht="16.5" spans="1:39">
      <c r="A11" s="25"/>
      <c r="B11" s="25" t="s">
        <v>979</v>
      </c>
      <c r="C11" s="25" t="s">
        <v>1081</v>
      </c>
      <c r="D11" s="25" t="s">
        <v>1080</v>
      </c>
      <c r="E11" s="25" t="s">
        <v>690</v>
      </c>
      <c r="F11" s="24">
        <v>42115.1</v>
      </c>
      <c r="G11" s="24">
        <v>21057.55</v>
      </c>
      <c r="H11" s="24">
        <v>21057.55</v>
      </c>
      <c r="I11" s="33">
        <v>21057.55</v>
      </c>
      <c r="J11" s="24"/>
      <c r="K11" s="34">
        <v>21057.55</v>
      </c>
      <c r="L11" s="34">
        <v>21057.55</v>
      </c>
      <c r="M11" s="34"/>
      <c r="N11" s="34">
        <v>21057.55</v>
      </c>
      <c r="O11" s="34"/>
      <c r="P11" s="34">
        <v>21057.55</v>
      </c>
      <c r="Q11" s="34">
        <v>-21057.55</v>
      </c>
      <c r="R11" s="34"/>
      <c r="S11" s="34"/>
      <c r="T11" s="34">
        <v>0</v>
      </c>
      <c r="U11" s="34"/>
      <c r="V11" s="34"/>
      <c r="W11" s="34">
        <v>0</v>
      </c>
      <c r="X11" s="34"/>
      <c r="Y11" s="24"/>
      <c r="Z11" s="34">
        <v>0</v>
      </c>
      <c r="AA11" s="24"/>
      <c r="AB11" s="24"/>
      <c r="AC11" s="34">
        <v>0</v>
      </c>
      <c r="AD11" s="25"/>
      <c r="AE11" s="42">
        <v>21057.55</v>
      </c>
      <c r="AF11" s="42">
        <v>21057.55</v>
      </c>
      <c r="AG11" s="42">
        <v>0</v>
      </c>
      <c r="AH11" s="42">
        <v>-21057.55</v>
      </c>
      <c r="AI11" s="43" t="e">
        <v>#N/A</v>
      </c>
      <c r="AJ11" s="43">
        <v>0</v>
      </c>
      <c r="AK11" s="43" t="e">
        <v>#N/A</v>
      </c>
      <c r="AL11" s="43" t="e">
        <v>#N/A</v>
      </c>
      <c r="AM11" s="43" t="e">
        <v>#N/A</v>
      </c>
    </row>
    <row r="12" ht="16.5" spans="1:39">
      <c r="A12" s="25"/>
      <c r="B12" s="25" t="s">
        <v>916</v>
      </c>
      <c r="C12" s="25" t="s">
        <v>917</v>
      </c>
      <c r="D12" s="25" t="s">
        <v>890</v>
      </c>
      <c r="E12" s="25" t="s">
        <v>690</v>
      </c>
      <c r="F12" s="24">
        <v>68000.0613333333</v>
      </c>
      <c r="G12" s="24">
        <v>68000</v>
      </c>
      <c r="H12" s="24">
        <v>0.0613333333349146</v>
      </c>
      <c r="I12" s="33">
        <v>17000</v>
      </c>
      <c r="J12" s="24"/>
      <c r="K12" s="34">
        <v>17000</v>
      </c>
      <c r="L12" s="34">
        <v>17000</v>
      </c>
      <c r="M12" s="34">
        <v>17000</v>
      </c>
      <c r="N12" s="34">
        <v>0</v>
      </c>
      <c r="O12" s="34">
        <v>17000</v>
      </c>
      <c r="P12" s="34">
        <v>17000</v>
      </c>
      <c r="Q12" s="34">
        <v>0</v>
      </c>
      <c r="R12" s="34"/>
      <c r="S12" s="34"/>
      <c r="T12" s="34">
        <v>0</v>
      </c>
      <c r="U12" s="35">
        <v>17000</v>
      </c>
      <c r="V12" s="34">
        <v>17000</v>
      </c>
      <c r="W12" s="34">
        <v>0</v>
      </c>
      <c r="X12" s="35"/>
      <c r="Y12" s="24">
        <v>17000</v>
      </c>
      <c r="Z12" s="34">
        <v>-17000</v>
      </c>
      <c r="AA12" s="24">
        <v>0.0613333333333333</v>
      </c>
      <c r="AB12" s="24"/>
      <c r="AC12" s="34">
        <v>0.0613333333333333</v>
      </c>
      <c r="AD12" s="25"/>
      <c r="AE12" s="42">
        <v>50999.9386666667</v>
      </c>
      <c r="AF12" s="42">
        <v>33999.9386666667</v>
      </c>
      <c r="AG12" s="42">
        <v>16999.9386666667</v>
      </c>
      <c r="AH12" s="42">
        <v>-0.0613333333312767</v>
      </c>
      <c r="AI12" s="43" t="e">
        <v>#N/A</v>
      </c>
      <c r="AJ12" s="43" t="e">
        <v>#N/A</v>
      </c>
      <c r="AK12" s="43" t="e">
        <v>#N/A</v>
      </c>
      <c r="AL12" s="43">
        <v>0</v>
      </c>
      <c r="AM12" s="43" t="e">
        <v>#N/A</v>
      </c>
    </row>
    <row r="13" ht="16.5" spans="1:39">
      <c r="A13" s="25"/>
      <c r="B13" s="25" t="s">
        <v>936</v>
      </c>
      <c r="C13" s="25" t="s">
        <v>937</v>
      </c>
      <c r="D13" s="25" t="s">
        <v>890</v>
      </c>
      <c r="E13" s="25" t="s">
        <v>690</v>
      </c>
      <c r="F13" s="24">
        <v>62400</v>
      </c>
      <c r="G13" s="24">
        <v>72160</v>
      </c>
      <c r="H13" s="24">
        <v>-9760</v>
      </c>
      <c r="I13" s="33">
        <v>22400</v>
      </c>
      <c r="J13" s="24">
        <v>17600</v>
      </c>
      <c r="K13" s="34">
        <v>4800</v>
      </c>
      <c r="L13" s="34">
        <v>22400</v>
      </c>
      <c r="M13" s="34">
        <v>1760</v>
      </c>
      <c r="N13" s="34">
        <v>20640</v>
      </c>
      <c r="O13" s="34">
        <v>8800</v>
      </c>
      <c r="P13" s="34">
        <v>17600</v>
      </c>
      <c r="Q13" s="34">
        <v>-8800</v>
      </c>
      <c r="R13" s="34"/>
      <c r="S13" s="34">
        <v>8800</v>
      </c>
      <c r="T13" s="34">
        <v>-8800</v>
      </c>
      <c r="U13" s="35">
        <v>8800</v>
      </c>
      <c r="V13" s="34">
        <v>8800</v>
      </c>
      <c r="W13" s="34">
        <v>0</v>
      </c>
      <c r="X13" s="35"/>
      <c r="Y13" s="24">
        <v>8800</v>
      </c>
      <c r="Z13" s="34">
        <v>-8800</v>
      </c>
      <c r="AA13" s="24"/>
      <c r="AB13" s="24">
        <v>8800</v>
      </c>
      <c r="AC13" s="34">
        <v>-8800</v>
      </c>
      <c r="AD13" s="25"/>
      <c r="AE13" s="42">
        <v>63360</v>
      </c>
      <c r="AF13" s="42">
        <v>54560</v>
      </c>
      <c r="AG13" s="42">
        <v>32160</v>
      </c>
      <c r="AH13" s="42">
        <v>9760</v>
      </c>
      <c r="AI13" s="43">
        <v>3520</v>
      </c>
      <c r="AJ13" s="43" t="e">
        <v>#N/A</v>
      </c>
      <c r="AK13" s="43" t="e">
        <v>#N/A</v>
      </c>
      <c r="AL13" s="43">
        <v>0</v>
      </c>
      <c r="AM13" s="43" t="e">
        <v>#N/A</v>
      </c>
    </row>
    <row r="14" ht="16.5" spans="1:39">
      <c r="A14" s="25"/>
      <c r="B14" s="25" t="s">
        <v>888</v>
      </c>
      <c r="C14" s="25" t="s">
        <v>889</v>
      </c>
      <c r="D14" s="25" t="s">
        <v>890</v>
      </c>
      <c r="E14" s="25" t="s">
        <v>690</v>
      </c>
      <c r="F14" s="24">
        <v>27600</v>
      </c>
      <c r="G14" s="24">
        <v>9200</v>
      </c>
      <c r="H14" s="24">
        <v>18400</v>
      </c>
      <c r="I14" s="33">
        <v>9200</v>
      </c>
      <c r="J14" s="24"/>
      <c r="K14" s="34">
        <v>9200</v>
      </c>
      <c r="L14" s="34">
        <v>9200</v>
      </c>
      <c r="M14" s="34"/>
      <c r="N14" s="34">
        <v>9200</v>
      </c>
      <c r="O14" s="34">
        <v>9200</v>
      </c>
      <c r="P14" s="34"/>
      <c r="Q14" s="34">
        <v>9200</v>
      </c>
      <c r="R14" s="34"/>
      <c r="S14" s="34"/>
      <c r="T14" s="34">
        <v>0</v>
      </c>
      <c r="U14" s="34"/>
      <c r="V14" s="34">
        <v>9200</v>
      </c>
      <c r="W14" s="34">
        <v>-9200</v>
      </c>
      <c r="X14" s="34"/>
      <c r="Y14" s="24"/>
      <c r="Z14" s="34">
        <v>0</v>
      </c>
      <c r="AA14" s="24"/>
      <c r="AB14" s="24"/>
      <c r="AC14" s="34">
        <v>0</v>
      </c>
      <c r="AD14" s="25"/>
      <c r="AE14" s="42">
        <v>9200</v>
      </c>
      <c r="AF14" s="42">
        <v>0</v>
      </c>
      <c r="AG14" s="42">
        <v>-9200</v>
      </c>
      <c r="AH14" s="42">
        <v>-18400</v>
      </c>
      <c r="AI14" s="43" t="e">
        <v>#N/A</v>
      </c>
      <c r="AJ14" s="43" t="e">
        <v>#N/A</v>
      </c>
      <c r="AK14" s="43" t="e">
        <v>#N/A</v>
      </c>
      <c r="AL14" s="43">
        <v>0</v>
      </c>
      <c r="AM14" s="43" t="e">
        <v>#N/A</v>
      </c>
    </row>
    <row r="15" ht="16.5" spans="1:39">
      <c r="A15" s="25"/>
      <c r="B15" s="25" t="s">
        <v>932</v>
      </c>
      <c r="C15" s="25" t="s">
        <v>933</v>
      </c>
      <c r="D15" s="25" t="s">
        <v>890</v>
      </c>
      <c r="E15" s="25" t="s">
        <v>690</v>
      </c>
      <c r="F15" s="24">
        <v>556839</v>
      </c>
      <c r="G15" s="24">
        <v>538535.4</v>
      </c>
      <c r="H15" s="24">
        <v>18303.6</v>
      </c>
      <c r="I15" s="33">
        <v>120000</v>
      </c>
      <c r="J15" s="24"/>
      <c r="K15" s="34">
        <v>120000</v>
      </c>
      <c r="L15" s="34">
        <v>220350</v>
      </c>
      <c r="M15" s="34">
        <v>159533.4</v>
      </c>
      <c r="N15" s="34">
        <v>60816.6</v>
      </c>
      <c r="O15" s="34">
        <v>97500</v>
      </c>
      <c r="P15" s="34">
        <v>110175</v>
      </c>
      <c r="Q15" s="34">
        <v>-12675</v>
      </c>
      <c r="R15" s="34"/>
      <c r="S15" s="34">
        <v>55175</v>
      </c>
      <c r="T15" s="34">
        <v>-55175</v>
      </c>
      <c r="U15" s="35">
        <v>118989</v>
      </c>
      <c r="V15" s="34">
        <v>134326</v>
      </c>
      <c r="W15" s="34">
        <v>-15337</v>
      </c>
      <c r="X15" s="35"/>
      <c r="Y15" s="24">
        <v>39663</v>
      </c>
      <c r="Z15" s="34">
        <v>-39663</v>
      </c>
      <c r="AA15" s="24"/>
      <c r="AB15" s="24">
        <v>39663</v>
      </c>
      <c r="AC15" s="34">
        <v>-39663</v>
      </c>
      <c r="AD15" s="25"/>
      <c r="AE15" s="42">
        <v>419546.4</v>
      </c>
      <c r="AF15" s="42">
        <v>322046.4</v>
      </c>
      <c r="AG15" s="42">
        <v>101696.4</v>
      </c>
      <c r="AH15" s="42">
        <v>-18303.6</v>
      </c>
      <c r="AI15" s="43" t="e">
        <v>#N/A</v>
      </c>
      <c r="AJ15" s="43" t="e">
        <v>#N/A</v>
      </c>
      <c r="AK15" s="43" t="e">
        <v>#N/A</v>
      </c>
      <c r="AL15" s="43">
        <v>0</v>
      </c>
      <c r="AM15" s="43" t="e">
        <v>#N/A</v>
      </c>
    </row>
    <row r="16" ht="16.5" spans="1:39">
      <c r="A16" s="25"/>
      <c r="B16" s="25" t="s">
        <v>918</v>
      </c>
      <c r="C16" s="25" t="s">
        <v>919</v>
      </c>
      <c r="D16" s="25" t="s">
        <v>890</v>
      </c>
      <c r="E16" s="25" t="s">
        <v>690</v>
      </c>
      <c r="F16" s="24">
        <v>112160</v>
      </c>
      <c r="G16" s="24">
        <v>78720</v>
      </c>
      <c r="H16" s="24">
        <v>33440</v>
      </c>
      <c r="I16" s="33">
        <v>40000</v>
      </c>
      <c r="J16" s="24"/>
      <c r="K16" s="34">
        <v>40000</v>
      </c>
      <c r="L16" s="34">
        <v>32800</v>
      </c>
      <c r="M16" s="34"/>
      <c r="N16" s="34">
        <v>32800</v>
      </c>
      <c r="O16" s="34">
        <v>22960</v>
      </c>
      <c r="P16" s="34">
        <v>22960</v>
      </c>
      <c r="Q16" s="34">
        <v>0</v>
      </c>
      <c r="R16" s="34"/>
      <c r="S16" s="34"/>
      <c r="T16" s="34">
        <v>0</v>
      </c>
      <c r="U16" s="35">
        <v>16400</v>
      </c>
      <c r="V16" s="34">
        <v>39360</v>
      </c>
      <c r="W16" s="34">
        <v>-22960</v>
      </c>
      <c r="X16" s="35"/>
      <c r="Y16" s="24">
        <v>9840</v>
      </c>
      <c r="Z16" s="34">
        <v>-9840</v>
      </c>
      <c r="AA16" s="24"/>
      <c r="AB16" s="24">
        <v>6560</v>
      </c>
      <c r="AC16" s="34">
        <v>-6560</v>
      </c>
      <c r="AD16" s="25"/>
      <c r="AE16" s="42">
        <v>62320</v>
      </c>
      <c r="AF16" s="42">
        <v>39360</v>
      </c>
      <c r="AG16" s="42">
        <v>6560</v>
      </c>
      <c r="AH16" s="42">
        <v>-33440</v>
      </c>
      <c r="AI16" s="43" t="e">
        <v>#N/A</v>
      </c>
      <c r="AJ16" s="43" t="e">
        <v>#N/A</v>
      </c>
      <c r="AK16" s="43" t="e">
        <v>#N/A</v>
      </c>
      <c r="AL16" s="43">
        <v>0</v>
      </c>
      <c r="AM16" s="43" t="e">
        <v>#N/A</v>
      </c>
    </row>
    <row r="17" ht="16.5" spans="1:39">
      <c r="A17" s="25"/>
      <c r="B17" s="25" t="s">
        <v>942</v>
      </c>
      <c r="C17" s="25" t="s">
        <v>943</v>
      </c>
      <c r="D17" s="25" t="s">
        <v>890</v>
      </c>
      <c r="E17" s="25" t="s">
        <v>690</v>
      </c>
      <c r="F17" s="24">
        <v>49913.3333333333</v>
      </c>
      <c r="G17" s="24">
        <v>75109.75</v>
      </c>
      <c r="H17" s="24">
        <v>-25196.4166666667</v>
      </c>
      <c r="I17" s="33"/>
      <c r="J17" s="24"/>
      <c r="K17" s="34">
        <v>0</v>
      </c>
      <c r="L17" s="34">
        <v>11000</v>
      </c>
      <c r="M17" s="34"/>
      <c r="N17" s="34">
        <v>11000</v>
      </c>
      <c r="O17" s="34">
        <v>15600</v>
      </c>
      <c r="P17" s="34">
        <v>5429.75</v>
      </c>
      <c r="Q17" s="34">
        <v>10170.25</v>
      </c>
      <c r="R17" s="34"/>
      <c r="S17" s="34">
        <v>15600</v>
      </c>
      <c r="T17" s="34">
        <v>-15600</v>
      </c>
      <c r="U17" s="35">
        <v>21580</v>
      </c>
      <c r="V17" s="34">
        <v>31980</v>
      </c>
      <c r="W17" s="34">
        <v>-10400</v>
      </c>
      <c r="X17" s="35"/>
      <c r="Y17" s="24"/>
      <c r="Z17" s="34">
        <v>0</v>
      </c>
      <c r="AA17" s="24">
        <v>1733.33333333333</v>
      </c>
      <c r="AB17" s="24">
        <v>22100</v>
      </c>
      <c r="AC17" s="34">
        <v>-20366.6666666667</v>
      </c>
      <c r="AD17" s="25"/>
      <c r="AE17" s="42">
        <v>51796.4166666667</v>
      </c>
      <c r="AF17" s="42">
        <v>36196.4166666667</v>
      </c>
      <c r="AG17" s="42">
        <v>25196.4166666667</v>
      </c>
      <c r="AH17" s="42">
        <v>25196.4166666667</v>
      </c>
      <c r="AI17" s="43" t="e">
        <v>#N/A</v>
      </c>
      <c r="AJ17" s="43">
        <v>0</v>
      </c>
      <c r="AK17" s="43" t="e">
        <v>#N/A</v>
      </c>
      <c r="AL17" s="43" t="e">
        <v>#N/A</v>
      </c>
      <c r="AM17" s="43" t="e">
        <v>#N/A</v>
      </c>
    </row>
    <row r="18" ht="16.5" spans="1:39">
      <c r="A18" s="25"/>
      <c r="B18" s="25" t="s">
        <v>912</v>
      </c>
      <c r="C18" s="25" t="s">
        <v>913</v>
      </c>
      <c r="D18" s="25" t="s">
        <v>890</v>
      </c>
      <c r="E18" s="25" t="s">
        <v>690</v>
      </c>
      <c r="F18" s="24">
        <v>624340.607333333</v>
      </c>
      <c r="G18" s="24">
        <v>570998.68</v>
      </c>
      <c r="H18" s="24">
        <v>53341.9273333333</v>
      </c>
      <c r="I18" s="33">
        <v>60000</v>
      </c>
      <c r="J18" s="24">
        <v>66071.1</v>
      </c>
      <c r="K18" s="34">
        <v>-6071.10000000001</v>
      </c>
      <c r="L18" s="34">
        <v>49000</v>
      </c>
      <c r="M18" s="34">
        <v>41000</v>
      </c>
      <c r="N18" s="34">
        <v>8000</v>
      </c>
      <c r="O18" s="34"/>
      <c r="P18" s="34"/>
      <c r="Q18" s="34">
        <v>0</v>
      </c>
      <c r="R18" s="34">
        <v>200000</v>
      </c>
      <c r="S18" s="34">
        <v>41000</v>
      </c>
      <c r="T18" s="34">
        <v>159000</v>
      </c>
      <c r="U18" s="34">
        <v>200000</v>
      </c>
      <c r="V18" s="34">
        <v>180380.42</v>
      </c>
      <c r="W18" s="34">
        <v>19619.58</v>
      </c>
      <c r="X18" s="34">
        <v>107857.37</v>
      </c>
      <c r="Y18" s="24">
        <v>107857.37</v>
      </c>
      <c r="Z18" s="34">
        <v>0</v>
      </c>
      <c r="AA18" s="24">
        <v>7483.23733333333</v>
      </c>
      <c r="AB18" s="24">
        <v>134689.79</v>
      </c>
      <c r="AC18" s="34">
        <v>-127206.552666667</v>
      </c>
      <c r="AD18" s="25"/>
      <c r="AE18" s="42">
        <v>55658.0726666667</v>
      </c>
      <c r="AF18" s="42">
        <v>55658.0726666667</v>
      </c>
      <c r="AG18" s="42">
        <v>6658.0726666667</v>
      </c>
      <c r="AH18" s="42">
        <v>-53341.9273333333</v>
      </c>
      <c r="AI18" s="43" t="e">
        <v>#N/A</v>
      </c>
      <c r="AJ18" s="43" t="e">
        <v>#N/A</v>
      </c>
      <c r="AK18" s="43" t="e">
        <v>#N/A</v>
      </c>
      <c r="AL18" s="43">
        <v>0</v>
      </c>
      <c r="AM18" s="43" t="e">
        <v>#N/A</v>
      </c>
    </row>
    <row r="19" ht="16.5" spans="1:39">
      <c r="A19" s="25"/>
      <c r="B19" s="25" t="s">
        <v>807</v>
      </c>
      <c r="C19" s="25" t="s">
        <v>808</v>
      </c>
      <c r="D19" s="25" t="s">
        <v>1080</v>
      </c>
      <c r="E19" s="25"/>
      <c r="F19" s="24">
        <v>99031</v>
      </c>
      <c r="G19" s="24">
        <v>53084.2</v>
      </c>
      <c r="H19" s="24">
        <v>45946.8</v>
      </c>
      <c r="I19" s="33">
        <v>0</v>
      </c>
      <c r="J19" s="24">
        <v>53084.2</v>
      </c>
      <c r="K19" s="34">
        <v>-53084.2</v>
      </c>
      <c r="L19" s="34">
        <v>99031</v>
      </c>
      <c r="M19" s="34"/>
      <c r="N19" s="34">
        <v>99031</v>
      </c>
      <c r="O19" s="34"/>
      <c r="P19" s="34"/>
      <c r="Q19" s="34">
        <v>0</v>
      </c>
      <c r="R19" s="34"/>
      <c r="S19" s="34"/>
      <c r="T19" s="34">
        <v>0</v>
      </c>
      <c r="U19" s="34"/>
      <c r="V19" s="34"/>
      <c r="W19" s="34">
        <v>0</v>
      </c>
      <c r="X19" s="34"/>
      <c r="Y19" s="24"/>
      <c r="Z19" s="34">
        <v>0</v>
      </c>
      <c r="AA19" s="24"/>
      <c r="AB19" s="24"/>
      <c r="AC19" s="34">
        <v>0</v>
      </c>
      <c r="AD19" s="25"/>
      <c r="AE19" s="42">
        <v>53084.2</v>
      </c>
      <c r="AF19" s="42">
        <v>53084.2</v>
      </c>
      <c r="AG19" s="42">
        <v>-45946.8</v>
      </c>
      <c r="AH19" s="42">
        <v>-45946.8</v>
      </c>
      <c r="AI19" s="43" t="e">
        <v>#N/A</v>
      </c>
      <c r="AJ19" s="43">
        <v>0</v>
      </c>
      <c r="AK19" s="43" t="e">
        <v>#N/A</v>
      </c>
      <c r="AL19" s="43" t="e">
        <v>#N/A</v>
      </c>
      <c r="AM19" s="43" t="e">
        <v>#N/A</v>
      </c>
    </row>
    <row r="20" ht="16.5" spans="1:39">
      <c r="A20" s="23"/>
      <c r="B20" s="23" t="s">
        <v>886</v>
      </c>
      <c r="C20" s="23" t="s">
        <v>1082</v>
      </c>
      <c r="D20" s="23" t="s">
        <v>1080</v>
      </c>
      <c r="E20" s="23"/>
      <c r="F20" s="24">
        <v>805354.6</v>
      </c>
      <c r="G20" s="24">
        <v>362774.5</v>
      </c>
      <c r="H20" s="24">
        <v>442580.1</v>
      </c>
      <c r="I20" s="33">
        <v>223063</v>
      </c>
      <c r="J20" s="24"/>
      <c r="K20" s="34">
        <v>223063</v>
      </c>
      <c r="L20" s="34">
        <v>223063</v>
      </c>
      <c r="M20" s="34">
        <v>4337.5</v>
      </c>
      <c r="N20" s="34">
        <v>218725.5</v>
      </c>
      <c r="O20" s="34"/>
      <c r="P20" s="34">
        <v>98918.33</v>
      </c>
      <c r="Q20" s="34">
        <v>-98918.33</v>
      </c>
      <c r="R20" s="34">
        <v>0</v>
      </c>
      <c r="S20" s="34">
        <v>100000</v>
      </c>
      <c r="T20" s="34">
        <v>-100000</v>
      </c>
      <c r="U20" s="35">
        <v>311437</v>
      </c>
      <c r="V20" s="34">
        <v>112518.67</v>
      </c>
      <c r="W20" s="34">
        <v>198918.33</v>
      </c>
      <c r="X20" s="35"/>
      <c r="Y20" s="24"/>
      <c r="Z20" s="34">
        <v>0</v>
      </c>
      <c r="AA20" s="24">
        <v>47791.6</v>
      </c>
      <c r="AB20" s="24">
        <v>47000</v>
      </c>
      <c r="AC20" s="34">
        <v>791.599999999999</v>
      </c>
      <c r="AD20" s="25"/>
      <c r="AE20" s="42">
        <v>3545.90000000002</v>
      </c>
      <c r="AF20" s="42">
        <v>3545.90000000002</v>
      </c>
      <c r="AG20" s="42">
        <v>-219517.1</v>
      </c>
      <c r="AH20" s="42">
        <v>-442580.1</v>
      </c>
      <c r="AI20" s="43" t="e">
        <v>#N/A</v>
      </c>
      <c r="AJ20" s="43">
        <v>0</v>
      </c>
      <c r="AK20" s="43" t="e">
        <v>#N/A</v>
      </c>
      <c r="AL20" s="43">
        <v>0</v>
      </c>
      <c r="AM20" s="43" t="e">
        <v>#N/A</v>
      </c>
    </row>
    <row r="21" ht="16.5" spans="1:39">
      <c r="A21" s="25"/>
      <c r="B21" s="25" t="s">
        <v>797</v>
      </c>
      <c r="C21" s="25" t="s">
        <v>798</v>
      </c>
      <c r="D21" s="25" t="s">
        <v>1080</v>
      </c>
      <c r="E21" s="25" t="s">
        <v>712</v>
      </c>
      <c r="F21" s="24">
        <v>180000</v>
      </c>
      <c r="G21" s="24">
        <v>77600</v>
      </c>
      <c r="H21" s="24">
        <v>102400</v>
      </c>
      <c r="I21" s="33">
        <v>100000</v>
      </c>
      <c r="J21" s="24">
        <v>38800</v>
      </c>
      <c r="K21" s="34">
        <v>61200</v>
      </c>
      <c r="L21" s="34">
        <v>40000</v>
      </c>
      <c r="M21" s="34">
        <v>19400</v>
      </c>
      <c r="N21" s="34">
        <v>20600</v>
      </c>
      <c r="O21" s="34">
        <v>40000</v>
      </c>
      <c r="P21" s="34"/>
      <c r="Q21" s="34">
        <v>40000</v>
      </c>
      <c r="R21" s="34"/>
      <c r="S21" s="34"/>
      <c r="T21" s="34">
        <v>0</v>
      </c>
      <c r="U21" s="34"/>
      <c r="V21" s="34">
        <v>19400</v>
      </c>
      <c r="W21" s="34">
        <v>-19400</v>
      </c>
      <c r="X21" s="34"/>
      <c r="Y21" s="24"/>
      <c r="Z21" s="34">
        <v>0</v>
      </c>
      <c r="AA21" s="24"/>
      <c r="AB21" s="24"/>
      <c r="AC21" s="34">
        <v>0</v>
      </c>
      <c r="AD21" s="25"/>
      <c r="AE21" s="42">
        <v>77600</v>
      </c>
      <c r="AF21" s="42">
        <v>37600</v>
      </c>
      <c r="AG21" s="42">
        <v>-2400</v>
      </c>
      <c r="AH21" s="42">
        <v>-102400</v>
      </c>
      <c r="AI21" s="43" t="e">
        <v>#N/A</v>
      </c>
      <c r="AJ21" s="43">
        <v>0</v>
      </c>
      <c r="AK21" s="43" t="e">
        <v>#N/A</v>
      </c>
      <c r="AL21" s="43" t="e">
        <v>#N/A</v>
      </c>
      <c r="AM21" s="43" t="e">
        <v>#N/A</v>
      </c>
    </row>
    <row r="22" ht="16.5" spans="1:39">
      <c r="A22" s="25"/>
      <c r="B22" s="25" t="s">
        <v>566</v>
      </c>
      <c r="C22" s="25" t="s">
        <v>567</v>
      </c>
      <c r="D22" s="25" t="s">
        <v>1080</v>
      </c>
      <c r="E22" s="25" t="s">
        <v>712</v>
      </c>
      <c r="F22" s="24">
        <v>6928.12</v>
      </c>
      <c r="G22" s="24">
        <v>3464.06</v>
      </c>
      <c r="H22" s="24">
        <v>3464.06</v>
      </c>
      <c r="I22" s="33">
        <v>3464.06</v>
      </c>
      <c r="J22" s="24">
        <v>3464.06</v>
      </c>
      <c r="K22" s="34">
        <v>0</v>
      </c>
      <c r="L22" s="34">
        <v>3464.06</v>
      </c>
      <c r="M22" s="34"/>
      <c r="N22" s="34">
        <v>3464.06</v>
      </c>
      <c r="O22" s="34"/>
      <c r="P22" s="34"/>
      <c r="Q22" s="34">
        <v>0</v>
      </c>
      <c r="R22" s="34"/>
      <c r="S22" s="34"/>
      <c r="T22" s="34">
        <v>0</v>
      </c>
      <c r="U22" s="34"/>
      <c r="V22" s="34"/>
      <c r="W22" s="34">
        <v>0</v>
      </c>
      <c r="X22" s="34"/>
      <c r="Y22" s="24"/>
      <c r="Z22" s="34">
        <v>0</v>
      </c>
      <c r="AA22" s="24"/>
      <c r="AB22" s="24"/>
      <c r="AC22" s="34">
        <v>0</v>
      </c>
      <c r="AD22" s="25"/>
      <c r="AE22" s="42">
        <v>3464.06</v>
      </c>
      <c r="AF22" s="42">
        <v>3464.06</v>
      </c>
      <c r="AG22" s="42">
        <v>0</v>
      </c>
      <c r="AH22" s="42">
        <v>-3464.06</v>
      </c>
      <c r="AI22" s="43" t="e">
        <v>#N/A</v>
      </c>
      <c r="AJ22" s="43">
        <v>0</v>
      </c>
      <c r="AK22" s="43" t="e">
        <v>#N/A</v>
      </c>
      <c r="AL22" s="43" t="e">
        <v>#N/A</v>
      </c>
      <c r="AM22" s="43" t="e">
        <v>#N/A</v>
      </c>
    </row>
    <row r="23" ht="16.5" spans="1:39">
      <c r="A23" s="25"/>
      <c r="B23" s="25" t="s">
        <v>368</v>
      </c>
      <c r="C23" s="25" t="s">
        <v>369</v>
      </c>
      <c r="D23" s="25" t="s">
        <v>1080</v>
      </c>
      <c r="E23" s="25" t="s">
        <v>712</v>
      </c>
      <c r="F23" s="24">
        <v>15788</v>
      </c>
      <c r="G23" s="24">
        <v>0</v>
      </c>
      <c r="H23" s="24">
        <v>15788</v>
      </c>
      <c r="I23" s="33">
        <v>7894</v>
      </c>
      <c r="J23" s="24"/>
      <c r="K23" s="34">
        <v>7894</v>
      </c>
      <c r="L23" s="34">
        <v>7894</v>
      </c>
      <c r="M23" s="34"/>
      <c r="N23" s="34">
        <v>7894</v>
      </c>
      <c r="O23" s="34"/>
      <c r="P23" s="34"/>
      <c r="Q23" s="34">
        <v>0</v>
      </c>
      <c r="R23" s="34"/>
      <c r="S23" s="34"/>
      <c r="T23" s="34">
        <v>0</v>
      </c>
      <c r="U23" s="34"/>
      <c r="V23" s="34"/>
      <c r="W23" s="34">
        <v>0</v>
      </c>
      <c r="X23" s="34"/>
      <c r="Y23" s="24"/>
      <c r="Z23" s="34">
        <v>0</v>
      </c>
      <c r="AA23" s="24"/>
      <c r="AB23" s="24"/>
      <c r="AC23" s="34">
        <v>0</v>
      </c>
      <c r="AD23" s="25"/>
      <c r="AE23" s="42">
        <v>0</v>
      </c>
      <c r="AF23" s="42">
        <v>0</v>
      </c>
      <c r="AG23" s="42">
        <v>-7894</v>
      </c>
      <c r="AH23" s="42">
        <v>-15788</v>
      </c>
      <c r="AI23" s="43" t="e">
        <v>#N/A</v>
      </c>
      <c r="AJ23" s="43">
        <v>0</v>
      </c>
      <c r="AK23" s="43" t="e">
        <v>#N/A</v>
      </c>
      <c r="AL23" s="43" t="e">
        <v>#N/A</v>
      </c>
      <c r="AM23" s="43" t="e">
        <v>#N/A</v>
      </c>
    </row>
    <row r="24" ht="16.5" spans="1:39">
      <c r="A24" s="23"/>
      <c r="B24" s="23" t="s">
        <v>490</v>
      </c>
      <c r="C24" s="23" t="s">
        <v>491</v>
      </c>
      <c r="D24" s="23" t="s">
        <v>1080</v>
      </c>
      <c r="E24" s="23" t="s">
        <v>712</v>
      </c>
      <c r="F24" s="24">
        <v>32160</v>
      </c>
      <c r="G24" s="24">
        <v>0</v>
      </c>
      <c r="H24" s="24">
        <v>32160</v>
      </c>
      <c r="I24" s="33">
        <v>16080</v>
      </c>
      <c r="J24" s="24"/>
      <c r="K24" s="34">
        <v>16080</v>
      </c>
      <c r="L24" s="34">
        <v>16080</v>
      </c>
      <c r="M24" s="34"/>
      <c r="N24" s="34">
        <v>16080</v>
      </c>
      <c r="O24" s="34"/>
      <c r="P24" s="34"/>
      <c r="Q24" s="34">
        <v>0</v>
      </c>
      <c r="R24" s="34"/>
      <c r="S24" s="34"/>
      <c r="T24" s="34">
        <v>0</v>
      </c>
      <c r="U24" s="34"/>
      <c r="V24" s="34"/>
      <c r="W24" s="34">
        <v>0</v>
      </c>
      <c r="X24" s="34"/>
      <c r="Y24" s="24"/>
      <c r="Z24" s="34">
        <v>0</v>
      </c>
      <c r="AA24" s="24"/>
      <c r="AB24" s="24"/>
      <c r="AC24" s="34">
        <v>0</v>
      </c>
      <c r="AD24" s="25"/>
      <c r="AE24" s="42">
        <v>0</v>
      </c>
      <c r="AF24" s="42">
        <v>0</v>
      </c>
      <c r="AG24" s="42">
        <v>-16080</v>
      </c>
      <c r="AH24" s="42">
        <v>-32160</v>
      </c>
      <c r="AI24" s="43" t="e">
        <v>#N/A</v>
      </c>
      <c r="AJ24" s="43">
        <v>0</v>
      </c>
      <c r="AK24" s="43" t="e">
        <v>#N/A</v>
      </c>
      <c r="AL24" s="43">
        <v>0</v>
      </c>
      <c r="AM24" s="43" t="e">
        <v>#N/A</v>
      </c>
    </row>
    <row r="25" ht="16.5" spans="1:39">
      <c r="A25" s="25"/>
      <c r="B25" s="25" t="s">
        <v>967</v>
      </c>
      <c r="C25" s="25" t="s">
        <v>968</v>
      </c>
      <c r="D25" s="25" t="s">
        <v>1080</v>
      </c>
      <c r="E25" s="25" t="s">
        <v>712</v>
      </c>
      <c r="F25" s="24">
        <v>80950</v>
      </c>
      <c r="G25" s="24">
        <v>59383.38</v>
      </c>
      <c r="H25" s="24">
        <v>21566.62</v>
      </c>
      <c r="I25" s="33">
        <v>40450</v>
      </c>
      <c r="J25" s="24"/>
      <c r="K25" s="34">
        <v>40450</v>
      </c>
      <c r="L25" s="34">
        <v>40500</v>
      </c>
      <c r="M25" s="34"/>
      <c r="N25" s="34">
        <v>40500</v>
      </c>
      <c r="O25" s="34"/>
      <c r="P25" s="34"/>
      <c r="Q25" s="34">
        <v>0</v>
      </c>
      <c r="R25" s="34"/>
      <c r="S25" s="34"/>
      <c r="T25" s="34">
        <v>0</v>
      </c>
      <c r="U25" s="34"/>
      <c r="V25" s="34">
        <v>15000</v>
      </c>
      <c r="W25" s="34">
        <v>-15000</v>
      </c>
      <c r="X25" s="34"/>
      <c r="Y25" s="24"/>
      <c r="Z25" s="34">
        <v>0</v>
      </c>
      <c r="AA25" s="24"/>
      <c r="AB25" s="24">
        <v>44383.38</v>
      </c>
      <c r="AC25" s="34">
        <v>-44383.38</v>
      </c>
      <c r="AD25" s="25"/>
      <c r="AE25" s="42">
        <v>59383.38</v>
      </c>
      <c r="AF25" s="42">
        <v>59383.38</v>
      </c>
      <c r="AG25" s="42">
        <v>18883.38</v>
      </c>
      <c r="AH25" s="42">
        <v>-21566.62</v>
      </c>
      <c r="AI25" s="43" t="e">
        <v>#N/A</v>
      </c>
      <c r="AJ25" s="43">
        <v>0</v>
      </c>
      <c r="AK25" s="43" t="e">
        <v>#N/A</v>
      </c>
      <c r="AL25" s="43" t="e">
        <v>#N/A</v>
      </c>
      <c r="AM25" s="43" t="e">
        <v>#N/A</v>
      </c>
    </row>
    <row r="26" ht="16.5" spans="1:39">
      <c r="A26" s="23"/>
      <c r="B26" s="23" t="s">
        <v>969</v>
      </c>
      <c r="C26" s="23" t="s">
        <v>970</v>
      </c>
      <c r="D26" s="23" t="s">
        <v>1080</v>
      </c>
      <c r="E26" s="23" t="s">
        <v>712</v>
      </c>
      <c r="F26" s="24">
        <v>11506.6666666667</v>
      </c>
      <c r="G26" s="24">
        <v>16650</v>
      </c>
      <c r="H26" s="24">
        <v>-5143.33333333333</v>
      </c>
      <c r="I26" s="33">
        <v>5500</v>
      </c>
      <c r="J26" s="24"/>
      <c r="K26" s="34">
        <v>5500</v>
      </c>
      <c r="L26" s="34">
        <v>5500</v>
      </c>
      <c r="M26" s="34"/>
      <c r="N26" s="34">
        <v>5500</v>
      </c>
      <c r="O26" s="34"/>
      <c r="P26" s="34">
        <v>5500</v>
      </c>
      <c r="Q26" s="34">
        <v>-5500</v>
      </c>
      <c r="R26" s="34"/>
      <c r="S26" s="34">
        <v>5700</v>
      </c>
      <c r="T26" s="34">
        <v>-5700</v>
      </c>
      <c r="U26" s="34"/>
      <c r="V26" s="34"/>
      <c r="W26" s="34">
        <v>0</v>
      </c>
      <c r="X26" s="34"/>
      <c r="Y26" s="24">
        <v>0</v>
      </c>
      <c r="Z26" s="34">
        <v>0</v>
      </c>
      <c r="AA26" s="24">
        <v>506.666666666667</v>
      </c>
      <c r="AB26" s="24">
        <v>5450</v>
      </c>
      <c r="AC26" s="34">
        <v>-4943.33333333333</v>
      </c>
      <c r="AD26" s="25"/>
      <c r="AE26" s="42">
        <v>16143.3333333333</v>
      </c>
      <c r="AF26" s="42">
        <v>16143.3333333333</v>
      </c>
      <c r="AG26" s="42">
        <v>10643.3333333333</v>
      </c>
      <c r="AH26" s="42">
        <v>5143.33333333333</v>
      </c>
      <c r="AI26" s="43" t="e">
        <v>#N/A</v>
      </c>
      <c r="AJ26" s="43">
        <v>0</v>
      </c>
      <c r="AK26" s="43" t="e">
        <v>#N/A</v>
      </c>
      <c r="AL26" s="43">
        <v>0</v>
      </c>
      <c r="AM26" s="43" t="e">
        <v>#N/A</v>
      </c>
    </row>
    <row r="27" ht="16.5" spans="1:39">
      <c r="A27" s="26"/>
      <c r="B27" s="26" t="s">
        <v>944</v>
      </c>
      <c r="C27" s="26" t="s">
        <v>945</v>
      </c>
      <c r="D27" s="26" t="s">
        <v>890</v>
      </c>
      <c r="E27" s="26" t="s">
        <v>712</v>
      </c>
      <c r="F27" s="24">
        <v>14024.08</v>
      </c>
      <c r="G27" s="24">
        <v>8390.28</v>
      </c>
      <c r="H27" s="24">
        <v>5633.8</v>
      </c>
      <c r="I27" s="33"/>
      <c r="J27" s="24"/>
      <c r="K27" s="34">
        <v>0</v>
      </c>
      <c r="L27" s="34">
        <v>8130</v>
      </c>
      <c r="M27" s="34">
        <v>2777.98</v>
      </c>
      <c r="N27" s="34">
        <v>5352.02</v>
      </c>
      <c r="O27" s="34"/>
      <c r="P27" s="34"/>
      <c r="Q27" s="34">
        <v>0</v>
      </c>
      <c r="R27" s="34"/>
      <c r="S27" s="34"/>
      <c r="T27" s="34">
        <v>0</v>
      </c>
      <c r="U27" s="35">
        <v>5894.08</v>
      </c>
      <c r="V27" s="34">
        <v>5612.3</v>
      </c>
      <c r="W27" s="34">
        <v>281.78</v>
      </c>
      <c r="X27" s="35"/>
      <c r="Y27" s="24"/>
      <c r="Z27" s="34">
        <v>0</v>
      </c>
      <c r="AA27" s="24"/>
      <c r="AB27" s="24"/>
      <c r="AC27" s="34">
        <v>0</v>
      </c>
      <c r="AD27" s="25"/>
      <c r="AE27" s="42">
        <v>2496.2</v>
      </c>
      <c r="AF27" s="42">
        <v>2496.2</v>
      </c>
      <c r="AG27" s="42">
        <v>-5633.8</v>
      </c>
      <c r="AH27" s="42">
        <v>-5633.8</v>
      </c>
      <c r="AI27" s="43" t="e">
        <v>#N/A</v>
      </c>
      <c r="AJ27" s="43" t="e">
        <v>#N/A</v>
      </c>
      <c r="AK27" s="43" t="e">
        <v>#N/A</v>
      </c>
      <c r="AL27" s="43" t="e">
        <v>#N/A</v>
      </c>
      <c r="AM27" s="43" t="e">
        <v>#N/A</v>
      </c>
    </row>
    <row r="28" ht="16.5" spans="1:39">
      <c r="A28" s="25"/>
      <c r="B28" s="25" t="s">
        <v>470</v>
      </c>
      <c r="C28" s="25" t="s">
        <v>601</v>
      </c>
      <c r="D28" s="25" t="s">
        <v>1080</v>
      </c>
      <c r="E28" s="25" t="s">
        <v>712</v>
      </c>
      <c r="F28" s="24">
        <v>7044.78</v>
      </c>
      <c r="G28" s="24">
        <v>0</v>
      </c>
      <c r="H28" s="24">
        <v>7044.78</v>
      </c>
      <c r="I28" s="33">
        <v>3522.39</v>
      </c>
      <c r="J28" s="24"/>
      <c r="K28" s="34">
        <v>3522.39</v>
      </c>
      <c r="L28" s="34">
        <v>3522.39</v>
      </c>
      <c r="M28" s="34"/>
      <c r="N28" s="34">
        <v>3522.39</v>
      </c>
      <c r="O28" s="34"/>
      <c r="P28" s="34"/>
      <c r="Q28" s="34">
        <v>0</v>
      </c>
      <c r="R28" s="34"/>
      <c r="S28" s="34"/>
      <c r="T28" s="34">
        <v>0</v>
      </c>
      <c r="U28" s="34"/>
      <c r="V28" s="34"/>
      <c r="W28" s="34">
        <v>0</v>
      </c>
      <c r="X28" s="34"/>
      <c r="Y28" s="24"/>
      <c r="Z28" s="34">
        <v>0</v>
      </c>
      <c r="AA28" s="24"/>
      <c r="AB28" s="24"/>
      <c r="AC28" s="34">
        <v>0</v>
      </c>
      <c r="AD28" s="25"/>
      <c r="AE28" s="42">
        <v>0</v>
      </c>
      <c r="AF28" s="42">
        <v>0</v>
      </c>
      <c r="AG28" s="42">
        <v>-3522.39</v>
      </c>
      <c r="AH28" s="42">
        <v>-7044.78</v>
      </c>
      <c r="AI28" s="43" t="e">
        <v>#N/A</v>
      </c>
      <c r="AJ28" s="43">
        <v>0</v>
      </c>
      <c r="AK28" s="43" t="e">
        <v>#N/A</v>
      </c>
      <c r="AL28" s="43" t="e">
        <v>#N/A</v>
      </c>
      <c r="AM28" s="43" t="e">
        <v>#N/A</v>
      </c>
    </row>
    <row r="29" ht="16.5" spans="1:39">
      <c r="A29" s="25"/>
      <c r="B29" s="25" t="s">
        <v>282</v>
      </c>
      <c r="C29" s="25" t="s">
        <v>283</v>
      </c>
      <c r="D29" s="25" t="s">
        <v>1080</v>
      </c>
      <c r="E29" s="25" t="s">
        <v>712</v>
      </c>
      <c r="F29" s="24">
        <v>9304.96</v>
      </c>
      <c r="G29" s="24">
        <v>9304.96</v>
      </c>
      <c r="H29" s="24">
        <v>0</v>
      </c>
      <c r="I29" s="33"/>
      <c r="J29" s="24"/>
      <c r="K29" s="34">
        <v>0</v>
      </c>
      <c r="L29" s="34">
        <v>9304.96</v>
      </c>
      <c r="M29" s="34"/>
      <c r="N29" s="34">
        <v>9304.96</v>
      </c>
      <c r="O29" s="34"/>
      <c r="P29" s="34">
        <v>9304.96</v>
      </c>
      <c r="Q29" s="34">
        <v>-9304.96</v>
      </c>
      <c r="R29" s="34"/>
      <c r="S29" s="34"/>
      <c r="T29" s="34">
        <v>0</v>
      </c>
      <c r="U29" s="34"/>
      <c r="V29" s="34"/>
      <c r="W29" s="34">
        <v>0</v>
      </c>
      <c r="X29" s="34"/>
      <c r="Y29" s="24"/>
      <c r="Z29" s="34">
        <v>0</v>
      </c>
      <c r="AA29" s="24"/>
      <c r="AB29" s="24"/>
      <c r="AC29" s="34">
        <v>0</v>
      </c>
      <c r="AD29" s="25"/>
      <c r="AE29" s="42">
        <v>9304.96</v>
      </c>
      <c r="AF29" s="42">
        <v>9304.96</v>
      </c>
      <c r="AG29" s="42">
        <v>0</v>
      </c>
      <c r="AH29" s="42">
        <v>0</v>
      </c>
      <c r="AI29" s="43" t="e">
        <v>#N/A</v>
      </c>
      <c r="AJ29" s="43">
        <v>0</v>
      </c>
      <c r="AK29" s="43" t="e">
        <v>#N/A</v>
      </c>
      <c r="AL29" s="43" t="e">
        <v>#N/A</v>
      </c>
      <c r="AM29" s="43" t="e">
        <v>#N/A</v>
      </c>
    </row>
    <row r="30" ht="16.5" spans="1:39">
      <c r="A30" s="25"/>
      <c r="B30" s="25" t="s">
        <v>342</v>
      </c>
      <c r="C30" s="25" t="s">
        <v>343</v>
      </c>
      <c r="D30" s="25" t="s">
        <v>1080</v>
      </c>
      <c r="E30" s="25" t="s">
        <v>712</v>
      </c>
      <c r="F30" s="24">
        <v>51000</v>
      </c>
      <c r="G30" s="24">
        <v>10670</v>
      </c>
      <c r="H30" s="24">
        <v>40330</v>
      </c>
      <c r="I30" s="33">
        <v>20000</v>
      </c>
      <c r="J30" s="24"/>
      <c r="K30" s="34">
        <v>20000</v>
      </c>
      <c r="L30" s="34">
        <v>20000</v>
      </c>
      <c r="M30" s="34"/>
      <c r="N30" s="34">
        <v>20000</v>
      </c>
      <c r="O30" s="34"/>
      <c r="P30" s="34"/>
      <c r="Q30" s="34">
        <v>0</v>
      </c>
      <c r="R30" s="34"/>
      <c r="S30" s="34">
        <v>10670</v>
      </c>
      <c r="T30" s="34">
        <v>-10670</v>
      </c>
      <c r="U30" s="34">
        <v>11000</v>
      </c>
      <c r="V30" s="34"/>
      <c r="W30" s="34">
        <v>11000</v>
      </c>
      <c r="X30" s="34"/>
      <c r="Y30" s="24"/>
      <c r="Z30" s="34">
        <v>0</v>
      </c>
      <c r="AA30" s="24"/>
      <c r="AB30" s="24"/>
      <c r="AC30" s="34">
        <v>0</v>
      </c>
      <c r="AD30" s="25"/>
      <c r="AE30" s="42">
        <v>-330</v>
      </c>
      <c r="AF30" s="42">
        <v>-330</v>
      </c>
      <c r="AG30" s="42">
        <v>-20330</v>
      </c>
      <c r="AH30" s="42">
        <v>-40330</v>
      </c>
      <c r="AI30" s="43" t="e">
        <v>#N/A</v>
      </c>
      <c r="AJ30" s="43">
        <v>0</v>
      </c>
      <c r="AK30" s="43" t="e">
        <v>#N/A</v>
      </c>
      <c r="AL30" s="43" t="e">
        <v>#N/A</v>
      </c>
      <c r="AM30" s="43" t="e">
        <v>#N/A</v>
      </c>
    </row>
    <row r="31" ht="16.5" spans="1:39">
      <c r="A31" s="25"/>
      <c r="B31" s="25" t="s">
        <v>253</v>
      </c>
      <c r="C31" s="25" t="s">
        <v>254</v>
      </c>
      <c r="D31" s="25" t="s">
        <v>1080</v>
      </c>
      <c r="E31" s="25" t="s">
        <v>712</v>
      </c>
      <c r="F31" s="24">
        <v>70000</v>
      </c>
      <c r="G31" s="24">
        <v>20000</v>
      </c>
      <c r="H31" s="24">
        <v>50000</v>
      </c>
      <c r="I31" s="33">
        <v>50000</v>
      </c>
      <c r="J31" s="24"/>
      <c r="K31" s="34">
        <v>50000</v>
      </c>
      <c r="L31" s="34">
        <v>20000</v>
      </c>
      <c r="M31" s="34"/>
      <c r="N31" s="34">
        <v>20000</v>
      </c>
      <c r="O31" s="34"/>
      <c r="P31" s="34">
        <v>20000</v>
      </c>
      <c r="Q31" s="34">
        <v>-20000</v>
      </c>
      <c r="R31" s="34"/>
      <c r="S31" s="34"/>
      <c r="T31" s="34">
        <v>0</v>
      </c>
      <c r="U31" s="34"/>
      <c r="V31" s="34"/>
      <c r="W31" s="34">
        <v>0</v>
      </c>
      <c r="X31" s="34"/>
      <c r="Y31" s="24"/>
      <c r="Z31" s="34">
        <v>0</v>
      </c>
      <c r="AA31" s="24"/>
      <c r="AB31" s="24"/>
      <c r="AC31" s="34">
        <v>0</v>
      </c>
      <c r="AD31" s="25"/>
      <c r="AE31" s="42">
        <v>20000</v>
      </c>
      <c r="AF31" s="42">
        <v>20000</v>
      </c>
      <c r="AG31" s="42">
        <v>0</v>
      </c>
      <c r="AH31" s="42">
        <v>-50000</v>
      </c>
      <c r="AI31" s="43" t="e">
        <v>#N/A</v>
      </c>
      <c r="AJ31" s="43">
        <v>0</v>
      </c>
      <c r="AK31" s="43" t="e">
        <v>#N/A</v>
      </c>
      <c r="AL31" s="43" t="e">
        <v>#N/A</v>
      </c>
      <c r="AM31" s="43" t="e">
        <v>#N/A</v>
      </c>
    </row>
    <row r="32" ht="16.5" spans="1:39">
      <c r="A32" s="23"/>
      <c r="B32" s="23" t="s">
        <v>884</v>
      </c>
      <c r="C32" s="23" t="s">
        <v>885</v>
      </c>
      <c r="D32" s="23" t="s">
        <v>1080</v>
      </c>
      <c r="E32" s="23" t="s">
        <v>712</v>
      </c>
      <c r="F32" s="24">
        <v>216739.14</v>
      </c>
      <c r="G32" s="24">
        <v>78000</v>
      </c>
      <c r="H32" s="24">
        <v>138739.14</v>
      </c>
      <c r="I32" s="33">
        <v>137946.3</v>
      </c>
      <c r="J32" s="24"/>
      <c r="K32" s="34">
        <v>137946.3</v>
      </c>
      <c r="L32" s="34">
        <v>50000</v>
      </c>
      <c r="M32" s="34"/>
      <c r="N32" s="34">
        <v>50000</v>
      </c>
      <c r="O32" s="34"/>
      <c r="P32" s="34"/>
      <c r="Q32" s="34">
        <v>0</v>
      </c>
      <c r="R32" s="34"/>
      <c r="S32" s="34"/>
      <c r="T32" s="34">
        <v>0</v>
      </c>
      <c r="U32" s="34"/>
      <c r="V32" s="34">
        <v>50000</v>
      </c>
      <c r="W32" s="34">
        <v>-50000</v>
      </c>
      <c r="X32" s="34"/>
      <c r="Y32" s="24"/>
      <c r="Z32" s="34">
        <v>0</v>
      </c>
      <c r="AA32" s="24">
        <v>28792.84</v>
      </c>
      <c r="AB32" s="24">
        <v>28000</v>
      </c>
      <c r="AC32" s="34">
        <v>792.84</v>
      </c>
      <c r="AD32" s="25"/>
      <c r="AE32" s="42">
        <v>49207.16</v>
      </c>
      <c r="AF32" s="42">
        <v>49207.16</v>
      </c>
      <c r="AG32" s="42">
        <v>-792.839999999997</v>
      </c>
      <c r="AH32" s="42">
        <v>-138739.14</v>
      </c>
      <c r="AI32" s="43" t="e">
        <v>#N/A</v>
      </c>
      <c r="AJ32" s="43">
        <v>0</v>
      </c>
      <c r="AK32" s="43" t="e">
        <v>#N/A</v>
      </c>
      <c r="AL32" s="43">
        <v>0</v>
      </c>
      <c r="AM32" s="43" t="e">
        <v>#N/A</v>
      </c>
    </row>
    <row r="33" ht="16.5" spans="1:39">
      <c r="A33" s="23"/>
      <c r="B33" s="23" t="s">
        <v>177</v>
      </c>
      <c r="C33" s="23" t="s">
        <v>178</v>
      </c>
      <c r="D33" s="23" t="s">
        <v>1080</v>
      </c>
      <c r="E33" s="23" t="s">
        <v>712</v>
      </c>
      <c r="F33" s="24">
        <v>110000</v>
      </c>
      <c r="G33" s="24">
        <v>60000</v>
      </c>
      <c r="H33" s="24">
        <v>50000</v>
      </c>
      <c r="I33" s="33">
        <v>50000</v>
      </c>
      <c r="J33" s="24"/>
      <c r="K33" s="34">
        <v>50000</v>
      </c>
      <c r="L33" s="34">
        <v>60000</v>
      </c>
      <c r="M33" s="34">
        <v>50000</v>
      </c>
      <c r="N33" s="34">
        <v>10000</v>
      </c>
      <c r="O33" s="34"/>
      <c r="P33" s="34">
        <v>10000</v>
      </c>
      <c r="Q33" s="34">
        <v>-10000</v>
      </c>
      <c r="R33" s="34"/>
      <c r="S33" s="34"/>
      <c r="T33" s="34">
        <v>0</v>
      </c>
      <c r="U33" s="34"/>
      <c r="V33" s="34"/>
      <c r="W33" s="34">
        <v>0</v>
      </c>
      <c r="X33" s="34"/>
      <c r="Y33" s="24"/>
      <c r="Z33" s="34">
        <v>0</v>
      </c>
      <c r="AA33" s="24"/>
      <c r="AB33" s="24"/>
      <c r="AC33" s="34">
        <v>0</v>
      </c>
      <c r="AD33" s="25"/>
      <c r="AE33" s="42">
        <v>60000</v>
      </c>
      <c r="AF33" s="42">
        <v>60000</v>
      </c>
      <c r="AG33" s="42">
        <v>0</v>
      </c>
      <c r="AH33" s="42">
        <v>-50000</v>
      </c>
      <c r="AI33" s="43" t="e">
        <v>#N/A</v>
      </c>
      <c r="AJ33" s="43">
        <v>0</v>
      </c>
      <c r="AK33" s="43" t="e">
        <v>#N/A</v>
      </c>
      <c r="AL33" s="43">
        <v>0</v>
      </c>
      <c r="AM33" s="43" t="e">
        <v>#N/A</v>
      </c>
    </row>
    <row r="34" ht="16.5" spans="1:39">
      <c r="A34" s="23"/>
      <c r="B34" s="23" t="s">
        <v>259</v>
      </c>
      <c r="C34" s="23" t="s">
        <v>260</v>
      </c>
      <c r="D34" s="23" t="s">
        <v>1080</v>
      </c>
      <c r="E34" s="23" t="s">
        <v>712</v>
      </c>
      <c r="F34" s="24">
        <v>100000</v>
      </c>
      <c r="G34" s="24">
        <v>100000</v>
      </c>
      <c r="H34" s="24">
        <v>0</v>
      </c>
      <c r="I34" s="33">
        <v>50000</v>
      </c>
      <c r="J34" s="24"/>
      <c r="K34" s="34">
        <v>50000</v>
      </c>
      <c r="L34" s="34">
        <v>50000</v>
      </c>
      <c r="M34" s="34"/>
      <c r="N34" s="34">
        <v>50000</v>
      </c>
      <c r="O34" s="34"/>
      <c r="P34" s="34">
        <v>100000</v>
      </c>
      <c r="Q34" s="34">
        <v>-100000</v>
      </c>
      <c r="R34" s="34"/>
      <c r="S34" s="34"/>
      <c r="T34" s="34">
        <v>0</v>
      </c>
      <c r="U34" s="34"/>
      <c r="V34" s="34"/>
      <c r="W34" s="34">
        <v>0</v>
      </c>
      <c r="X34" s="34"/>
      <c r="Y34" s="24"/>
      <c r="Z34" s="34">
        <v>0</v>
      </c>
      <c r="AA34" s="24"/>
      <c r="AB34" s="24"/>
      <c r="AC34" s="34">
        <v>0</v>
      </c>
      <c r="AD34" s="25"/>
      <c r="AE34" s="42">
        <v>100000</v>
      </c>
      <c r="AF34" s="42">
        <v>100000</v>
      </c>
      <c r="AG34" s="42">
        <v>50000</v>
      </c>
      <c r="AH34" s="42">
        <v>0</v>
      </c>
      <c r="AI34" s="43" t="e">
        <v>#N/A</v>
      </c>
      <c r="AJ34" s="43">
        <v>0</v>
      </c>
      <c r="AK34" s="43" t="e">
        <v>#N/A</v>
      </c>
      <c r="AL34" s="43" t="e">
        <v>#N/A</v>
      </c>
      <c r="AM34" s="43">
        <v>0</v>
      </c>
    </row>
    <row r="35" ht="16.5" spans="1:39">
      <c r="A35" s="23"/>
      <c r="B35" s="23" t="s">
        <v>146</v>
      </c>
      <c r="C35" s="23" t="s">
        <v>147</v>
      </c>
      <c r="D35" s="23" t="s">
        <v>1080</v>
      </c>
      <c r="E35" s="23" t="s">
        <v>712</v>
      </c>
      <c r="F35" s="24">
        <v>200000</v>
      </c>
      <c r="G35" s="24">
        <v>0</v>
      </c>
      <c r="H35" s="24">
        <v>200000</v>
      </c>
      <c r="I35" s="33">
        <v>100000</v>
      </c>
      <c r="J35" s="24"/>
      <c r="K35" s="34">
        <v>100000</v>
      </c>
      <c r="L35" s="34">
        <v>100000</v>
      </c>
      <c r="M35" s="34"/>
      <c r="N35" s="34">
        <v>100000</v>
      </c>
      <c r="O35" s="34"/>
      <c r="P35" s="34"/>
      <c r="Q35" s="34">
        <v>0</v>
      </c>
      <c r="R35" s="34"/>
      <c r="S35" s="34"/>
      <c r="T35" s="34">
        <v>0</v>
      </c>
      <c r="U35" s="34"/>
      <c r="V35" s="34"/>
      <c r="W35" s="34">
        <v>0</v>
      </c>
      <c r="X35" s="34"/>
      <c r="Y35" s="24"/>
      <c r="Z35" s="34">
        <v>0</v>
      </c>
      <c r="AA35" s="24"/>
      <c r="AB35" s="24"/>
      <c r="AC35" s="34">
        <v>0</v>
      </c>
      <c r="AD35" s="25"/>
      <c r="AE35" s="42">
        <v>0</v>
      </c>
      <c r="AF35" s="42">
        <v>0</v>
      </c>
      <c r="AG35" s="42">
        <v>-100000</v>
      </c>
      <c r="AH35" s="42">
        <v>-200000</v>
      </c>
      <c r="AI35" s="43" t="e">
        <v>#N/A</v>
      </c>
      <c r="AJ35" s="43">
        <v>0</v>
      </c>
      <c r="AK35" s="43" t="e">
        <v>#N/A</v>
      </c>
      <c r="AL35" s="43">
        <v>0</v>
      </c>
      <c r="AM35" s="43" t="e">
        <v>#N/A</v>
      </c>
    </row>
    <row r="36" ht="16.5" spans="1:39">
      <c r="A36" s="23"/>
      <c r="B36" s="23" t="s">
        <v>149</v>
      </c>
      <c r="C36" s="23" t="s">
        <v>150</v>
      </c>
      <c r="D36" s="23" t="s">
        <v>1080</v>
      </c>
      <c r="E36" s="23" t="s">
        <v>712</v>
      </c>
      <c r="F36" s="24">
        <v>160000</v>
      </c>
      <c r="G36" s="24">
        <v>0</v>
      </c>
      <c r="H36" s="24">
        <v>160000</v>
      </c>
      <c r="I36" s="33">
        <v>80000</v>
      </c>
      <c r="J36" s="24"/>
      <c r="K36" s="34">
        <v>80000</v>
      </c>
      <c r="L36" s="34">
        <v>80000</v>
      </c>
      <c r="M36" s="34"/>
      <c r="N36" s="34">
        <v>80000</v>
      </c>
      <c r="O36" s="34"/>
      <c r="P36" s="34"/>
      <c r="Q36" s="34">
        <v>0</v>
      </c>
      <c r="R36" s="34"/>
      <c r="S36" s="34"/>
      <c r="T36" s="34">
        <v>0</v>
      </c>
      <c r="U36" s="34"/>
      <c r="V36" s="34"/>
      <c r="W36" s="34">
        <v>0</v>
      </c>
      <c r="X36" s="34"/>
      <c r="Y36" s="24"/>
      <c r="Z36" s="34">
        <v>0</v>
      </c>
      <c r="AA36" s="24"/>
      <c r="AB36" s="24"/>
      <c r="AC36" s="34">
        <v>0</v>
      </c>
      <c r="AD36" s="25"/>
      <c r="AE36" s="42">
        <v>0</v>
      </c>
      <c r="AF36" s="42">
        <v>0</v>
      </c>
      <c r="AG36" s="42">
        <v>-80000</v>
      </c>
      <c r="AH36" s="42">
        <v>-160000</v>
      </c>
      <c r="AI36" s="43" t="e">
        <v>#N/A</v>
      </c>
      <c r="AJ36" s="43">
        <v>0</v>
      </c>
      <c r="AK36" s="43" t="e">
        <v>#N/A</v>
      </c>
      <c r="AL36" s="43">
        <v>0</v>
      </c>
      <c r="AM36" s="43" t="e">
        <v>#N/A</v>
      </c>
    </row>
    <row r="37" ht="16.5" spans="1:39">
      <c r="A37" s="25"/>
      <c r="B37" s="25" t="s">
        <v>608</v>
      </c>
      <c r="C37" s="25" t="s">
        <v>609</v>
      </c>
      <c r="D37" s="25" t="s">
        <v>1080</v>
      </c>
      <c r="E37" s="25" t="s">
        <v>645</v>
      </c>
      <c r="F37" s="24">
        <v>39000</v>
      </c>
      <c r="G37" s="24">
        <v>0</v>
      </c>
      <c r="H37" s="24">
        <v>39000</v>
      </c>
      <c r="I37" s="33">
        <v>19500</v>
      </c>
      <c r="J37" s="24"/>
      <c r="K37" s="34">
        <v>19500</v>
      </c>
      <c r="L37" s="34">
        <v>19500</v>
      </c>
      <c r="M37" s="34"/>
      <c r="N37" s="34">
        <v>19500</v>
      </c>
      <c r="O37" s="34"/>
      <c r="P37" s="34"/>
      <c r="Q37" s="34">
        <v>0</v>
      </c>
      <c r="R37" s="34"/>
      <c r="S37" s="34"/>
      <c r="T37" s="34">
        <v>0</v>
      </c>
      <c r="U37" s="34"/>
      <c r="V37" s="34"/>
      <c r="W37" s="34">
        <v>0</v>
      </c>
      <c r="X37" s="34"/>
      <c r="Y37" s="24"/>
      <c r="Z37" s="34">
        <v>0</v>
      </c>
      <c r="AA37" s="24"/>
      <c r="AB37" s="24"/>
      <c r="AC37" s="34">
        <v>0</v>
      </c>
      <c r="AD37" s="25"/>
      <c r="AE37" s="42">
        <v>0</v>
      </c>
      <c r="AF37" s="42">
        <v>0</v>
      </c>
      <c r="AG37" s="42">
        <v>-19500</v>
      </c>
      <c r="AH37" s="42">
        <v>-39000</v>
      </c>
      <c r="AI37" s="43" t="e">
        <v>#N/A</v>
      </c>
      <c r="AJ37" s="43">
        <v>0</v>
      </c>
      <c r="AK37" s="43" t="e">
        <v>#N/A</v>
      </c>
      <c r="AL37" s="43" t="e">
        <v>#N/A</v>
      </c>
      <c r="AM37" s="43" t="e">
        <v>#N/A</v>
      </c>
    </row>
    <row r="38" ht="16.5" spans="1:39">
      <c r="A38" s="25"/>
      <c r="B38" s="25" t="s">
        <v>940</v>
      </c>
      <c r="C38" s="25" t="s">
        <v>941</v>
      </c>
      <c r="D38" s="25" t="s">
        <v>1080</v>
      </c>
      <c r="E38" s="25" t="s">
        <v>645</v>
      </c>
      <c r="F38" s="24">
        <v>90400</v>
      </c>
      <c r="G38" s="24">
        <v>90400</v>
      </c>
      <c r="H38" s="24">
        <v>0</v>
      </c>
      <c r="I38" s="33">
        <v>45200</v>
      </c>
      <c r="J38" s="24">
        <v>45200</v>
      </c>
      <c r="K38" s="34">
        <v>0</v>
      </c>
      <c r="L38" s="34">
        <v>45200</v>
      </c>
      <c r="M38" s="34"/>
      <c r="N38" s="34">
        <v>45200</v>
      </c>
      <c r="O38" s="34"/>
      <c r="P38" s="34"/>
      <c r="Q38" s="34">
        <v>0</v>
      </c>
      <c r="R38" s="34"/>
      <c r="S38" s="34">
        <v>45200</v>
      </c>
      <c r="T38" s="34">
        <v>-45200</v>
      </c>
      <c r="U38" s="34"/>
      <c r="V38" s="34"/>
      <c r="W38" s="34">
        <v>0</v>
      </c>
      <c r="X38" s="34"/>
      <c r="Y38" s="24"/>
      <c r="Z38" s="34">
        <v>0</v>
      </c>
      <c r="AA38" s="24"/>
      <c r="AB38" s="24"/>
      <c r="AC38" s="34">
        <v>0</v>
      </c>
      <c r="AD38" s="25"/>
      <c r="AE38" s="42">
        <v>90400</v>
      </c>
      <c r="AF38" s="42">
        <v>90400</v>
      </c>
      <c r="AG38" s="42">
        <v>45200</v>
      </c>
      <c r="AH38" s="42">
        <v>0</v>
      </c>
      <c r="AI38" s="43" t="e">
        <v>#N/A</v>
      </c>
      <c r="AJ38" s="43" t="e">
        <v>#N/A</v>
      </c>
      <c r="AK38" s="43" t="e">
        <v>#N/A</v>
      </c>
      <c r="AL38" s="43">
        <v>0</v>
      </c>
      <c r="AM38" s="43" t="e">
        <v>#N/A</v>
      </c>
    </row>
    <row r="39" ht="16.5" spans="1:39">
      <c r="A39" s="25"/>
      <c r="B39" s="25" t="s">
        <v>468</v>
      </c>
      <c r="C39" s="25" t="s">
        <v>469</v>
      </c>
      <c r="D39" s="25" t="s">
        <v>1080</v>
      </c>
      <c r="E39" s="25" t="s">
        <v>645</v>
      </c>
      <c r="F39" s="24">
        <v>34500</v>
      </c>
      <c r="G39" s="24">
        <v>45000</v>
      </c>
      <c r="H39" s="24">
        <v>-10500</v>
      </c>
      <c r="I39" s="33">
        <v>6000</v>
      </c>
      <c r="J39" s="24">
        <v>22500</v>
      </c>
      <c r="K39" s="34">
        <v>-16500</v>
      </c>
      <c r="L39" s="34">
        <v>22500</v>
      </c>
      <c r="M39" s="34"/>
      <c r="N39" s="34">
        <v>22500</v>
      </c>
      <c r="O39" s="34"/>
      <c r="P39" s="34"/>
      <c r="Q39" s="34">
        <v>0</v>
      </c>
      <c r="R39" s="34">
        <v>0</v>
      </c>
      <c r="S39" s="34">
        <v>22500</v>
      </c>
      <c r="T39" s="34">
        <v>-22500</v>
      </c>
      <c r="U39" s="34">
        <v>6000</v>
      </c>
      <c r="V39" s="34"/>
      <c r="W39" s="34">
        <v>6000</v>
      </c>
      <c r="X39" s="34"/>
      <c r="Y39" s="24"/>
      <c r="Z39" s="34">
        <v>0</v>
      </c>
      <c r="AA39" s="24"/>
      <c r="AB39" s="24"/>
      <c r="AC39" s="34">
        <v>0</v>
      </c>
      <c r="AD39" s="25"/>
      <c r="AE39" s="42">
        <v>39000</v>
      </c>
      <c r="AF39" s="42">
        <v>39000</v>
      </c>
      <c r="AG39" s="42">
        <v>16500</v>
      </c>
      <c r="AH39" s="42">
        <v>10500</v>
      </c>
      <c r="AI39" s="43" t="e">
        <v>#N/A</v>
      </c>
      <c r="AJ39" s="43">
        <v>0</v>
      </c>
      <c r="AK39" s="43" t="e">
        <v>#N/A</v>
      </c>
      <c r="AL39" s="43" t="e">
        <v>#N/A</v>
      </c>
      <c r="AM39" s="43" t="e">
        <v>#N/A</v>
      </c>
    </row>
    <row r="40" ht="16.5" spans="1:39">
      <c r="A40" s="25"/>
      <c r="B40" s="25" t="s">
        <v>1087</v>
      </c>
      <c r="C40" s="25" t="s">
        <v>1088</v>
      </c>
      <c r="D40" s="25" t="s">
        <v>1080</v>
      </c>
      <c r="E40" s="25" t="s">
        <v>645</v>
      </c>
      <c r="F40" s="24">
        <v>16548.4</v>
      </c>
      <c r="G40" s="24">
        <v>3500</v>
      </c>
      <c r="H40" s="24">
        <v>13048.4</v>
      </c>
      <c r="I40" s="33">
        <v>0</v>
      </c>
      <c r="J40" s="24">
        <v>3500</v>
      </c>
      <c r="K40" s="34">
        <v>-3500</v>
      </c>
      <c r="L40" s="34">
        <v>3500</v>
      </c>
      <c r="M40" s="34"/>
      <c r="N40" s="34">
        <v>3500</v>
      </c>
      <c r="O40" s="34">
        <v>9548.4</v>
      </c>
      <c r="P40" s="34"/>
      <c r="Q40" s="34">
        <v>9548.4</v>
      </c>
      <c r="R40" s="34"/>
      <c r="S40" s="34"/>
      <c r="T40" s="34">
        <v>0</v>
      </c>
      <c r="U40" s="35">
        <v>3500</v>
      </c>
      <c r="V40" s="34"/>
      <c r="W40" s="34">
        <v>3500</v>
      </c>
      <c r="X40" s="35"/>
      <c r="Y40" s="24"/>
      <c r="Z40" s="34">
        <v>0</v>
      </c>
      <c r="AA40" s="24"/>
      <c r="AB40" s="24"/>
      <c r="AC40" s="34">
        <v>0</v>
      </c>
      <c r="AD40" s="25"/>
      <c r="AE40" s="42">
        <v>0</v>
      </c>
      <c r="AF40" s="42">
        <v>-9548.4</v>
      </c>
      <c r="AG40" s="42">
        <v>-13048.4</v>
      </c>
      <c r="AH40" s="42">
        <v>-13048.4</v>
      </c>
      <c r="AI40" s="43" t="e">
        <v>#N/A</v>
      </c>
      <c r="AJ40" s="43">
        <v>0</v>
      </c>
      <c r="AK40" s="43" t="e">
        <v>#N/A</v>
      </c>
      <c r="AL40" s="43" t="e">
        <v>#N/A</v>
      </c>
      <c r="AM40" s="43" t="e">
        <v>#N/A</v>
      </c>
    </row>
    <row r="41" ht="16.5" spans="1:39">
      <c r="A41" s="25"/>
      <c r="B41" s="25" t="s">
        <v>1089</v>
      </c>
      <c r="C41" s="25" t="s">
        <v>1090</v>
      </c>
      <c r="D41" s="25" t="s">
        <v>1080</v>
      </c>
      <c r="E41" s="25" t="s">
        <v>645</v>
      </c>
      <c r="F41" s="24">
        <v>31784.92</v>
      </c>
      <c r="G41" s="24">
        <v>14795.2</v>
      </c>
      <c r="H41" s="24">
        <v>16989.72</v>
      </c>
      <c r="I41" s="33">
        <v>0</v>
      </c>
      <c r="J41" s="24">
        <v>14795.2</v>
      </c>
      <c r="K41" s="34">
        <v>-14795.2</v>
      </c>
      <c r="L41" s="34">
        <v>14795.2</v>
      </c>
      <c r="M41" s="34"/>
      <c r="N41" s="34">
        <v>14795.2</v>
      </c>
      <c r="O41" s="34"/>
      <c r="P41" s="34"/>
      <c r="Q41" s="34">
        <v>0</v>
      </c>
      <c r="R41" s="34"/>
      <c r="S41" s="34"/>
      <c r="T41" s="34">
        <v>0</v>
      </c>
      <c r="U41" s="35">
        <v>14795.2</v>
      </c>
      <c r="V41" s="34"/>
      <c r="W41" s="34">
        <v>14795.2</v>
      </c>
      <c r="X41" s="35"/>
      <c r="Y41" s="24"/>
      <c r="Z41" s="34">
        <v>0</v>
      </c>
      <c r="AA41" s="24">
        <v>2194.52</v>
      </c>
      <c r="AB41" s="24"/>
      <c r="AC41" s="34">
        <v>2194.52</v>
      </c>
      <c r="AD41" s="25"/>
      <c r="AE41" s="42">
        <v>-2194.52</v>
      </c>
      <c r="AF41" s="42">
        <v>-2194.52</v>
      </c>
      <c r="AG41" s="42">
        <v>-16989.72</v>
      </c>
      <c r="AH41" s="42">
        <v>-16989.72</v>
      </c>
      <c r="AI41" s="43" t="e">
        <v>#N/A</v>
      </c>
      <c r="AJ41" s="43">
        <v>0</v>
      </c>
      <c r="AK41" s="43" t="e">
        <v>#N/A</v>
      </c>
      <c r="AL41" s="43" t="e">
        <v>#N/A</v>
      </c>
      <c r="AM41" s="43" t="e">
        <v>#N/A</v>
      </c>
    </row>
    <row r="42" ht="16.5" spans="1:39">
      <c r="A42" s="25"/>
      <c r="B42" s="25" t="s">
        <v>891</v>
      </c>
      <c r="C42" s="25" t="s">
        <v>892</v>
      </c>
      <c r="D42" s="25" t="s">
        <v>890</v>
      </c>
      <c r="E42" s="25" t="s">
        <v>645</v>
      </c>
      <c r="F42" s="24">
        <v>8533.89</v>
      </c>
      <c r="G42" s="24">
        <v>8112.81</v>
      </c>
      <c r="H42" s="24">
        <v>421.08</v>
      </c>
      <c r="I42" s="33">
        <v>2898</v>
      </c>
      <c r="J42" s="24">
        <v>2897.43</v>
      </c>
      <c r="K42" s="34">
        <v>0.570000000000164</v>
      </c>
      <c r="L42" s="34">
        <v>2897.43</v>
      </c>
      <c r="M42" s="34">
        <v>2897.43</v>
      </c>
      <c r="N42" s="34">
        <v>0</v>
      </c>
      <c r="O42" s="34"/>
      <c r="P42" s="34">
        <v>2317.95</v>
      </c>
      <c r="Q42" s="34">
        <v>-2317.95</v>
      </c>
      <c r="R42" s="34">
        <v>1738.46</v>
      </c>
      <c r="S42" s="34"/>
      <c r="T42" s="34">
        <v>1738.46</v>
      </c>
      <c r="U42" s="35">
        <v>1000</v>
      </c>
      <c r="V42" s="34"/>
      <c r="W42" s="34">
        <v>1000</v>
      </c>
      <c r="X42" s="35"/>
      <c r="Y42" s="24"/>
      <c r="Z42" s="34">
        <v>0</v>
      </c>
      <c r="AA42" s="24"/>
      <c r="AB42" s="24"/>
      <c r="AC42" s="34">
        <v>0</v>
      </c>
      <c r="AD42" s="25"/>
      <c r="AE42" s="42">
        <v>5374.35</v>
      </c>
      <c r="AF42" s="42">
        <v>5374.35</v>
      </c>
      <c r="AG42" s="42">
        <v>2476.92</v>
      </c>
      <c r="AH42" s="42">
        <v>-421.08</v>
      </c>
      <c r="AI42" s="43" t="e">
        <v>#N/A</v>
      </c>
      <c r="AJ42" s="43" t="e">
        <v>#N/A</v>
      </c>
      <c r="AK42" s="43" t="e">
        <v>#N/A</v>
      </c>
      <c r="AL42" s="43">
        <v>0</v>
      </c>
      <c r="AM42" s="43" t="e">
        <v>#N/A</v>
      </c>
    </row>
    <row r="43" ht="16.5" spans="1:39">
      <c r="A43" s="25"/>
      <c r="B43" s="25" t="s">
        <v>895</v>
      </c>
      <c r="C43" s="25" t="s">
        <v>896</v>
      </c>
      <c r="D43" s="25" t="s">
        <v>890</v>
      </c>
      <c r="E43" s="25" t="s">
        <v>645</v>
      </c>
      <c r="F43" s="24">
        <v>190500</v>
      </c>
      <c r="G43" s="24">
        <v>106485.8</v>
      </c>
      <c r="H43" s="24">
        <v>84014.2</v>
      </c>
      <c r="I43" s="33"/>
      <c r="J43" s="24"/>
      <c r="K43" s="34">
        <v>0</v>
      </c>
      <c r="L43" s="34">
        <v>7500</v>
      </c>
      <c r="M43" s="34">
        <v>7500</v>
      </c>
      <c r="N43" s="34">
        <v>0</v>
      </c>
      <c r="O43" s="34">
        <v>33000</v>
      </c>
      <c r="P43" s="34">
        <v>32776.08</v>
      </c>
      <c r="Q43" s="34">
        <v>223.919999999998</v>
      </c>
      <c r="R43" s="34">
        <v>100000</v>
      </c>
      <c r="S43" s="34"/>
      <c r="T43" s="34">
        <v>100000</v>
      </c>
      <c r="U43" s="35">
        <v>50000</v>
      </c>
      <c r="V43" s="34"/>
      <c r="W43" s="34">
        <v>50000</v>
      </c>
      <c r="X43" s="35"/>
      <c r="Y43" s="24">
        <v>66209.72</v>
      </c>
      <c r="Z43" s="34">
        <v>-66209.72</v>
      </c>
      <c r="AA43" s="24"/>
      <c r="AB43" s="24"/>
      <c r="AC43" s="34">
        <v>0</v>
      </c>
      <c r="AD43" s="25"/>
      <c r="AE43" s="42">
        <v>-43514.2</v>
      </c>
      <c r="AF43" s="42">
        <v>-76514.2</v>
      </c>
      <c r="AG43" s="42">
        <v>-84014.2</v>
      </c>
      <c r="AH43" s="42">
        <v>-84014.2</v>
      </c>
      <c r="AI43" s="43" t="e">
        <v>#N/A</v>
      </c>
      <c r="AJ43" s="43" t="e">
        <v>#N/A</v>
      </c>
      <c r="AK43" s="43" t="e">
        <v>#N/A</v>
      </c>
      <c r="AL43" s="43">
        <v>0</v>
      </c>
      <c r="AM43" s="43" t="e">
        <v>#N/A</v>
      </c>
    </row>
    <row r="44" ht="16.5" spans="1:39">
      <c r="A44" s="25"/>
      <c r="B44" s="25" t="s">
        <v>946</v>
      </c>
      <c r="C44" s="25" t="s">
        <v>947</v>
      </c>
      <c r="D44" s="25" t="s">
        <v>890</v>
      </c>
      <c r="E44" s="25" t="s">
        <v>645</v>
      </c>
      <c r="F44" s="24">
        <v>22399.356</v>
      </c>
      <c r="G44" s="24">
        <v>18555.17</v>
      </c>
      <c r="H44" s="24">
        <v>3844.186</v>
      </c>
      <c r="I44" s="33">
        <v>0</v>
      </c>
      <c r="J44" s="24"/>
      <c r="K44" s="34">
        <v>0</v>
      </c>
      <c r="L44" s="34">
        <v>10500</v>
      </c>
      <c r="M44" s="34"/>
      <c r="N44" s="34">
        <v>10500</v>
      </c>
      <c r="O44" s="34"/>
      <c r="P44" s="34"/>
      <c r="Q44" s="34">
        <v>0</v>
      </c>
      <c r="R44" s="34">
        <v>8480</v>
      </c>
      <c r="S44" s="34">
        <v>7910</v>
      </c>
      <c r="T44" s="34">
        <v>570</v>
      </c>
      <c r="U44" s="34">
        <v>1000</v>
      </c>
      <c r="V44" s="34">
        <v>10645.17</v>
      </c>
      <c r="W44" s="34">
        <v>-9645.17</v>
      </c>
      <c r="X44" s="34">
        <v>1000</v>
      </c>
      <c r="Y44" s="24"/>
      <c r="Z44" s="34">
        <v>1000</v>
      </c>
      <c r="AA44" s="24">
        <v>1419.356</v>
      </c>
      <c r="AB44" s="24"/>
      <c r="AC44" s="34">
        <v>1419.356</v>
      </c>
      <c r="AD44" s="25"/>
      <c r="AE44" s="42">
        <v>6655.814</v>
      </c>
      <c r="AF44" s="42">
        <v>6655.814</v>
      </c>
      <c r="AG44" s="42">
        <v>-3844.186</v>
      </c>
      <c r="AH44" s="42">
        <v>-3844.186</v>
      </c>
      <c r="AI44" s="43" t="e">
        <v>#N/A</v>
      </c>
      <c r="AJ44" s="43">
        <v>0</v>
      </c>
      <c r="AK44" s="43" t="e">
        <v>#N/A</v>
      </c>
      <c r="AL44" s="43" t="e">
        <v>#N/A</v>
      </c>
      <c r="AM44" s="43" t="e">
        <v>#N/A</v>
      </c>
    </row>
    <row r="45" ht="16.5" spans="1:39">
      <c r="A45" s="25"/>
      <c r="B45" s="25" t="s">
        <v>620</v>
      </c>
      <c r="C45" s="25" t="s">
        <v>948</v>
      </c>
      <c r="D45" s="25" t="s">
        <v>890</v>
      </c>
      <c r="E45" s="25" t="s">
        <v>645</v>
      </c>
      <c r="F45" s="24">
        <v>65353.88</v>
      </c>
      <c r="G45" s="24">
        <v>74477.08</v>
      </c>
      <c r="H45" s="24">
        <v>-9123.2</v>
      </c>
      <c r="I45" s="33"/>
      <c r="J45" s="24"/>
      <c r="K45" s="34">
        <v>0</v>
      </c>
      <c r="L45" s="34">
        <v>15353.88</v>
      </c>
      <c r="M45" s="34">
        <v>16540.38</v>
      </c>
      <c r="N45" s="34">
        <v>-1186.5</v>
      </c>
      <c r="O45" s="34"/>
      <c r="P45" s="34">
        <v>4593.17</v>
      </c>
      <c r="Q45" s="34">
        <v>-4593.17</v>
      </c>
      <c r="R45" s="34"/>
      <c r="S45" s="34"/>
      <c r="T45" s="34">
        <v>0</v>
      </c>
      <c r="U45" s="34"/>
      <c r="V45" s="34"/>
      <c r="W45" s="34">
        <v>0</v>
      </c>
      <c r="X45" s="34"/>
      <c r="Y45" s="24"/>
      <c r="Z45" s="34">
        <v>0</v>
      </c>
      <c r="AA45" s="24">
        <v>50000</v>
      </c>
      <c r="AB45" s="24">
        <v>53343.53</v>
      </c>
      <c r="AC45" s="34">
        <v>-3343.53</v>
      </c>
      <c r="AD45" s="25"/>
      <c r="AE45" s="42">
        <v>24477.08</v>
      </c>
      <c r="AF45" s="42">
        <v>24477.08</v>
      </c>
      <c r="AG45" s="42">
        <v>9123.2</v>
      </c>
      <c r="AH45" s="42">
        <v>9123.2</v>
      </c>
      <c r="AI45" s="43" t="e">
        <v>#N/A</v>
      </c>
      <c r="AJ45" s="43">
        <v>0</v>
      </c>
      <c r="AK45" s="43" t="e">
        <v>#N/A</v>
      </c>
      <c r="AL45" s="43" t="e">
        <v>#N/A</v>
      </c>
      <c r="AM45" s="43" t="e">
        <v>#N/A</v>
      </c>
    </row>
    <row r="46" ht="16.5" spans="1:39">
      <c r="A46" s="25"/>
      <c r="B46" s="25" t="s">
        <v>949</v>
      </c>
      <c r="C46" s="25" t="s">
        <v>950</v>
      </c>
      <c r="D46" s="25" t="s">
        <v>890</v>
      </c>
      <c r="E46" s="25" t="s">
        <v>645</v>
      </c>
      <c r="F46" s="24">
        <v>62400</v>
      </c>
      <c r="G46" s="24">
        <v>187200</v>
      </c>
      <c r="H46" s="24">
        <v>-124800</v>
      </c>
      <c r="I46" s="33"/>
      <c r="J46" s="24">
        <v>124800</v>
      </c>
      <c r="K46" s="34">
        <v>-124800</v>
      </c>
      <c r="L46" s="34">
        <v>62400</v>
      </c>
      <c r="M46" s="34">
        <v>62400</v>
      </c>
      <c r="N46" s="34">
        <v>0</v>
      </c>
      <c r="O46" s="34"/>
      <c r="P46" s="34"/>
      <c r="Q46" s="34">
        <v>0</v>
      </c>
      <c r="R46" s="34"/>
      <c r="S46" s="34"/>
      <c r="T46" s="34">
        <v>0</v>
      </c>
      <c r="U46" s="34"/>
      <c r="V46" s="34"/>
      <c r="W46" s="34">
        <v>0</v>
      </c>
      <c r="X46" s="34"/>
      <c r="Y46" s="24"/>
      <c r="Z46" s="34">
        <v>0</v>
      </c>
      <c r="AA46" s="24"/>
      <c r="AB46" s="24"/>
      <c r="AC46" s="34">
        <v>0</v>
      </c>
      <c r="AD46" s="25"/>
      <c r="AE46" s="42">
        <v>187200</v>
      </c>
      <c r="AF46" s="42">
        <v>187200</v>
      </c>
      <c r="AG46" s="42">
        <v>124800</v>
      </c>
      <c r="AH46" s="42">
        <v>124800</v>
      </c>
      <c r="AI46" s="43" t="e">
        <v>#N/A</v>
      </c>
      <c r="AJ46" s="43" t="e">
        <v>#N/A</v>
      </c>
      <c r="AK46" s="43">
        <v>0</v>
      </c>
      <c r="AL46" s="43" t="e">
        <v>#N/A</v>
      </c>
      <c r="AM46" s="43" t="e">
        <v>#N/A</v>
      </c>
    </row>
    <row r="47" ht="16.5" spans="1:39">
      <c r="A47" s="26"/>
      <c r="B47" s="26" t="s">
        <v>1115</v>
      </c>
      <c r="C47" s="26" t="s">
        <v>1092</v>
      </c>
      <c r="D47" s="26" t="s">
        <v>1080</v>
      </c>
      <c r="E47" s="26"/>
      <c r="F47" s="24">
        <v>0</v>
      </c>
      <c r="G47" s="24">
        <v>560</v>
      </c>
      <c r="H47" s="24">
        <v>-560</v>
      </c>
      <c r="I47" s="33"/>
      <c r="J47" s="24"/>
      <c r="K47" s="34">
        <v>0</v>
      </c>
      <c r="L47" s="34">
        <v>0</v>
      </c>
      <c r="M47" s="34">
        <v>560</v>
      </c>
      <c r="N47" s="34">
        <v>-560</v>
      </c>
      <c r="O47" s="34"/>
      <c r="P47" s="34"/>
      <c r="Q47" s="34">
        <v>0</v>
      </c>
      <c r="R47" s="34"/>
      <c r="S47" s="34"/>
      <c r="T47" s="34">
        <v>0</v>
      </c>
      <c r="U47" s="34"/>
      <c r="V47" s="34"/>
      <c r="W47" s="34">
        <v>0</v>
      </c>
      <c r="X47" s="34"/>
      <c r="Y47" s="24"/>
      <c r="Z47" s="34">
        <v>0</v>
      </c>
      <c r="AA47" s="24"/>
      <c r="AB47" s="24"/>
      <c r="AC47" s="34">
        <v>0</v>
      </c>
      <c r="AD47" s="25"/>
      <c r="AE47" s="42">
        <v>560</v>
      </c>
      <c r="AF47" s="42">
        <v>560</v>
      </c>
      <c r="AG47" s="42">
        <v>560</v>
      </c>
      <c r="AH47" s="42">
        <v>560</v>
      </c>
      <c r="AI47" s="43" t="e">
        <v>#N/A</v>
      </c>
      <c r="AJ47" s="43" t="e">
        <v>#N/A</v>
      </c>
      <c r="AK47" s="43" t="e">
        <v>#N/A</v>
      </c>
      <c r="AL47" s="43" t="e">
        <v>#N/A</v>
      </c>
      <c r="AM47" s="43" t="e">
        <v>#N/A</v>
      </c>
    </row>
    <row r="48" ht="16.5" spans="1:39">
      <c r="A48" s="26"/>
      <c r="B48" s="26" t="s">
        <v>1118</v>
      </c>
      <c r="C48" s="26" t="s">
        <v>1093</v>
      </c>
      <c r="D48" s="26" t="s">
        <v>1080</v>
      </c>
      <c r="E48" s="26"/>
      <c r="F48" s="24">
        <v>0</v>
      </c>
      <c r="G48" s="24">
        <v>56860</v>
      </c>
      <c r="H48" s="24">
        <v>-56860</v>
      </c>
      <c r="I48" s="33"/>
      <c r="J48" s="24"/>
      <c r="K48" s="34">
        <v>0</v>
      </c>
      <c r="L48" s="34">
        <v>0</v>
      </c>
      <c r="M48" s="34">
        <v>27000</v>
      </c>
      <c r="N48" s="34">
        <v>-27000</v>
      </c>
      <c r="O48" s="34"/>
      <c r="P48" s="34">
        <v>3600</v>
      </c>
      <c r="Q48" s="34">
        <v>-3600</v>
      </c>
      <c r="R48" s="34"/>
      <c r="S48" s="34">
        <v>880</v>
      </c>
      <c r="T48" s="34">
        <v>-880</v>
      </c>
      <c r="U48" s="34"/>
      <c r="V48" s="34">
        <v>780</v>
      </c>
      <c r="W48" s="34">
        <v>-780</v>
      </c>
      <c r="X48" s="34"/>
      <c r="Y48" s="24">
        <v>24600</v>
      </c>
      <c r="Z48" s="34">
        <v>-24600</v>
      </c>
      <c r="AA48" s="24"/>
      <c r="AB48" s="24"/>
      <c r="AC48" s="34">
        <v>0</v>
      </c>
      <c r="AD48" s="25"/>
      <c r="AE48" s="42">
        <v>56860</v>
      </c>
      <c r="AF48" s="42">
        <v>56860</v>
      </c>
      <c r="AG48" s="42">
        <v>56860</v>
      </c>
      <c r="AH48" s="42">
        <v>56860</v>
      </c>
      <c r="AI48" s="43" t="e">
        <v>#N/A</v>
      </c>
      <c r="AJ48" s="43" t="e">
        <v>#N/A</v>
      </c>
      <c r="AK48" s="43" t="e">
        <v>#N/A</v>
      </c>
      <c r="AL48" s="43" t="e">
        <v>#N/A</v>
      </c>
      <c r="AM48" s="43" t="e">
        <v>#N/A</v>
      </c>
    </row>
    <row r="49" ht="16.5" spans="1:39">
      <c r="A49" s="25"/>
      <c r="B49" s="25" t="s">
        <v>987</v>
      </c>
      <c r="C49" s="25" t="s">
        <v>988</v>
      </c>
      <c r="D49" s="25" t="s">
        <v>1080</v>
      </c>
      <c r="E49" s="25"/>
      <c r="F49" s="24">
        <v>47600</v>
      </c>
      <c r="G49" s="24">
        <v>10000</v>
      </c>
      <c r="H49" s="24">
        <v>37600</v>
      </c>
      <c r="I49" s="33"/>
      <c r="J49" s="24"/>
      <c r="K49" s="34">
        <v>0</v>
      </c>
      <c r="L49" s="34">
        <v>0</v>
      </c>
      <c r="M49" s="34">
        <v>10000</v>
      </c>
      <c r="N49" s="34">
        <v>-10000</v>
      </c>
      <c r="O49" s="34">
        <v>42000</v>
      </c>
      <c r="P49" s="34"/>
      <c r="Q49" s="34">
        <v>42000</v>
      </c>
      <c r="R49" s="34"/>
      <c r="S49" s="34"/>
      <c r="T49" s="34">
        <v>0</v>
      </c>
      <c r="U49" s="34"/>
      <c r="V49" s="34"/>
      <c r="W49" s="34">
        <v>0</v>
      </c>
      <c r="X49" s="34"/>
      <c r="Y49" s="24"/>
      <c r="Z49" s="34">
        <v>0</v>
      </c>
      <c r="AA49" s="24">
        <v>5600</v>
      </c>
      <c r="AB49" s="24"/>
      <c r="AC49" s="34">
        <v>5600</v>
      </c>
      <c r="AD49" s="25"/>
      <c r="AE49" s="42">
        <v>4400</v>
      </c>
      <c r="AF49" s="42">
        <v>-37600</v>
      </c>
      <c r="AG49" s="42">
        <v>-37600</v>
      </c>
      <c r="AH49" s="42">
        <v>-37600</v>
      </c>
      <c r="AI49" s="43" t="e">
        <v>#N/A</v>
      </c>
      <c r="AJ49" s="43">
        <v>0</v>
      </c>
      <c r="AK49" s="43" t="e">
        <v>#N/A</v>
      </c>
      <c r="AL49" s="43" t="e">
        <v>#N/A</v>
      </c>
      <c r="AM49" s="43" t="e">
        <v>#N/A</v>
      </c>
    </row>
    <row r="50" ht="16.5" spans="1:39">
      <c r="A50" s="26"/>
      <c r="B50" s="26" t="s">
        <v>951</v>
      </c>
      <c r="C50" s="26" t="s">
        <v>952</v>
      </c>
      <c r="D50" s="26" t="s">
        <v>890</v>
      </c>
      <c r="E50" s="26" t="s">
        <v>690</v>
      </c>
      <c r="F50" s="24">
        <v>5500</v>
      </c>
      <c r="G50" s="24">
        <v>5500</v>
      </c>
      <c r="H50" s="24">
        <v>0</v>
      </c>
      <c r="I50" s="33"/>
      <c r="J50" s="24"/>
      <c r="K50" s="34"/>
      <c r="L50" s="34"/>
      <c r="M50" s="34"/>
      <c r="N50" s="34"/>
      <c r="O50" s="34">
        <v>5500</v>
      </c>
      <c r="P50" s="34"/>
      <c r="Q50" s="34">
        <v>5500</v>
      </c>
      <c r="R50" s="34"/>
      <c r="S50" s="34"/>
      <c r="T50" s="34">
        <v>0</v>
      </c>
      <c r="U50" s="34"/>
      <c r="V50" s="34">
        <v>5500</v>
      </c>
      <c r="W50" s="34">
        <v>-5500</v>
      </c>
      <c r="X50" s="34"/>
      <c r="Y50" s="24"/>
      <c r="Z50" s="34">
        <v>0</v>
      </c>
      <c r="AA50" s="24"/>
      <c r="AB50" s="24"/>
      <c r="AC50" s="34">
        <v>0</v>
      </c>
      <c r="AD50" s="25"/>
      <c r="AE50" s="42">
        <v>5500</v>
      </c>
      <c r="AF50" s="42">
        <v>0</v>
      </c>
      <c r="AG50" s="42">
        <v>0</v>
      </c>
      <c r="AH50" s="42">
        <v>0</v>
      </c>
      <c r="AI50" s="43" t="e">
        <v>#N/A</v>
      </c>
      <c r="AJ50" s="43" t="e">
        <v>#N/A</v>
      </c>
      <c r="AK50" s="43" t="e">
        <v>#N/A</v>
      </c>
      <c r="AL50" s="43" t="e">
        <v>#N/A</v>
      </c>
      <c r="AM50" s="43" t="e">
        <v>#N/A</v>
      </c>
    </row>
    <row r="51" ht="16.5" spans="1:39">
      <c r="A51" s="25"/>
      <c r="B51" s="25" t="s">
        <v>953</v>
      </c>
      <c r="C51" s="25" t="s">
        <v>954</v>
      </c>
      <c r="D51" s="25" t="s">
        <v>890</v>
      </c>
      <c r="E51" s="25" t="s">
        <v>712</v>
      </c>
      <c r="F51" s="24">
        <v>22000</v>
      </c>
      <c r="G51" s="24">
        <v>13500</v>
      </c>
      <c r="H51" s="24">
        <v>8500</v>
      </c>
      <c r="I51" s="33"/>
      <c r="J51" s="24"/>
      <c r="K51" s="34"/>
      <c r="L51" s="34"/>
      <c r="M51" s="34"/>
      <c r="N51" s="34"/>
      <c r="O51" s="34">
        <v>9000</v>
      </c>
      <c r="P51" s="34">
        <v>9000</v>
      </c>
      <c r="Q51" s="34">
        <v>0</v>
      </c>
      <c r="R51" s="34">
        <v>9000</v>
      </c>
      <c r="S51" s="34"/>
      <c r="T51" s="34">
        <v>9000</v>
      </c>
      <c r="U51" s="34">
        <v>4000</v>
      </c>
      <c r="V51" s="34">
        <v>4500</v>
      </c>
      <c r="W51" s="34">
        <v>-500</v>
      </c>
      <c r="X51" s="34"/>
      <c r="Y51" s="24"/>
      <c r="Z51" s="34">
        <v>0</v>
      </c>
      <c r="AA51" s="24"/>
      <c r="AB51" s="24"/>
      <c r="AC51" s="34">
        <v>0</v>
      </c>
      <c r="AD51" s="25"/>
      <c r="AE51" s="42">
        <v>500</v>
      </c>
      <c r="AF51" s="42">
        <v>-8500</v>
      </c>
      <c r="AG51" s="42">
        <v>-8500</v>
      </c>
      <c r="AH51" s="42">
        <v>-8500</v>
      </c>
      <c r="AI51" s="43" t="e">
        <v>#N/A</v>
      </c>
      <c r="AJ51" s="43">
        <v>0</v>
      </c>
      <c r="AK51" s="43" t="e">
        <v>#N/A</v>
      </c>
      <c r="AL51" s="43" t="e">
        <v>#N/A</v>
      </c>
      <c r="AM51" s="43" t="e">
        <v>#N/A</v>
      </c>
    </row>
    <row r="52" ht="16.5" spans="1:39">
      <c r="A52" s="23"/>
      <c r="B52" s="23" t="s">
        <v>1095</v>
      </c>
      <c r="C52" s="23" t="s">
        <v>1096</v>
      </c>
      <c r="D52" s="23" t="s">
        <v>890</v>
      </c>
      <c r="E52" s="23" t="s">
        <v>712</v>
      </c>
      <c r="F52" s="24">
        <v>117700.8</v>
      </c>
      <c r="G52" s="24">
        <v>28476</v>
      </c>
      <c r="H52" s="24">
        <v>46510.8</v>
      </c>
      <c r="I52" s="33">
        <v>42714</v>
      </c>
      <c r="J52" s="24"/>
      <c r="K52" s="34"/>
      <c r="L52" s="34"/>
      <c r="M52" s="34"/>
      <c r="N52" s="34"/>
      <c r="O52" s="34">
        <v>42714</v>
      </c>
      <c r="P52" s="34"/>
      <c r="Q52" s="34">
        <v>42714</v>
      </c>
      <c r="R52" s="34"/>
      <c r="S52" s="34"/>
      <c r="T52" s="34">
        <v>0</v>
      </c>
      <c r="U52" s="34"/>
      <c r="V52" s="34">
        <v>28476</v>
      </c>
      <c r="W52" s="34">
        <v>-28476</v>
      </c>
      <c r="X52" s="35">
        <v>28476</v>
      </c>
      <c r="Y52" s="24"/>
      <c r="Z52" s="34">
        <v>28476</v>
      </c>
      <c r="AA52" s="24">
        <v>3796.8</v>
      </c>
      <c r="AB52" s="24"/>
      <c r="AC52" s="34">
        <v>3796.8</v>
      </c>
      <c r="AD52" s="25"/>
      <c r="AE52" s="42">
        <v>-3796.8</v>
      </c>
      <c r="AF52" s="42">
        <v>-46510.8</v>
      </c>
      <c r="AG52" s="42">
        <v>-46510.8</v>
      </c>
      <c r="AH52" s="42">
        <v>-89224.8</v>
      </c>
      <c r="AI52" s="43" t="e">
        <v>#N/A</v>
      </c>
      <c r="AJ52" s="43">
        <v>0</v>
      </c>
      <c r="AK52" s="43" t="e">
        <v>#N/A</v>
      </c>
      <c r="AL52" s="43">
        <v>0</v>
      </c>
      <c r="AM52" s="43" t="e">
        <v>#N/A</v>
      </c>
    </row>
    <row r="53" ht="16.5" spans="1:39">
      <c r="A53" s="25"/>
      <c r="B53" s="25" t="s">
        <v>904</v>
      </c>
      <c r="C53" s="25" t="s">
        <v>905</v>
      </c>
      <c r="D53" s="25" t="s">
        <v>890</v>
      </c>
      <c r="E53" s="25" t="s">
        <v>712</v>
      </c>
      <c r="F53" s="24">
        <v>51098.7166666667</v>
      </c>
      <c r="G53" s="24">
        <v>57683.68</v>
      </c>
      <c r="H53" s="24">
        <v>10975.2366666667</v>
      </c>
      <c r="I53" s="33">
        <v>0</v>
      </c>
      <c r="J53" s="24">
        <v>17560.2</v>
      </c>
      <c r="K53" s="34"/>
      <c r="L53" s="34"/>
      <c r="M53" s="34"/>
      <c r="N53" s="34"/>
      <c r="O53" s="34">
        <v>10975.13</v>
      </c>
      <c r="P53" s="34">
        <v>10975.13</v>
      </c>
      <c r="Q53" s="34">
        <v>0</v>
      </c>
      <c r="R53" s="34">
        <v>10975.13</v>
      </c>
      <c r="S53" s="34"/>
      <c r="T53" s="34">
        <v>10975.13</v>
      </c>
      <c r="U53" s="35">
        <v>25148.35</v>
      </c>
      <c r="V53" s="34">
        <v>25148.35</v>
      </c>
      <c r="W53" s="34">
        <v>0</v>
      </c>
      <c r="X53" s="35">
        <v>4000</v>
      </c>
      <c r="Y53" s="24">
        <v>4000</v>
      </c>
      <c r="Z53" s="34">
        <v>0</v>
      </c>
      <c r="AA53" s="24">
        <v>0.106666666666667</v>
      </c>
      <c r="AB53" s="24"/>
      <c r="AC53" s="34">
        <v>0.106666666666667</v>
      </c>
      <c r="AD53" s="25"/>
      <c r="AE53" s="42">
        <v>17560.0933333333</v>
      </c>
      <c r="AF53" s="42">
        <v>6584.96333333333</v>
      </c>
      <c r="AG53" s="42">
        <v>6584.96333333333</v>
      </c>
      <c r="AH53" s="42">
        <v>6584.96333333333</v>
      </c>
      <c r="AI53" s="43" t="e">
        <v>#N/A</v>
      </c>
      <c r="AJ53" s="43" t="e">
        <v>#N/A</v>
      </c>
      <c r="AK53" s="43" t="e">
        <v>#N/A</v>
      </c>
      <c r="AL53" s="43">
        <v>0</v>
      </c>
      <c r="AM53" s="43" t="e">
        <v>#N/A</v>
      </c>
    </row>
    <row r="54" ht="16.5" spans="1:39">
      <c r="A54" s="26"/>
      <c r="B54" s="26" t="s">
        <v>795</v>
      </c>
      <c r="C54" s="26" t="s">
        <v>796</v>
      </c>
      <c r="D54" s="26" t="s">
        <v>890</v>
      </c>
      <c r="E54" s="26" t="s">
        <v>712</v>
      </c>
      <c r="F54" s="24">
        <v>52300.5</v>
      </c>
      <c r="G54" s="24">
        <v>141006</v>
      </c>
      <c r="H54" s="24">
        <v>-50000</v>
      </c>
      <c r="I54" s="33"/>
      <c r="J54" s="24">
        <v>38705.5</v>
      </c>
      <c r="K54" s="34"/>
      <c r="L54" s="34"/>
      <c r="M54" s="34"/>
      <c r="N54" s="34"/>
      <c r="O54" s="34">
        <v>26190</v>
      </c>
      <c r="P54" s="34">
        <v>26190</v>
      </c>
      <c r="Q54" s="34">
        <v>0</v>
      </c>
      <c r="R54" s="34"/>
      <c r="S54" s="34">
        <v>50000</v>
      </c>
      <c r="T54" s="34">
        <v>-50000</v>
      </c>
      <c r="U54" s="34"/>
      <c r="V54" s="34"/>
      <c r="W54" s="34">
        <v>0</v>
      </c>
      <c r="X54" s="35">
        <v>26110.5</v>
      </c>
      <c r="Y54" s="24">
        <v>26110.5</v>
      </c>
      <c r="Z54" s="34">
        <v>0</v>
      </c>
      <c r="AA54" s="24"/>
      <c r="AB54" s="24"/>
      <c r="AC54" s="34">
        <v>0</v>
      </c>
      <c r="AD54" s="25"/>
      <c r="AE54" s="42">
        <v>114895.5</v>
      </c>
      <c r="AF54" s="42">
        <v>88705.5</v>
      </c>
      <c r="AG54" s="42">
        <v>88705.5</v>
      </c>
      <c r="AH54" s="42">
        <v>88705.5</v>
      </c>
      <c r="AI54" s="43" t="e">
        <v>#N/A</v>
      </c>
      <c r="AJ54" s="43" t="e">
        <v>#N/A</v>
      </c>
      <c r="AK54" s="43" t="e">
        <v>#N/A</v>
      </c>
      <c r="AL54" s="43" t="e">
        <v>#N/A</v>
      </c>
      <c r="AM54" s="43" t="e">
        <v>#N/A</v>
      </c>
    </row>
    <row r="55" ht="16.5" spans="1:39">
      <c r="A55" s="25"/>
      <c r="B55" s="25" t="s">
        <v>902</v>
      </c>
      <c r="C55" s="25" t="s">
        <v>1097</v>
      </c>
      <c r="D55" s="25" t="s">
        <v>890</v>
      </c>
      <c r="E55" s="25" t="s">
        <v>712</v>
      </c>
      <c r="F55" s="24">
        <v>104751</v>
      </c>
      <c r="G55" s="24">
        <v>81473</v>
      </c>
      <c r="H55" s="24">
        <v>23278</v>
      </c>
      <c r="I55" s="33">
        <v>34917</v>
      </c>
      <c r="J55" s="24">
        <v>34917</v>
      </c>
      <c r="K55" s="34"/>
      <c r="L55" s="34"/>
      <c r="M55" s="34"/>
      <c r="N55" s="34"/>
      <c r="O55" s="34">
        <v>23278</v>
      </c>
      <c r="P55" s="34">
        <v>23278</v>
      </c>
      <c r="Q55" s="34">
        <v>0</v>
      </c>
      <c r="R55" s="34">
        <v>23278</v>
      </c>
      <c r="S55" s="34"/>
      <c r="T55" s="34">
        <v>23278</v>
      </c>
      <c r="U55" s="35">
        <v>23278</v>
      </c>
      <c r="V55" s="34">
        <v>23278</v>
      </c>
      <c r="W55" s="34">
        <v>0</v>
      </c>
      <c r="X55" s="35"/>
      <c r="Y55" s="24"/>
      <c r="Z55" s="34">
        <v>0</v>
      </c>
      <c r="AA55" s="24"/>
      <c r="AB55" s="24"/>
      <c r="AC55" s="34">
        <v>0</v>
      </c>
      <c r="AD55" s="25"/>
      <c r="AE55" s="42">
        <v>34917</v>
      </c>
      <c r="AF55" s="42">
        <v>11639</v>
      </c>
      <c r="AG55" s="42">
        <v>11639</v>
      </c>
      <c r="AH55" s="42">
        <v>-23278</v>
      </c>
      <c r="AI55" s="43" t="e">
        <v>#N/A</v>
      </c>
      <c r="AJ55" s="43" t="e">
        <v>#N/A</v>
      </c>
      <c r="AK55" s="43" t="e">
        <v>#N/A</v>
      </c>
      <c r="AL55" s="43">
        <v>0</v>
      </c>
      <c r="AM55" s="43" t="e">
        <v>#N/A</v>
      </c>
    </row>
    <row r="56" ht="16.5" spans="1:39">
      <c r="A56" s="25"/>
      <c r="B56" s="25" t="s">
        <v>955</v>
      </c>
      <c r="C56" s="25" t="s">
        <v>956</v>
      </c>
      <c r="D56" s="25" t="s">
        <v>890</v>
      </c>
      <c r="E56" s="25" t="s">
        <v>712</v>
      </c>
      <c r="F56" s="24">
        <v>169978.67</v>
      </c>
      <c r="G56" s="24">
        <v>27086.67</v>
      </c>
      <c r="H56" s="24">
        <v>118005.33</v>
      </c>
      <c r="I56" s="33">
        <v>24886.67</v>
      </c>
      <c r="J56" s="24"/>
      <c r="K56" s="34"/>
      <c r="L56" s="34"/>
      <c r="M56" s="34"/>
      <c r="N56" s="34"/>
      <c r="O56" s="34">
        <v>145092</v>
      </c>
      <c r="P56" s="34">
        <v>24886.67</v>
      </c>
      <c r="Q56" s="34">
        <v>120205.33</v>
      </c>
      <c r="R56" s="34"/>
      <c r="S56" s="34">
        <v>2200</v>
      </c>
      <c r="T56" s="34">
        <v>-2200</v>
      </c>
      <c r="U56" s="34"/>
      <c r="V56" s="34"/>
      <c r="W56" s="34">
        <v>0</v>
      </c>
      <c r="X56" s="34"/>
      <c r="Y56" s="24"/>
      <c r="Z56" s="34">
        <v>0</v>
      </c>
      <c r="AA56" s="24"/>
      <c r="AB56" s="24"/>
      <c r="AC56" s="34">
        <v>0</v>
      </c>
      <c r="AD56" s="25"/>
      <c r="AE56" s="42">
        <v>27086.67</v>
      </c>
      <c r="AF56" s="42">
        <v>-118005.33</v>
      </c>
      <c r="AG56" s="42">
        <v>-118005.33</v>
      </c>
      <c r="AH56" s="42">
        <v>-142892</v>
      </c>
      <c r="AI56" s="43" t="e">
        <v>#N/A</v>
      </c>
      <c r="AJ56" s="43">
        <v>0</v>
      </c>
      <c r="AK56" s="43" t="e">
        <v>#N/A</v>
      </c>
      <c r="AL56" s="43" t="e">
        <v>#N/A</v>
      </c>
      <c r="AM56" s="43" t="e">
        <v>#N/A</v>
      </c>
    </row>
    <row r="57" ht="16.5" spans="1:39">
      <c r="A57" s="26"/>
      <c r="B57" s="26" t="s">
        <v>957</v>
      </c>
      <c r="C57" s="26" t="s">
        <v>958</v>
      </c>
      <c r="D57" s="26" t="s">
        <v>890</v>
      </c>
      <c r="E57" s="26" t="s">
        <v>712</v>
      </c>
      <c r="F57" s="24">
        <v>80000</v>
      </c>
      <c r="G57" s="24">
        <v>0</v>
      </c>
      <c r="H57" s="24">
        <v>80000</v>
      </c>
      <c r="I57" s="33"/>
      <c r="J57" s="24"/>
      <c r="K57" s="34"/>
      <c r="L57" s="34"/>
      <c r="M57" s="34"/>
      <c r="N57" s="34"/>
      <c r="O57" s="34">
        <v>80000</v>
      </c>
      <c r="P57" s="34"/>
      <c r="Q57" s="34">
        <v>80000</v>
      </c>
      <c r="R57" s="34"/>
      <c r="S57" s="34"/>
      <c r="T57" s="34">
        <v>0</v>
      </c>
      <c r="U57" s="34"/>
      <c r="V57" s="34"/>
      <c r="W57" s="34">
        <v>0</v>
      </c>
      <c r="X57" s="34"/>
      <c r="Y57" s="24"/>
      <c r="Z57" s="34">
        <v>0</v>
      </c>
      <c r="AA57" s="24"/>
      <c r="AB57" s="24"/>
      <c r="AC57" s="34">
        <v>0</v>
      </c>
      <c r="AD57" s="25"/>
      <c r="AE57" s="42">
        <v>0</v>
      </c>
      <c r="AF57" s="42">
        <v>-80000</v>
      </c>
      <c r="AG57" s="42">
        <v>-80000</v>
      </c>
      <c r="AH57" s="42">
        <v>-80000</v>
      </c>
      <c r="AI57" s="43" t="e">
        <v>#N/A</v>
      </c>
      <c r="AJ57" s="43" t="e">
        <v>#N/A</v>
      </c>
      <c r="AK57" s="43" t="e">
        <v>#N/A</v>
      </c>
      <c r="AL57" s="43" t="e">
        <v>#N/A</v>
      </c>
      <c r="AM57" s="43" t="e">
        <v>#N/A</v>
      </c>
    </row>
    <row r="58" ht="16.5" spans="1:39">
      <c r="A58" s="25"/>
      <c r="B58" s="25" t="s">
        <v>189</v>
      </c>
      <c r="C58" s="25" t="s">
        <v>190</v>
      </c>
      <c r="D58" s="25" t="s">
        <v>890</v>
      </c>
      <c r="E58" s="25" t="s">
        <v>645</v>
      </c>
      <c r="F58" s="24">
        <v>11686.2</v>
      </c>
      <c r="G58" s="24">
        <v>11686.2</v>
      </c>
      <c r="H58" s="24">
        <v>0</v>
      </c>
      <c r="I58" s="33">
        <v>0</v>
      </c>
      <c r="J58" s="24"/>
      <c r="K58" s="34"/>
      <c r="L58" s="34"/>
      <c r="M58" s="34"/>
      <c r="N58" s="34"/>
      <c r="O58" s="34">
        <v>11686.2</v>
      </c>
      <c r="P58" s="34">
        <v>11686.2</v>
      </c>
      <c r="Q58" s="34">
        <v>0</v>
      </c>
      <c r="R58" s="34"/>
      <c r="S58" s="34"/>
      <c r="T58" s="34">
        <v>0</v>
      </c>
      <c r="U58" s="34"/>
      <c r="V58" s="34"/>
      <c r="W58" s="34">
        <v>0</v>
      </c>
      <c r="X58" s="34"/>
      <c r="Y58" s="24"/>
      <c r="Z58" s="34">
        <v>0</v>
      </c>
      <c r="AA58" s="24"/>
      <c r="AB58" s="24"/>
      <c r="AC58" s="34">
        <v>0</v>
      </c>
      <c r="AD58" s="25"/>
      <c r="AE58" s="42">
        <v>11686.2</v>
      </c>
      <c r="AF58" s="42">
        <v>0</v>
      </c>
      <c r="AG58" s="42">
        <v>0</v>
      </c>
      <c r="AH58" s="42">
        <v>0</v>
      </c>
      <c r="AI58" s="43" t="e">
        <v>#N/A</v>
      </c>
      <c r="AJ58" s="43">
        <v>0</v>
      </c>
      <c r="AK58" s="43" t="e">
        <v>#N/A</v>
      </c>
      <c r="AL58" s="43" t="e">
        <v>#N/A</v>
      </c>
      <c r="AM58" s="43" t="e">
        <v>#N/A</v>
      </c>
    </row>
    <row r="59" ht="16.5" spans="1:39">
      <c r="A59" s="25"/>
      <c r="B59" s="25" t="s">
        <v>89</v>
      </c>
      <c r="C59" s="25" t="s">
        <v>90</v>
      </c>
      <c r="D59" s="25" t="s">
        <v>890</v>
      </c>
      <c r="E59" s="25" t="s">
        <v>645</v>
      </c>
      <c r="F59" s="24">
        <v>7932.6</v>
      </c>
      <c r="G59" s="24">
        <v>5924.2</v>
      </c>
      <c r="H59" s="24">
        <v>7932.6</v>
      </c>
      <c r="I59" s="33">
        <v>0</v>
      </c>
      <c r="J59" s="24">
        <v>5924.2</v>
      </c>
      <c r="K59" s="34"/>
      <c r="L59" s="34"/>
      <c r="M59" s="34"/>
      <c r="N59" s="34"/>
      <c r="O59" s="34">
        <v>7932.6</v>
      </c>
      <c r="P59" s="34"/>
      <c r="Q59" s="34">
        <v>7932.6</v>
      </c>
      <c r="R59" s="34"/>
      <c r="S59" s="34"/>
      <c r="T59" s="34">
        <v>0</v>
      </c>
      <c r="U59" s="34"/>
      <c r="V59" s="34"/>
      <c r="W59" s="34">
        <v>0</v>
      </c>
      <c r="X59" s="34"/>
      <c r="Y59" s="24"/>
      <c r="Z59" s="34">
        <v>0</v>
      </c>
      <c r="AA59" s="24"/>
      <c r="AB59" s="24"/>
      <c r="AC59" s="34">
        <v>0</v>
      </c>
      <c r="AD59" s="25"/>
      <c r="AE59" s="42">
        <v>5924.2</v>
      </c>
      <c r="AF59" s="42">
        <v>-2008.4</v>
      </c>
      <c r="AG59" s="42">
        <v>-2008.4</v>
      </c>
      <c r="AH59" s="42">
        <v>-2008.4</v>
      </c>
      <c r="AI59" s="43" t="e">
        <v>#N/A</v>
      </c>
      <c r="AJ59" s="43">
        <v>0</v>
      </c>
      <c r="AK59" s="43" t="e">
        <v>#N/A</v>
      </c>
      <c r="AL59" s="43" t="e">
        <v>#N/A</v>
      </c>
      <c r="AM59" s="43" t="e">
        <v>#N/A</v>
      </c>
    </row>
    <row r="60" ht="16.5" spans="1:39">
      <c r="A60" s="25"/>
      <c r="B60" s="25" t="s">
        <v>893</v>
      </c>
      <c r="C60" s="25" t="s">
        <v>894</v>
      </c>
      <c r="D60" s="25" t="s">
        <v>890</v>
      </c>
      <c r="E60" s="25" t="s">
        <v>645</v>
      </c>
      <c r="F60" s="24">
        <v>5298.66666666667</v>
      </c>
      <c r="G60" s="24">
        <v>7814</v>
      </c>
      <c r="H60" s="24">
        <v>-2515.33333333333</v>
      </c>
      <c r="I60" s="33">
        <v>1248</v>
      </c>
      <c r="J60" s="24">
        <v>1248</v>
      </c>
      <c r="K60" s="34"/>
      <c r="L60" s="34"/>
      <c r="M60" s="34"/>
      <c r="N60" s="34"/>
      <c r="O60" s="34">
        <v>1040</v>
      </c>
      <c r="P60" s="34">
        <v>1040</v>
      </c>
      <c r="Q60" s="34">
        <v>0</v>
      </c>
      <c r="R60" s="34">
        <v>1733.33333333334</v>
      </c>
      <c r="S60" s="34">
        <v>4070</v>
      </c>
      <c r="T60" s="34">
        <v>-2336.66666666666</v>
      </c>
      <c r="U60" s="34">
        <v>1000</v>
      </c>
      <c r="V60" s="34"/>
      <c r="W60" s="34">
        <v>1000</v>
      </c>
      <c r="X60" s="34"/>
      <c r="Y60" s="24">
        <v>1456</v>
      </c>
      <c r="Z60" s="34">
        <v>-1456</v>
      </c>
      <c r="AA60" s="24">
        <v>277.333333333333</v>
      </c>
      <c r="AB60" s="24"/>
      <c r="AC60" s="34">
        <v>277.333333333333</v>
      </c>
      <c r="AD60" s="25"/>
      <c r="AE60" s="42">
        <v>4803.33333333333</v>
      </c>
      <c r="AF60" s="42">
        <v>3763.33333333333</v>
      </c>
      <c r="AG60" s="42">
        <v>3763.33333333333</v>
      </c>
      <c r="AH60" s="42">
        <v>2515.33333333333</v>
      </c>
      <c r="AI60" s="43" t="e">
        <v>#N/A</v>
      </c>
      <c r="AJ60" s="43" t="e">
        <v>#N/A</v>
      </c>
      <c r="AK60" s="43" t="e">
        <v>#N/A</v>
      </c>
      <c r="AL60" s="43">
        <v>0</v>
      </c>
      <c r="AM60" s="43" t="e">
        <v>#N/A</v>
      </c>
    </row>
    <row r="61" ht="16.5" spans="1:39">
      <c r="A61" s="25"/>
      <c r="B61" s="25" t="s">
        <v>332</v>
      </c>
      <c r="C61" s="25" t="s">
        <v>333</v>
      </c>
      <c r="D61" s="25" t="s">
        <v>1080</v>
      </c>
      <c r="E61" s="25" t="s">
        <v>856</v>
      </c>
      <c r="F61" s="24">
        <v>16700</v>
      </c>
      <c r="G61" s="24">
        <v>0</v>
      </c>
      <c r="H61" s="24">
        <v>16700</v>
      </c>
      <c r="I61" s="33">
        <v>0</v>
      </c>
      <c r="J61" s="24"/>
      <c r="K61" s="34"/>
      <c r="L61" s="34"/>
      <c r="M61" s="34"/>
      <c r="N61" s="34"/>
      <c r="O61" s="34">
        <v>16700</v>
      </c>
      <c r="P61" s="34"/>
      <c r="Q61" s="34">
        <v>16700</v>
      </c>
      <c r="R61" s="34"/>
      <c r="S61" s="34"/>
      <c r="T61" s="34">
        <v>0</v>
      </c>
      <c r="U61" s="34"/>
      <c r="V61" s="34"/>
      <c r="W61" s="34">
        <v>0</v>
      </c>
      <c r="X61" s="34"/>
      <c r="Y61" s="24"/>
      <c r="Z61" s="34">
        <v>0</v>
      </c>
      <c r="AA61" s="24"/>
      <c r="AB61" s="24"/>
      <c r="AC61" s="34">
        <v>0</v>
      </c>
      <c r="AD61" s="25"/>
      <c r="AE61" s="42">
        <v>0</v>
      </c>
      <c r="AF61" s="42">
        <v>-16700</v>
      </c>
      <c r="AG61" s="42">
        <v>-16700</v>
      </c>
      <c r="AH61" s="42">
        <v>-16700</v>
      </c>
      <c r="AI61" s="43" t="e">
        <v>#N/A</v>
      </c>
      <c r="AJ61" s="43">
        <v>0</v>
      </c>
      <c r="AK61" s="43" t="e">
        <v>#N/A</v>
      </c>
      <c r="AL61" s="43" t="e">
        <v>#N/A</v>
      </c>
      <c r="AM61" s="43" t="e">
        <v>#N/A</v>
      </c>
    </row>
    <row r="62" ht="16.5" spans="1:39">
      <c r="A62" s="25"/>
      <c r="B62" s="25" t="s">
        <v>116</v>
      </c>
      <c r="C62" s="25" t="s">
        <v>117</v>
      </c>
      <c r="D62" s="25" t="s">
        <v>1080</v>
      </c>
      <c r="E62" s="25" t="s">
        <v>645</v>
      </c>
      <c r="F62" s="24">
        <v>400000</v>
      </c>
      <c r="G62" s="24">
        <v>400000</v>
      </c>
      <c r="H62" s="24">
        <v>0</v>
      </c>
      <c r="I62" s="33">
        <v>0</v>
      </c>
      <c r="J62" s="24"/>
      <c r="K62" s="34"/>
      <c r="L62" s="34"/>
      <c r="M62" s="34"/>
      <c r="N62" s="34"/>
      <c r="O62" s="34">
        <v>400000</v>
      </c>
      <c r="P62" s="34">
        <v>400000</v>
      </c>
      <c r="Q62" s="34">
        <v>0</v>
      </c>
      <c r="R62" s="34"/>
      <c r="S62" s="34"/>
      <c r="T62" s="34">
        <v>0</v>
      </c>
      <c r="U62" s="34"/>
      <c r="V62" s="34"/>
      <c r="W62" s="34">
        <v>0</v>
      </c>
      <c r="X62" s="34"/>
      <c r="Y62" s="24"/>
      <c r="Z62" s="34">
        <v>0</v>
      </c>
      <c r="AA62" s="24"/>
      <c r="AB62" s="24"/>
      <c r="AC62" s="34">
        <v>0</v>
      </c>
      <c r="AD62" s="25"/>
      <c r="AE62" s="42">
        <v>400000</v>
      </c>
      <c r="AF62" s="42">
        <v>0</v>
      </c>
      <c r="AG62" s="42">
        <v>0</v>
      </c>
      <c r="AH62" s="42">
        <v>0</v>
      </c>
      <c r="AI62" s="43" t="e">
        <v>#N/A</v>
      </c>
      <c r="AJ62" s="43">
        <v>0</v>
      </c>
      <c r="AK62" s="43" t="e">
        <v>#N/A</v>
      </c>
      <c r="AL62" s="43" t="e">
        <v>#N/A</v>
      </c>
      <c r="AM62" s="43" t="e">
        <v>#N/A</v>
      </c>
    </row>
    <row r="63" ht="16.5" spans="1:39">
      <c r="A63" s="26"/>
      <c r="B63" s="26" t="s">
        <v>959</v>
      </c>
      <c r="C63" s="26" t="s">
        <v>960</v>
      </c>
      <c r="D63" s="26" t="s">
        <v>890</v>
      </c>
      <c r="E63" s="26" t="s">
        <v>645</v>
      </c>
      <c r="F63" s="24">
        <v>0</v>
      </c>
      <c r="G63" s="24">
        <v>80000</v>
      </c>
      <c r="H63" s="24">
        <v>-80000</v>
      </c>
      <c r="I63" s="33"/>
      <c r="J63" s="24"/>
      <c r="K63" s="34"/>
      <c r="L63" s="34"/>
      <c r="M63" s="34"/>
      <c r="N63" s="34"/>
      <c r="O63" s="34">
        <v>0</v>
      </c>
      <c r="P63" s="34">
        <v>80000</v>
      </c>
      <c r="Q63" s="34">
        <v>-80000</v>
      </c>
      <c r="R63" s="34"/>
      <c r="S63" s="34"/>
      <c r="T63" s="34">
        <v>0</v>
      </c>
      <c r="U63" s="34"/>
      <c r="V63" s="34"/>
      <c r="W63" s="34">
        <v>0</v>
      </c>
      <c r="X63" s="34"/>
      <c r="Y63" s="24"/>
      <c r="Z63" s="34">
        <v>0</v>
      </c>
      <c r="AA63" s="24"/>
      <c r="AB63" s="24"/>
      <c r="AC63" s="34">
        <v>0</v>
      </c>
      <c r="AD63" s="25"/>
      <c r="AE63" s="42">
        <v>80000</v>
      </c>
      <c r="AF63" s="42">
        <v>80000</v>
      </c>
      <c r="AG63" s="42">
        <v>80000</v>
      </c>
      <c r="AH63" s="42">
        <v>80000</v>
      </c>
      <c r="AI63" s="43" t="e">
        <v>#N/A</v>
      </c>
      <c r="AJ63" s="43" t="e">
        <v>#N/A</v>
      </c>
      <c r="AK63" s="43" t="e">
        <v>#N/A</v>
      </c>
      <c r="AL63" s="43" t="e">
        <v>#N/A</v>
      </c>
      <c r="AM63" s="43" t="e">
        <v>#N/A</v>
      </c>
    </row>
    <row r="64" ht="16.5" spans="1:39">
      <c r="A64" s="26"/>
      <c r="B64" s="26" t="s">
        <v>961</v>
      </c>
      <c r="C64" s="26" t="s">
        <v>962</v>
      </c>
      <c r="D64" s="26" t="s">
        <v>890</v>
      </c>
      <c r="E64" s="26" t="s">
        <v>690</v>
      </c>
      <c r="F64" s="24">
        <v>0</v>
      </c>
      <c r="G64" s="24">
        <v>42274.6</v>
      </c>
      <c r="H64" s="24">
        <v>-42274.6</v>
      </c>
      <c r="I64" s="33"/>
      <c r="J64" s="24"/>
      <c r="K64" s="34"/>
      <c r="L64" s="34"/>
      <c r="M64" s="34"/>
      <c r="N64" s="34"/>
      <c r="O64" s="34">
        <v>0</v>
      </c>
      <c r="P64" s="34">
        <v>24466.49</v>
      </c>
      <c r="Q64" s="34">
        <v>-24466.49</v>
      </c>
      <c r="R64" s="34"/>
      <c r="S64" s="34"/>
      <c r="T64" s="34">
        <v>0</v>
      </c>
      <c r="U64" s="34"/>
      <c r="V64" s="34"/>
      <c r="W64" s="34">
        <v>0</v>
      </c>
      <c r="X64" s="34"/>
      <c r="Y64" s="24">
        <v>17808.11</v>
      </c>
      <c r="Z64" s="34">
        <v>-17808.11</v>
      </c>
      <c r="AA64" s="24"/>
      <c r="AB64" s="24"/>
      <c r="AC64" s="34">
        <v>0</v>
      </c>
      <c r="AD64" s="25"/>
      <c r="AE64" s="42">
        <v>42274.6</v>
      </c>
      <c r="AF64" s="42">
        <v>42274.6</v>
      </c>
      <c r="AG64" s="42">
        <v>42274.6</v>
      </c>
      <c r="AH64" s="42">
        <v>42274.6</v>
      </c>
      <c r="AI64" s="43" t="e">
        <v>#N/A</v>
      </c>
      <c r="AJ64" s="43" t="e">
        <v>#N/A</v>
      </c>
      <c r="AK64" s="43" t="e">
        <v>#N/A</v>
      </c>
      <c r="AL64" s="43" t="e">
        <v>#N/A</v>
      </c>
      <c r="AM64" s="43" t="e">
        <v>#N/A</v>
      </c>
    </row>
    <row r="65" ht="16.5" spans="1:39">
      <c r="A65" s="26"/>
      <c r="B65" s="26" t="s">
        <v>963</v>
      </c>
      <c r="C65" s="26" t="s">
        <v>964</v>
      </c>
      <c r="D65" s="26" t="s">
        <v>890</v>
      </c>
      <c r="E65" s="26" t="s">
        <v>712</v>
      </c>
      <c r="F65" s="24">
        <v>16800</v>
      </c>
      <c r="G65" s="24">
        <v>16800</v>
      </c>
      <c r="H65" s="24">
        <v>0</v>
      </c>
      <c r="I65" s="33"/>
      <c r="J65" s="24"/>
      <c r="K65" s="34"/>
      <c r="L65" s="34"/>
      <c r="M65" s="34"/>
      <c r="N65" s="34"/>
      <c r="O65" s="34"/>
      <c r="P65" s="34"/>
      <c r="Q65" s="34"/>
      <c r="R65" s="34">
        <v>8400</v>
      </c>
      <c r="S65" s="34"/>
      <c r="T65" s="34">
        <v>8400</v>
      </c>
      <c r="U65" s="35">
        <v>8400</v>
      </c>
      <c r="V65" s="34">
        <v>8400</v>
      </c>
      <c r="W65" s="34">
        <v>0</v>
      </c>
      <c r="X65" s="35"/>
      <c r="Y65" s="24">
        <v>4200</v>
      </c>
      <c r="Z65" s="34">
        <v>-4200</v>
      </c>
      <c r="AA65" s="24"/>
      <c r="AB65" s="24">
        <v>4200</v>
      </c>
      <c r="AC65" s="34">
        <v>-4200</v>
      </c>
      <c r="AD65" s="25"/>
      <c r="AE65" s="42">
        <v>0</v>
      </c>
      <c r="AF65" s="42">
        <v>0</v>
      </c>
      <c r="AG65" s="42">
        <v>0</v>
      </c>
      <c r="AH65" s="42">
        <v>0</v>
      </c>
      <c r="AI65" s="43" t="e">
        <v>#N/A</v>
      </c>
      <c r="AJ65" s="43" t="e">
        <v>#N/A</v>
      </c>
      <c r="AK65" s="43" t="e">
        <v>#N/A</v>
      </c>
      <c r="AL65" s="43" t="e">
        <v>#N/A</v>
      </c>
      <c r="AM65" s="43" t="e">
        <v>#N/A</v>
      </c>
    </row>
    <row r="66" ht="16.5" spans="1:39">
      <c r="A66" s="25"/>
      <c r="B66" s="25" t="s">
        <v>899</v>
      </c>
      <c r="C66" s="25" t="s">
        <v>900</v>
      </c>
      <c r="D66" s="25" t="s">
        <v>890</v>
      </c>
      <c r="E66" s="25" t="s">
        <v>712</v>
      </c>
      <c r="F66" s="24">
        <v>8340</v>
      </c>
      <c r="G66" s="24">
        <v>25020</v>
      </c>
      <c r="H66" s="24">
        <v>-16680</v>
      </c>
      <c r="I66" s="33">
        <v>8340</v>
      </c>
      <c r="J66" s="24">
        <v>8340</v>
      </c>
      <c r="K66" s="34"/>
      <c r="L66" s="34"/>
      <c r="M66" s="34"/>
      <c r="N66" s="34"/>
      <c r="O66" s="34"/>
      <c r="P66" s="34"/>
      <c r="Q66" s="34"/>
      <c r="R66" s="34"/>
      <c r="S66" s="34">
        <v>8340</v>
      </c>
      <c r="T66" s="34">
        <v>-8340</v>
      </c>
      <c r="U66" s="34"/>
      <c r="V66" s="34"/>
      <c r="W66" s="34">
        <v>0</v>
      </c>
      <c r="X66" s="34"/>
      <c r="Y66" s="24">
        <v>8340</v>
      </c>
      <c r="Z66" s="34">
        <v>-8340</v>
      </c>
      <c r="AA66" s="24"/>
      <c r="AB66" s="24"/>
      <c r="AC66" s="34">
        <v>0</v>
      </c>
      <c r="AD66" s="25"/>
      <c r="AE66" s="42">
        <v>25020</v>
      </c>
      <c r="AF66" s="42">
        <v>25020</v>
      </c>
      <c r="AG66" s="42">
        <v>25020</v>
      </c>
      <c r="AH66" s="42">
        <v>16680</v>
      </c>
      <c r="AI66" s="43" t="e">
        <v>#N/A</v>
      </c>
      <c r="AJ66" s="43" t="e">
        <v>#N/A</v>
      </c>
      <c r="AK66" s="43" t="e">
        <v>#N/A</v>
      </c>
      <c r="AL66" s="43">
        <v>0</v>
      </c>
      <c r="AM66" s="43" t="e">
        <v>#N/A</v>
      </c>
    </row>
    <row r="67" ht="16.5" spans="1:39">
      <c r="A67" s="46"/>
      <c r="B67" s="46" t="s">
        <v>77</v>
      </c>
      <c r="C67" s="47" t="s">
        <v>78</v>
      </c>
      <c r="D67" s="47" t="s">
        <v>1080</v>
      </c>
      <c r="E67" s="47" t="s">
        <v>690</v>
      </c>
      <c r="F67" s="24">
        <v>400000</v>
      </c>
      <c r="G67" s="24">
        <v>0</v>
      </c>
      <c r="H67" s="24">
        <v>400000</v>
      </c>
      <c r="I67" s="33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>
        <v>400000</v>
      </c>
      <c r="V67" s="24"/>
      <c r="W67" s="24">
        <v>400000</v>
      </c>
      <c r="X67" s="24"/>
      <c r="Y67" s="24"/>
      <c r="Z67" s="24">
        <v>0</v>
      </c>
      <c r="AA67" s="24"/>
      <c r="AB67" s="24"/>
      <c r="AC67" s="24">
        <v>0</v>
      </c>
      <c r="AD67" s="47"/>
      <c r="AE67" s="42">
        <v>-400000</v>
      </c>
      <c r="AF67" s="42">
        <v>-400000</v>
      </c>
      <c r="AG67" s="42">
        <v>-400000</v>
      </c>
      <c r="AH67" s="42">
        <v>-400000</v>
      </c>
      <c r="AI67" s="43" t="e">
        <v>#N/A</v>
      </c>
      <c r="AJ67" s="43">
        <v>0</v>
      </c>
      <c r="AK67" s="43" t="e">
        <v>#N/A</v>
      </c>
      <c r="AL67" s="43" t="e">
        <v>#N/A</v>
      </c>
      <c r="AM67" s="43" t="e">
        <v>#N/A</v>
      </c>
    </row>
    <row r="68" ht="16.5" spans="1:39">
      <c r="A68" s="25"/>
      <c r="B68" s="25" t="s">
        <v>656</v>
      </c>
      <c r="C68" s="25" t="s">
        <v>657</v>
      </c>
      <c r="D68" s="25" t="s">
        <v>1080</v>
      </c>
      <c r="E68" s="25" t="s">
        <v>645</v>
      </c>
      <c r="F68" s="24">
        <v>391561.04</v>
      </c>
      <c r="G68" s="24">
        <v>0</v>
      </c>
      <c r="H68" s="24">
        <v>391561.04</v>
      </c>
      <c r="I68" s="33">
        <v>0</v>
      </c>
      <c r="J68" s="2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>
        <v>391561.04</v>
      </c>
      <c r="V68" s="24"/>
      <c r="W68" s="34">
        <v>391561.04</v>
      </c>
      <c r="X68" s="35"/>
      <c r="Y68" s="24"/>
      <c r="Z68" s="34">
        <v>0</v>
      </c>
      <c r="AA68" s="24"/>
      <c r="AB68" s="24"/>
      <c r="AC68" s="34">
        <v>0</v>
      </c>
      <c r="AD68" s="25"/>
      <c r="AE68" s="42">
        <v>-391561.04</v>
      </c>
      <c r="AF68" s="42">
        <v>-391561.04</v>
      </c>
      <c r="AG68" s="42">
        <v>-391561.04</v>
      </c>
      <c r="AH68" s="42">
        <v>-391561.04</v>
      </c>
      <c r="AI68" s="43" t="e">
        <v>#N/A</v>
      </c>
      <c r="AJ68" s="43" t="e">
        <v>#N/A</v>
      </c>
      <c r="AK68" s="43">
        <v>0</v>
      </c>
      <c r="AL68" s="43" t="e">
        <v>#N/A</v>
      </c>
      <c r="AM68" s="43" t="e">
        <v>#N/A</v>
      </c>
    </row>
    <row r="69" ht="16.5" spans="1:39">
      <c r="A69" s="46">
        <v>53</v>
      </c>
      <c r="B69" s="46" t="s">
        <v>159</v>
      </c>
      <c r="C69" s="47" t="s">
        <v>160</v>
      </c>
      <c r="D69" s="47" t="s">
        <v>1080</v>
      </c>
      <c r="E69" s="47" t="s">
        <v>712</v>
      </c>
      <c r="F69" s="24">
        <v>114340.8</v>
      </c>
      <c r="G69" s="24">
        <v>114340.8</v>
      </c>
      <c r="H69" s="24">
        <v>0</v>
      </c>
      <c r="I69" s="33">
        <v>0</v>
      </c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>
        <v>114340.8</v>
      </c>
      <c r="V69" s="24">
        <v>114340.8</v>
      </c>
      <c r="W69" s="24">
        <v>0</v>
      </c>
      <c r="X69" s="24"/>
      <c r="Y69" s="24"/>
      <c r="Z69" s="24">
        <v>0</v>
      </c>
      <c r="AA69" s="24"/>
      <c r="AB69" s="24"/>
      <c r="AC69" s="24">
        <v>0</v>
      </c>
      <c r="AD69" s="47"/>
      <c r="AE69" s="42">
        <v>0</v>
      </c>
      <c r="AF69" s="42">
        <v>0</v>
      </c>
      <c r="AG69" s="42">
        <v>0</v>
      </c>
      <c r="AH69" s="42">
        <v>0</v>
      </c>
      <c r="AI69" s="43" t="e">
        <v>#N/A</v>
      </c>
      <c r="AJ69" s="43">
        <v>0</v>
      </c>
      <c r="AK69" s="43" t="e">
        <v>#N/A</v>
      </c>
      <c r="AL69" s="43" t="e">
        <v>#N/A</v>
      </c>
      <c r="AM69" s="43" t="e">
        <v>#N/A</v>
      </c>
    </row>
    <row r="70" ht="16.5" spans="1:39">
      <c r="A70" s="46">
        <v>108</v>
      </c>
      <c r="B70" s="46" t="s">
        <v>306</v>
      </c>
      <c r="C70" s="47" t="s">
        <v>307</v>
      </c>
      <c r="D70" s="47" t="s">
        <v>1080</v>
      </c>
      <c r="E70" s="47" t="s">
        <v>645</v>
      </c>
      <c r="F70" s="24">
        <v>400000</v>
      </c>
      <c r="G70" s="24">
        <v>400000</v>
      </c>
      <c r="H70" s="24">
        <v>0</v>
      </c>
      <c r="I70" s="33">
        <v>0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>
        <v>400000</v>
      </c>
      <c r="V70" s="24">
        <v>400000</v>
      </c>
      <c r="W70" s="24">
        <v>0</v>
      </c>
      <c r="X70" s="24"/>
      <c r="Y70" s="24"/>
      <c r="Z70" s="24">
        <v>0</v>
      </c>
      <c r="AA70" s="24"/>
      <c r="AB70" s="24"/>
      <c r="AC70" s="24">
        <v>0</v>
      </c>
      <c r="AD70" s="47"/>
      <c r="AE70" s="42">
        <v>0</v>
      </c>
      <c r="AF70" s="42">
        <v>0</v>
      </c>
      <c r="AG70" s="42">
        <v>0</v>
      </c>
      <c r="AH70" s="42">
        <v>0</v>
      </c>
      <c r="AI70" s="43" t="e">
        <v>#N/A</v>
      </c>
      <c r="AJ70" s="43">
        <v>0</v>
      </c>
      <c r="AK70" s="43" t="e">
        <v>#N/A</v>
      </c>
      <c r="AL70" s="43" t="e">
        <v>#N/A</v>
      </c>
      <c r="AM70" s="43" t="e">
        <v>#N/A</v>
      </c>
    </row>
    <row r="71" ht="16.5" spans="1:39">
      <c r="A71" s="23"/>
      <c r="B71" s="23" t="s">
        <v>1101</v>
      </c>
      <c r="C71" s="23" t="s">
        <v>1102</v>
      </c>
      <c r="D71" s="23" t="s">
        <v>890</v>
      </c>
      <c r="E71" s="23" t="s">
        <v>712</v>
      </c>
      <c r="F71" s="24">
        <v>33600</v>
      </c>
      <c r="G71" s="24">
        <v>38400</v>
      </c>
      <c r="H71" s="24">
        <v>-4800</v>
      </c>
      <c r="I71" s="33"/>
      <c r="J71" s="2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48">
        <v>33600</v>
      </c>
      <c r="V71" s="24"/>
      <c r="W71" s="24">
        <v>33600</v>
      </c>
      <c r="X71" s="48"/>
      <c r="Y71" s="24">
        <v>38400</v>
      </c>
      <c r="Z71" s="24">
        <v>-38400</v>
      </c>
      <c r="AA71" s="24"/>
      <c r="AB71" s="24"/>
      <c r="AC71" s="24">
        <v>0</v>
      </c>
      <c r="AD71" s="25"/>
      <c r="AE71" s="42">
        <v>4800</v>
      </c>
      <c r="AF71" s="42">
        <v>4800</v>
      </c>
      <c r="AG71" s="42">
        <v>4800</v>
      </c>
      <c r="AH71" s="42">
        <v>4800</v>
      </c>
      <c r="AI71" s="43">
        <v>20000</v>
      </c>
      <c r="AJ71" s="43">
        <v>0</v>
      </c>
      <c r="AK71" s="43" t="e">
        <v>#N/A</v>
      </c>
      <c r="AL71" s="43">
        <v>0</v>
      </c>
      <c r="AM71" s="43" t="e">
        <v>#N/A</v>
      </c>
    </row>
    <row r="72" ht="16.5" spans="1:39">
      <c r="A72" s="25"/>
      <c r="B72" s="25" t="s">
        <v>604</v>
      </c>
      <c r="C72" s="25" t="s">
        <v>605</v>
      </c>
      <c r="D72" s="25" t="s">
        <v>1080</v>
      </c>
      <c r="E72" s="25" t="s">
        <v>1109</v>
      </c>
      <c r="F72" s="24">
        <v>35000</v>
      </c>
      <c r="G72" s="24">
        <v>0</v>
      </c>
      <c r="H72" s="24">
        <v>0</v>
      </c>
      <c r="I72" s="33">
        <v>35000</v>
      </c>
      <c r="J72" s="2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24"/>
      <c r="AB72" s="34"/>
      <c r="AC72" s="24"/>
      <c r="AD72" s="25"/>
      <c r="AE72" s="42">
        <v>0</v>
      </c>
      <c r="AF72" s="42">
        <v>0</v>
      </c>
      <c r="AG72" s="42">
        <v>0</v>
      </c>
      <c r="AH72" s="42">
        <v>-35000</v>
      </c>
      <c r="AI72" s="43" t="e">
        <v>#N/A</v>
      </c>
      <c r="AJ72" s="43">
        <v>0</v>
      </c>
      <c r="AK72" s="43" t="e">
        <v>#N/A</v>
      </c>
      <c r="AL72" s="43" t="e">
        <v>#N/A</v>
      </c>
      <c r="AM72" s="43" t="e">
        <v>#N/A</v>
      </c>
    </row>
    <row r="73" ht="16.5" spans="1:39">
      <c r="A73" s="25"/>
      <c r="B73" s="25" t="s">
        <v>606</v>
      </c>
      <c r="C73" s="25" t="s">
        <v>607</v>
      </c>
      <c r="D73" s="25" t="s">
        <v>1080</v>
      </c>
      <c r="E73" s="25" t="s">
        <v>645</v>
      </c>
      <c r="F73" s="24">
        <v>23221.5</v>
      </c>
      <c r="G73" s="24">
        <v>0</v>
      </c>
      <c r="H73" s="24">
        <v>0</v>
      </c>
      <c r="I73" s="33">
        <v>23221.5</v>
      </c>
      <c r="J73" s="2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24"/>
      <c r="AB73" s="34"/>
      <c r="AC73" s="24"/>
      <c r="AD73" s="25"/>
      <c r="AE73" s="42">
        <v>0</v>
      </c>
      <c r="AF73" s="42">
        <v>0</v>
      </c>
      <c r="AG73" s="42">
        <v>0</v>
      </c>
      <c r="AH73" s="42">
        <v>-23221.5</v>
      </c>
      <c r="AI73" s="43" t="e">
        <v>#N/A</v>
      </c>
      <c r="AJ73" s="43">
        <v>0</v>
      </c>
      <c r="AK73" s="43" t="e">
        <v>#N/A</v>
      </c>
      <c r="AL73" s="43" t="e">
        <v>#N/A</v>
      </c>
      <c r="AM73" s="43" t="e">
        <v>#N/A</v>
      </c>
    </row>
    <row r="74" ht="16.5" spans="1:39">
      <c r="A74" s="23"/>
      <c r="B74" s="23" t="s">
        <v>614</v>
      </c>
      <c r="C74" s="23" t="s">
        <v>615</v>
      </c>
      <c r="D74" s="23" t="s">
        <v>1080</v>
      </c>
      <c r="E74" s="23" t="s">
        <v>712</v>
      </c>
      <c r="F74" s="24">
        <v>112053.87</v>
      </c>
      <c r="G74" s="24">
        <v>4553.88</v>
      </c>
      <c r="H74" s="24">
        <v>0</v>
      </c>
      <c r="I74" s="33">
        <v>112053.87</v>
      </c>
      <c r="J74" s="24">
        <v>4553.88</v>
      </c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24"/>
      <c r="AB74" s="34"/>
      <c r="AC74" s="24"/>
      <c r="AD74" s="25"/>
      <c r="AE74" s="42">
        <v>4553.88</v>
      </c>
      <c r="AF74" s="42">
        <v>4553.88</v>
      </c>
      <c r="AG74" s="42">
        <v>4553.88</v>
      </c>
      <c r="AH74" s="42">
        <v>-107499.99</v>
      </c>
      <c r="AI74" s="43">
        <v>20000</v>
      </c>
      <c r="AJ74" s="43">
        <v>0</v>
      </c>
      <c r="AK74" s="43" t="e">
        <v>#N/A</v>
      </c>
      <c r="AL74" s="43">
        <v>0</v>
      </c>
      <c r="AM74" s="43" t="e">
        <v>#N/A</v>
      </c>
    </row>
    <row r="75" ht="16.5" spans="1:39">
      <c r="A75" s="23"/>
      <c r="B75" s="23" t="s">
        <v>1110</v>
      </c>
      <c r="C75" s="23" t="s">
        <v>634</v>
      </c>
      <c r="D75" s="23" t="s">
        <v>1080</v>
      </c>
      <c r="E75" s="23" t="s">
        <v>712</v>
      </c>
      <c r="F75" s="24">
        <v>49891.24</v>
      </c>
      <c r="G75" s="24">
        <v>0</v>
      </c>
      <c r="H75" s="24">
        <v>0</v>
      </c>
      <c r="I75" s="33">
        <v>49891.24</v>
      </c>
      <c r="J75" s="2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24"/>
      <c r="AB75" s="34"/>
      <c r="AC75" s="24"/>
      <c r="AD75" s="25"/>
      <c r="AE75" s="42">
        <v>0</v>
      </c>
      <c r="AF75" s="42">
        <v>0</v>
      </c>
      <c r="AG75" s="42">
        <v>0</v>
      </c>
      <c r="AH75" s="42">
        <v>-49891.24</v>
      </c>
      <c r="AI75" s="43">
        <v>50000</v>
      </c>
      <c r="AJ75" s="43">
        <v>0</v>
      </c>
      <c r="AK75" s="43" t="e">
        <v>#N/A</v>
      </c>
      <c r="AL75" s="43">
        <v>0</v>
      </c>
      <c r="AM75" s="43" t="e">
        <v>#N/A</v>
      </c>
    </row>
    <row r="76" ht="16.5" spans="1:39">
      <c r="A76" s="25"/>
      <c r="B76" s="25" t="s">
        <v>906</v>
      </c>
      <c r="C76" s="25" t="s">
        <v>907</v>
      </c>
      <c r="D76" s="25" t="s">
        <v>890</v>
      </c>
      <c r="E76" s="25" t="s">
        <v>712</v>
      </c>
      <c r="F76" s="24">
        <v>12000</v>
      </c>
      <c r="G76" s="24">
        <v>45500</v>
      </c>
      <c r="H76" s="24">
        <v>0</v>
      </c>
      <c r="I76" s="33">
        <v>12000</v>
      </c>
      <c r="J76" s="24">
        <v>45500</v>
      </c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24"/>
      <c r="AB76" s="34"/>
      <c r="AC76" s="24"/>
      <c r="AD76" s="25"/>
      <c r="AE76" s="42">
        <v>45500</v>
      </c>
      <c r="AF76" s="42">
        <v>45500</v>
      </c>
      <c r="AG76" s="42">
        <v>45500</v>
      </c>
      <c r="AH76" s="42">
        <v>33500</v>
      </c>
      <c r="AI76" s="43" t="e">
        <v>#N/A</v>
      </c>
      <c r="AJ76" s="43" t="e">
        <v>#N/A</v>
      </c>
      <c r="AK76" s="43" t="e">
        <v>#N/A</v>
      </c>
      <c r="AL76" s="43">
        <v>0</v>
      </c>
      <c r="AM76" s="43" t="e">
        <v>#N/A</v>
      </c>
    </row>
    <row r="77" ht="16.5" spans="1:39">
      <c r="A77" s="25"/>
      <c r="B77" s="25" t="s">
        <v>926</v>
      </c>
      <c r="C77" s="25" t="s">
        <v>927</v>
      </c>
      <c r="D77" s="25" t="s">
        <v>890</v>
      </c>
      <c r="E77" s="25" t="s">
        <v>690</v>
      </c>
      <c r="F77" s="24">
        <v>27300</v>
      </c>
      <c r="G77" s="24">
        <v>0</v>
      </c>
      <c r="H77" s="24">
        <v>0</v>
      </c>
      <c r="I77" s="33">
        <v>27300</v>
      </c>
      <c r="J77" s="2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24"/>
      <c r="AB77" s="34"/>
      <c r="AC77" s="24"/>
      <c r="AD77" s="25"/>
      <c r="AE77" s="42">
        <v>0</v>
      </c>
      <c r="AF77" s="42">
        <v>0</v>
      </c>
      <c r="AG77" s="42">
        <v>0</v>
      </c>
      <c r="AH77" s="42">
        <v>-27300</v>
      </c>
      <c r="AI77" s="43" t="e">
        <v>#N/A</v>
      </c>
      <c r="AJ77" s="43" t="e">
        <v>#N/A</v>
      </c>
      <c r="AK77" s="43" t="e">
        <v>#N/A</v>
      </c>
      <c r="AL77" s="43">
        <v>0</v>
      </c>
      <c r="AM77" s="43" t="e">
        <v>#N/A</v>
      </c>
    </row>
    <row r="78" ht="16.5" spans="1:39">
      <c r="A78" s="25"/>
      <c r="B78" s="25" t="s">
        <v>924</v>
      </c>
      <c r="C78" s="25" t="s">
        <v>925</v>
      </c>
      <c r="D78" s="25" t="s">
        <v>890</v>
      </c>
      <c r="E78" s="25" t="s">
        <v>690</v>
      </c>
      <c r="F78" s="24">
        <v>14700</v>
      </c>
      <c r="G78" s="24">
        <v>0</v>
      </c>
      <c r="H78" s="24">
        <v>0</v>
      </c>
      <c r="I78" s="33">
        <v>14700</v>
      </c>
      <c r="J78" s="2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24"/>
      <c r="AB78" s="34"/>
      <c r="AC78" s="24"/>
      <c r="AD78" s="25"/>
      <c r="AE78" s="42">
        <v>0</v>
      </c>
      <c r="AF78" s="42">
        <v>0</v>
      </c>
      <c r="AG78" s="42">
        <v>0</v>
      </c>
      <c r="AH78" s="42">
        <v>-14700</v>
      </c>
      <c r="AI78" s="43" t="e">
        <v>#N/A</v>
      </c>
      <c r="AJ78" s="43" t="e">
        <v>#N/A</v>
      </c>
      <c r="AK78" s="43" t="e">
        <v>#N/A</v>
      </c>
      <c r="AL78" s="43">
        <v>0</v>
      </c>
      <c r="AM78" s="43" t="e">
        <v>#N/A</v>
      </c>
    </row>
    <row r="79" ht="16.5" spans="1:39">
      <c r="A79" s="23"/>
      <c r="B79" s="23" t="s">
        <v>124</v>
      </c>
      <c r="C79" s="23" t="s">
        <v>125</v>
      </c>
      <c r="D79" s="23" t="s">
        <v>1080</v>
      </c>
      <c r="E79" s="23" t="s">
        <v>712</v>
      </c>
      <c r="F79" s="24">
        <v>300000</v>
      </c>
      <c r="G79" s="24">
        <v>0</v>
      </c>
      <c r="H79" s="24">
        <v>300000</v>
      </c>
      <c r="I79" s="33">
        <v>0</v>
      </c>
      <c r="J79" s="24"/>
      <c r="K79" s="34"/>
      <c r="L79" s="34"/>
      <c r="M79" s="34"/>
      <c r="N79" s="34"/>
      <c r="O79" s="34">
        <v>300000</v>
      </c>
      <c r="P79" s="34"/>
      <c r="Q79" s="34">
        <v>300000</v>
      </c>
      <c r="R79" s="34"/>
      <c r="S79" s="34"/>
      <c r="T79" s="34">
        <v>0</v>
      </c>
      <c r="U79" s="34"/>
      <c r="V79" s="34"/>
      <c r="W79" s="34">
        <v>0</v>
      </c>
      <c r="X79" s="34"/>
      <c r="Y79" s="24"/>
      <c r="Z79" s="34">
        <v>0</v>
      </c>
      <c r="AA79" s="24"/>
      <c r="AB79" s="24"/>
      <c r="AC79" s="34">
        <v>0</v>
      </c>
      <c r="AD79" s="43"/>
      <c r="AE79" s="43"/>
      <c r="AF79" s="43"/>
      <c r="AG79" s="43"/>
      <c r="AI79" s="43"/>
      <c r="AJ79" s="43">
        <v>0</v>
      </c>
      <c r="AK79" s="43" t="e">
        <v>#N/A</v>
      </c>
      <c r="AL79" s="43">
        <v>0</v>
      </c>
      <c r="AM79" s="43" t="e">
        <v>#N/A</v>
      </c>
    </row>
    <row r="80" ht="16.5" spans="1:39">
      <c r="A80" s="46">
        <v>167</v>
      </c>
      <c r="B80" s="46" t="s">
        <v>897</v>
      </c>
      <c r="C80" s="47" t="s">
        <v>898</v>
      </c>
      <c r="D80" s="47" t="s">
        <v>890</v>
      </c>
      <c r="E80" s="47"/>
      <c r="F80" s="24">
        <v>159329.033333333</v>
      </c>
      <c r="G80" s="24">
        <v>66900</v>
      </c>
      <c r="H80" s="24">
        <v>92429.0333333333</v>
      </c>
      <c r="I80" s="33">
        <v>70000</v>
      </c>
      <c r="J80" s="24"/>
      <c r="K80" s="24">
        <v>70000</v>
      </c>
      <c r="L80" s="24">
        <v>10760</v>
      </c>
      <c r="M80" s="24">
        <v>6900</v>
      </c>
      <c r="N80" s="24">
        <v>3860</v>
      </c>
      <c r="O80" s="24">
        <v>10000</v>
      </c>
      <c r="P80" s="24">
        <v>17000</v>
      </c>
      <c r="Q80" s="24">
        <v>-7000</v>
      </c>
      <c r="R80" s="24">
        <v>45920</v>
      </c>
      <c r="S80" s="24">
        <v>36000</v>
      </c>
      <c r="T80" s="24">
        <v>9920</v>
      </c>
      <c r="U80" s="24">
        <v>8000</v>
      </c>
      <c r="V80" s="24"/>
      <c r="W80" s="24">
        <v>8000</v>
      </c>
      <c r="X80" s="24">
        <v>7000</v>
      </c>
      <c r="Y80" s="24"/>
      <c r="Z80" s="24">
        <v>7000</v>
      </c>
      <c r="AA80" s="24">
        <v>7649.03333333333</v>
      </c>
      <c r="AB80" s="24">
        <v>7000</v>
      </c>
      <c r="AC80" s="24">
        <v>649.03333333333</v>
      </c>
      <c r="AD80" s="47"/>
      <c r="AE80" s="42">
        <v>-1669.03333333333</v>
      </c>
      <c r="AF80" s="42">
        <v>-11669.0333333333</v>
      </c>
      <c r="AG80" s="42">
        <v>-22429.0333333333</v>
      </c>
      <c r="AH80" s="42">
        <v>-92429.0333333333</v>
      </c>
      <c r="AI80" s="43" t="e">
        <v>#N/A</v>
      </c>
      <c r="AJ80" s="43" t="e">
        <v>#N/A</v>
      </c>
      <c r="AK80" s="43" t="e">
        <v>#N/A</v>
      </c>
      <c r="AL80" s="43">
        <v>0</v>
      </c>
      <c r="AM80" s="43" t="e">
        <v>#N/A</v>
      </c>
    </row>
    <row r="81" ht="16.5" spans="1:39">
      <c r="A81" s="46">
        <v>191</v>
      </c>
      <c r="B81" s="46" t="s">
        <v>910</v>
      </c>
      <c r="C81" s="47" t="s">
        <v>911</v>
      </c>
      <c r="D81" s="47" t="s">
        <v>1078</v>
      </c>
      <c r="E81" s="47"/>
      <c r="F81" s="24">
        <v>136882.488</v>
      </c>
      <c r="G81" s="24">
        <v>126085.4</v>
      </c>
      <c r="H81" s="24">
        <v>10797.088</v>
      </c>
      <c r="I81" s="33">
        <v>80000</v>
      </c>
      <c r="J81" s="24">
        <v>51177.7</v>
      </c>
      <c r="K81" s="24">
        <v>28822.3</v>
      </c>
      <c r="L81" s="24">
        <v>24107.408</v>
      </c>
      <c r="M81" s="24">
        <v>54907.7</v>
      </c>
      <c r="N81" s="24">
        <v>-30800.292</v>
      </c>
      <c r="O81" s="24">
        <v>10000</v>
      </c>
      <c r="P81" s="24">
        <v>20000</v>
      </c>
      <c r="Q81" s="24">
        <v>-10000</v>
      </c>
      <c r="R81" s="24">
        <v>22775.08</v>
      </c>
      <c r="S81" s="24"/>
      <c r="T81" s="24">
        <v>22775.08</v>
      </c>
      <c r="U81" s="24"/>
      <c r="V81" s="24"/>
      <c r="W81" s="24">
        <v>0</v>
      </c>
      <c r="X81" s="24"/>
      <c r="Y81" s="24"/>
      <c r="Z81" s="24">
        <v>0</v>
      </c>
      <c r="AA81" s="24"/>
      <c r="AB81" s="24"/>
      <c r="AC81" s="24">
        <v>0</v>
      </c>
      <c r="AD81" s="47"/>
      <c r="AE81" s="42">
        <v>103310.32</v>
      </c>
      <c r="AF81" s="42">
        <v>93310.32</v>
      </c>
      <c r="AG81" s="42">
        <v>69202.912</v>
      </c>
      <c r="AH81" s="42">
        <v>-10797.088</v>
      </c>
      <c r="AI81" s="43" t="e">
        <v>#N/A</v>
      </c>
      <c r="AJ81" s="43" t="e">
        <v>#N/A</v>
      </c>
      <c r="AK81" s="43" t="e">
        <v>#N/A</v>
      </c>
      <c r="AL81" s="43">
        <v>0</v>
      </c>
      <c r="AM81" s="43" t="e">
        <v>#N/A</v>
      </c>
    </row>
    <row r="82" ht="16.5" spans="1:39">
      <c r="A82" s="26"/>
      <c r="B82" s="26" t="s">
        <v>1104</v>
      </c>
      <c r="C82" s="26" t="s">
        <v>1105</v>
      </c>
      <c r="D82" s="26" t="s">
        <v>1080</v>
      </c>
      <c r="E82" s="26" t="s">
        <v>712</v>
      </c>
      <c r="F82" s="24">
        <v>0</v>
      </c>
      <c r="G82" s="24">
        <v>4915.5</v>
      </c>
      <c r="H82" s="24">
        <v>-4915.5</v>
      </c>
      <c r="I82" s="33"/>
      <c r="J82" s="2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>
        <v>4915.5</v>
      </c>
      <c r="Z82" s="24">
        <v>-4915.5</v>
      </c>
      <c r="AA82" s="24"/>
      <c r="AB82" s="24"/>
      <c r="AC82" s="24">
        <v>0</v>
      </c>
      <c r="AD82" s="25"/>
      <c r="AE82" s="42">
        <v>4915.5</v>
      </c>
      <c r="AF82" s="42">
        <v>4915.5</v>
      </c>
      <c r="AG82" s="42">
        <v>4915.5</v>
      </c>
      <c r="AH82" s="42">
        <v>4915.5</v>
      </c>
      <c r="AI82" s="43" t="e">
        <v>#N/A</v>
      </c>
      <c r="AJ82" s="43" t="e">
        <v>#N/A</v>
      </c>
      <c r="AK82" s="43" t="e">
        <v>#N/A</v>
      </c>
      <c r="AL82" s="43" t="e">
        <v>#N/A</v>
      </c>
      <c r="AM82" s="43" t="e">
        <v>#N/A</v>
      </c>
    </row>
    <row r="83" ht="16.5" spans="1:39">
      <c r="A83" s="26"/>
      <c r="B83" s="26" t="s">
        <v>1119</v>
      </c>
      <c r="C83" s="26" t="s">
        <v>1106</v>
      </c>
      <c r="D83" s="26" t="s">
        <v>1080</v>
      </c>
      <c r="E83" s="26" t="s">
        <v>690</v>
      </c>
      <c r="F83" s="24">
        <v>0</v>
      </c>
      <c r="G83" s="24">
        <v>21503.69</v>
      </c>
      <c r="H83" s="24">
        <v>-21503.69</v>
      </c>
      <c r="I83" s="33"/>
      <c r="J83" s="2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24"/>
      <c r="AB83" s="34">
        <v>21503.69</v>
      </c>
      <c r="AC83" s="24">
        <v>-21503.69</v>
      </c>
      <c r="AD83" s="25"/>
      <c r="AE83" s="42">
        <v>21503.69</v>
      </c>
      <c r="AF83" s="42">
        <v>21503.69</v>
      </c>
      <c r="AG83" s="42">
        <v>21503.69</v>
      </c>
      <c r="AH83" s="42">
        <v>21503.69</v>
      </c>
      <c r="AI83" s="43" t="e">
        <v>#N/A</v>
      </c>
      <c r="AJ83" s="43" t="e">
        <v>#N/A</v>
      </c>
      <c r="AK83" s="43" t="e">
        <v>#N/A</v>
      </c>
      <c r="AL83" s="43" t="e">
        <v>#N/A</v>
      </c>
      <c r="AM83" s="43" t="e">
        <v>#N/A</v>
      </c>
    </row>
    <row r="84" ht="16.5" spans="1:39">
      <c r="A84" s="26"/>
      <c r="B84" s="26" t="s">
        <v>1120</v>
      </c>
      <c r="C84" s="26" t="s">
        <v>1107</v>
      </c>
      <c r="D84" s="26" t="s">
        <v>1080</v>
      </c>
      <c r="E84" s="26" t="s">
        <v>690</v>
      </c>
      <c r="F84" s="24">
        <v>0</v>
      </c>
      <c r="G84" s="24">
        <v>2411.77</v>
      </c>
      <c r="H84" s="24">
        <v>-2411.77</v>
      </c>
      <c r="I84" s="33"/>
      <c r="J84" s="2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24"/>
      <c r="AB84" s="34">
        <v>2411.77</v>
      </c>
      <c r="AC84" s="24">
        <v>-2411.77</v>
      </c>
      <c r="AD84" s="25"/>
      <c r="AE84" s="42">
        <v>2411.77</v>
      </c>
      <c r="AF84" s="42">
        <v>2411.77</v>
      </c>
      <c r="AG84" s="42">
        <v>2411.77</v>
      </c>
      <c r="AH84" s="42">
        <v>2411.77</v>
      </c>
      <c r="AI84" s="43" t="e">
        <v>#N/A</v>
      </c>
      <c r="AJ84" s="43" t="e">
        <v>#N/A</v>
      </c>
      <c r="AK84" s="43" t="e">
        <v>#N/A</v>
      </c>
      <c r="AL84" s="43" t="e">
        <v>#N/A</v>
      </c>
      <c r="AM84" s="43" t="e">
        <v>#N/A</v>
      </c>
    </row>
    <row r="85" ht="16.5" spans="1:39">
      <c r="A85" s="26"/>
      <c r="B85" s="26" t="s">
        <v>1121</v>
      </c>
      <c r="C85" s="26" t="s">
        <v>1108</v>
      </c>
      <c r="D85" s="26" t="s">
        <v>1080</v>
      </c>
      <c r="E85" s="26" t="s">
        <v>690</v>
      </c>
      <c r="F85" s="24">
        <v>2830.50666666667</v>
      </c>
      <c r="G85" s="24">
        <v>22390.01</v>
      </c>
      <c r="H85" s="24">
        <v>-19559.5033333333</v>
      </c>
      <c r="I85" s="33"/>
      <c r="J85" s="2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24">
        <v>2830.50666666667</v>
      </c>
      <c r="AB85" s="34">
        <v>22390.01</v>
      </c>
      <c r="AC85" s="24">
        <v>-19559.5033333333</v>
      </c>
      <c r="AD85" s="25"/>
      <c r="AE85" s="42">
        <v>19559.5033333333</v>
      </c>
      <c r="AF85" s="42">
        <v>19559.5033333333</v>
      </c>
      <c r="AG85" s="42">
        <v>19559.5033333333</v>
      </c>
      <c r="AH85" s="42">
        <v>19559.5033333333</v>
      </c>
      <c r="AI85" s="43" t="e">
        <v>#N/A</v>
      </c>
      <c r="AJ85" s="43" t="e">
        <v>#N/A</v>
      </c>
      <c r="AK85" s="43" t="e">
        <v>#N/A</v>
      </c>
      <c r="AL85" s="43" t="e">
        <v>#N/A</v>
      </c>
      <c r="AM85" s="43" t="e">
        <v>#N/A</v>
      </c>
    </row>
  </sheetData>
  <autoFilter ref="A5:AM85">
    <extLst/>
  </autoFilter>
  <mergeCells count="15">
    <mergeCell ref="F3:H3"/>
    <mergeCell ref="I3:K3"/>
    <mergeCell ref="L3:N3"/>
    <mergeCell ref="O3:Q3"/>
    <mergeCell ref="R3:T3"/>
    <mergeCell ref="U3:W3"/>
    <mergeCell ref="X3:Z3"/>
    <mergeCell ref="AA3:AC3"/>
    <mergeCell ref="A5:C5"/>
    <mergeCell ref="A3:A4"/>
    <mergeCell ref="B3:B4"/>
    <mergeCell ref="C3:C4"/>
    <mergeCell ref="D3:D4"/>
    <mergeCell ref="E3:E4"/>
    <mergeCell ref="AD3:AD4"/>
  </mergeCells>
  <conditionalFormatting sqref="C47">
    <cfRule type="duplicateValues" dxfId="0" priority="136"/>
  </conditionalFormatting>
  <conditionalFormatting sqref="C48">
    <cfRule type="duplicateValues" dxfId="0" priority="135"/>
  </conditionalFormatting>
  <conditionalFormatting sqref="C49">
    <cfRule type="duplicateValues" dxfId="0" priority="134"/>
  </conditionalFormatting>
  <conditionalFormatting sqref="C50">
    <cfRule type="duplicateValues" dxfId="0" priority="133"/>
  </conditionalFormatting>
  <conditionalFormatting sqref="C51">
    <cfRule type="duplicateValues" dxfId="0" priority="131"/>
  </conditionalFormatting>
  <conditionalFormatting sqref="C52">
    <cfRule type="duplicateValues" dxfId="0" priority="130"/>
  </conditionalFormatting>
  <conditionalFormatting sqref="C53">
    <cfRule type="duplicateValues" dxfId="0" priority="129"/>
  </conditionalFormatting>
  <conditionalFormatting sqref="C54">
    <cfRule type="duplicateValues" dxfId="0" priority="128"/>
  </conditionalFormatting>
  <conditionalFormatting sqref="C55">
    <cfRule type="duplicateValues" dxfId="0" priority="127"/>
  </conditionalFormatting>
  <conditionalFormatting sqref="C56">
    <cfRule type="duplicateValues" dxfId="0" priority="126"/>
  </conditionalFormatting>
  <conditionalFormatting sqref="C57">
    <cfRule type="duplicateValues" dxfId="0" priority="125"/>
  </conditionalFormatting>
  <conditionalFormatting sqref="C58">
    <cfRule type="duplicateValues" dxfId="0" priority="124"/>
  </conditionalFormatting>
  <conditionalFormatting sqref="C59">
    <cfRule type="duplicateValues" dxfId="0" priority="123"/>
  </conditionalFormatting>
  <conditionalFormatting sqref="C60">
    <cfRule type="duplicateValues" dxfId="0" priority="122"/>
  </conditionalFormatting>
  <conditionalFormatting sqref="C61">
    <cfRule type="duplicateValues" dxfId="0" priority="121"/>
  </conditionalFormatting>
  <conditionalFormatting sqref="C62">
    <cfRule type="duplicateValues" dxfId="0" priority="120"/>
  </conditionalFormatting>
  <conditionalFormatting sqref="C63">
    <cfRule type="duplicateValues" dxfId="0" priority="119"/>
  </conditionalFormatting>
  <conditionalFormatting sqref="C64">
    <cfRule type="duplicateValues" dxfId="0" priority="118"/>
  </conditionalFormatting>
  <conditionalFormatting sqref="C65">
    <cfRule type="duplicateValues" dxfId="0" priority="117"/>
  </conditionalFormatting>
  <conditionalFormatting sqref="C66">
    <cfRule type="duplicateValues" dxfId="0" priority="116"/>
  </conditionalFormatting>
  <conditionalFormatting sqref="B67:C67">
    <cfRule type="duplicateValues" dxfId="0" priority="107"/>
    <cfRule type="duplicateValues" dxfId="0" priority="108"/>
    <cfRule type="duplicateValues" dxfId="0" priority="109"/>
  </conditionalFormatting>
  <conditionalFormatting sqref="C67">
    <cfRule type="duplicateValues" dxfId="0" priority="110"/>
  </conditionalFormatting>
  <conditionalFormatting sqref="B68:C68">
    <cfRule type="duplicateValues" dxfId="0" priority="103"/>
    <cfRule type="duplicateValues" dxfId="0" priority="104"/>
    <cfRule type="duplicateValues" dxfId="0" priority="105"/>
  </conditionalFormatting>
  <conditionalFormatting sqref="C68">
    <cfRule type="duplicateValues" dxfId="0" priority="106"/>
  </conditionalFormatting>
  <conditionalFormatting sqref="B69:C69">
    <cfRule type="duplicateValues" dxfId="0" priority="99"/>
    <cfRule type="duplicateValues" dxfId="0" priority="100"/>
    <cfRule type="duplicateValues" dxfId="0" priority="101"/>
  </conditionalFormatting>
  <conditionalFormatting sqref="C69">
    <cfRule type="duplicateValues" dxfId="0" priority="102"/>
  </conditionalFormatting>
  <conditionalFormatting sqref="B70:C70">
    <cfRule type="duplicateValues" dxfId="0" priority="95"/>
    <cfRule type="duplicateValues" dxfId="0" priority="96"/>
    <cfRule type="duplicateValues" dxfId="0" priority="97"/>
  </conditionalFormatting>
  <conditionalFormatting sqref="C70">
    <cfRule type="duplicateValues" dxfId="0" priority="98"/>
  </conditionalFormatting>
  <conditionalFormatting sqref="C71">
    <cfRule type="duplicateValues" dxfId="0" priority="115"/>
  </conditionalFormatting>
  <conditionalFormatting sqref="B72:C72">
    <cfRule type="duplicateValues" dxfId="0" priority="49"/>
    <cfRule type="duplicateValues" dxfId="0" priority="56"/>
    <cfRule type="duplicateValues" dxfId="0" priority="63"/>
    <cfRule type="duplicateValues" dxfId="0" priority="70"/>
    <cfRule type="duplicateValues" dxfId="0" priority="77"/>
    <cfRule type="duplicateValues" dxfId="0" priority="84"/>
  </conditionalFormatting>
  <conditionalFormatting sqref="C72">
    <cfRule type="duplicateValues" dxfId="0" priority="91"/>
  </conditionalFormatting>
  <conditionalFormatting sqref="B73:C73">
    <cfRule type="duplicateValues" dxfId="0" priority="48"/>
    <cfRule type="duplicateValues" dxfId="0" priority="55"/>
    <cfRule type="duplicateValues" dxfId="0" priority="62"/>
    <cfRule type="duplicateValues" dxfId="0" priority="69"/>
    <cfRule type="duplicateValues" dxfId="0" priority="76"/>
    <cfRule type="duplicateValues" dxfId="0" priority="83"/>
  </conditionalFormatting>
  <conditionalFormatting sqref="C73">
    <cfRule type="duplicateValues" dxfId="0" priority="90"/>
  </conditionalFormatting>
  <conditionalFormatting sqref="B74:C74">
    <cfRule type="duplicateValues" dxfId="0" priority="47"/>
    <cfRule type="duplicateValues" dxfId="0" priority="54"/>
    <cfRule type="duplicateValues" dxfId="0" priority="61"/>
    <cfRule type="duplicateValues" dxfId="0" priority="68"/>
    <cfRule type="duplicateValues" dxfId="0" priority="75"/>
    <cfRule type="duplicateValues" dxfId="0" priority="82"/>
  </conditionalFormatting>
  <conditionalFormatting sqref="C74">
    <cfRule type="duplicateValues" dxfId="0" priority="89"/>
  </conditionalFormatting>
  <conditionalFormatting sqref="B75:C75">
    <cfRule type="duplicateValues" dxfId="0" priority="46"/>
    <cfRule type="duplicateValues" dxfId="0" priority="53"/>
    <cfRule type="duplicateValues" dxfId="0" priority="60"/>
    <cfRule type="duplicateValues" dxfId="0" priority="67"/>
    <cfRule type="duplicateValues" dxfId="0" priority="74"/>
    <cfRule type="duplicateValues" dxfId="0" priority="81"/>
  </conditionalFormatting>
  <conditionalFormatting sqref="C75">
    <cfRule type="duplicateValues" dxfId="0" priority="88"/>
  </conditionalFormatting>
  <conditionalFormatting sqref="B76:C76">
    <cfRule type="duplicateValues" dxfId="0" priority="45"/>
    <cfRule type="duplicateValues" dxfId="0" priority="52"/>
    <cfRule type="duplicateValues" dxfId="0" priority="59"/>
    <cfRule type="duplicateValues" dxfId="0" priority="66"/>
    <cfRule type="duplicateValues" dxfId="0" priority="73"/>
    <cfRule type="duplicateValues" dxfId="0" priority="80"/>
  </conditionalFormatting>
  <conditionalFormatting sqref="C76">
    <cfRule type="duplicateValues" dxfId="0" priority="87"/>
  </conditionalFormatting>
  <conditionalFormatting sqref="B77:C77">
    <cfRule type="duplicateValues" dxfId="0" priority="44"/>
    <cfRule type="duplicateValues" dxfId="0" priority="51"/>
    <cfRule type="duplicateValues" dxfId="0" priority="58"/>
    <cfRule type="duplicateValues" dxfId="0" priority="65"/>
    <cfRule type="duplicateValues" dxfId="0" priority="72"/>
    <cfRule type="duplicateValues" dxfId="0" priority="79"/>
  </conditionalFormatting>
  <conditionalFormatting sqref="C77">
    <cfRule type="duplicateValues" dxfId="0" priority="86"/>
  </conditionalFormatting>
  <conditionalFormatting sqref="B78:C78">
    <cfRule type="duplicateValues" dxfId="0" priority="43"/>
    <cfRule type="duplicateValues" dxfId="0" priority="50"/>
    <cfRule type="duplicateValues" dxfId="0" priority="57"/>
    <cfRule type="duplicateValues" dxfId="0" priority="64"/>
    <cfRule type="duplicateValues" dxfId="0" priority="71"/>
    <cfRule type="duplicateValues" dxfId="0" priority="78"/>
  </conditionalFormatting>
  <conditionalFormatting sqref="C78">
    <cfRule type="duplicateValues" dxfId="0" priority="85"/>
  </conditionalFormatting>
  <conditionalFormatting sqref="B79:C7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C79">
    <cfRule type="duplicateValues" dxfId="0" priority="35"/>
  </conditionalFormatting>
  <conditionalFormatting sqref="B80:C80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C80">
    <cfRule type="duplicateValues" dxfId="0" priority="27"/>
  </conditionalFormatting>
  <conditionalFormatting sqref="B81:C81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C81">
    <cfRule type="duplicateValues" dxfId="0" priority="19"/>
  </conditionalFormatting>
  <conditionalFormatting sqref="C82">
    <cfRule type="duplicateValues" dxfId="0" priority="11"/>
  </conditionalFormatting>
  <conditionalFormatting sqref="C83">
    <cfRule type="duplicateValues" dxfId="0" priority="10"/>
  </conditionalFormatting>
  <conditionalFormatting sqref="C84">
    <cfRule type="duplicateValues" dxfId="0" priority="9"/>
  </conditionalFormatting>
  <conditionalFormatting sqref="C85">
    <cfRule type="duplicateValues" dxfId="0" priority="8"/>
  </conditionalFormatting>
  <conditionalFormatting sqref="C1:C46">
    <cfRule type="duplicateValues" dxfId="0" priority="137"/>
  </conditionalFormatting>
  <conditionalFormatting sqref="B1:C66 B71:C71">
    <cfRule type="duplicateValues" dxfId="0" priority="111"/>
    <cfRule type="duplicateValues" dxfId="0" priority="112"/>
    <cfRule type="duplicateValues" dxfId="0" priority="113"/>
  </conditionalFormatting>
  <conditionalFormatting sqref="B1:C71">
    <cfRule type="duplicateValues" dxfId="0" priority="92"/>
    <cfRule type="duplicateValues" dxfId="0" priority="93"/>
    <cfRule type="duplicateValues" dxfId="0" priority="94"/>
  </conditionalFormatting>
  <conditionalFormatting sqref="B1:C78">
    <cfRule type="duplicateValues" dxfId="0" priority="42"/>
  </conditionalFormatting>
  <conditionalFormatting sqref="B82:C8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42"/>
  <sheetViews>
    <sheetView workbookViewId="0">
      <selection activeCell="D356" sqref="D356"/>
    </sheetView>
  </sheetViews>
  <sheetFormatPr defaultColWidth="9" defaultRowHeight="14.25"/>
  <cols>
    <col min="2" max="2" width="8.33333333333333" customWidth="1"/>
    <col min="3" max="3" width="31.0833333333333" customWidth="1"/>
    <col min="5" max="5" width="9" customWidth="1"/>
    <col min="6" max="6" width="26.8333333333333" customWidth="1"/>
    <col min="7" max="7" width="17" customWidth="1"/>
    <col min="8" max="8" width="15.75" customWidth="1"/>
    <col min="9" max="29" width="2.25" customWidth="1"/>
    <col min="30" max="35" width="9" hidden="1" customWidth="1"/>
  </cols>
  <sheetData>
    <row r="1" ht="20.25" spans="1:39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7"/>
      <c r="L1" s="2"/>
      <c r="M1" s="2"/>
      <c r="N1" s="27"/>
      <c r="O1" s="2"/>
      <c r="P1" s="2"/>
      <c r="Q1" s="27"/>
      <c r="R1" s="2"/>
      <c r="S1" s="2"/>
      <c r="T1" s="27"/>
      <c r="U1" s="2"/>
      <c r="V1" s="2"/>
      <c r="W1" s="27"/>
      <c r="X1" s="2"/>
      <c r="Y1" s="2"/>
      <c r="Z1" s="27"/>
      <c r="AA1" s="2"/>
      <c r="AB1" s="2"/>
      <c r="AC1" s="27"/>
      <c r="AD1" s="36"/>
      <c r="AE1" s="36"/>
      <c r="AF1" s="36"/>
      <c r="AG1" s="36"/>
      <c r="AH1" s="36"/>
      <c r="AI1" s="36"/>
      <c r="AJ1" s="36"/>
      <c r="AK1" s="36"/>
      <c r="AL1" s="36"/>
      <c r="AM1" s="36"/>
    </row>
    <row r="2" ht="21.75" spans="1:39">
      <c r="A2" s="3" t="s">
        <v>3</v>
      </c>
      <c r="B2" s="3"/>
      <c r="C2" s="4"/>
      <c r="D2" s="4"/>
      <c r="E2" s="4"/>
      <c r="F2" s="5"/>
      <c r="G2" s="5"/>
      <c r="H2" s="6"/>
      <c r="I2" s="28">
        <v>1515</v>
      </c>
      <c r="J2" s="28" t="e">
        <v>#REF!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37"/>
      <c r="AE2" s="36"/>
      <c r="AF2" s="36"/>
      <c r="AG2" s="36"/>
      <c r="AH2" s="36"/>
      <c r="AI2" s="36"/>
      <c r="AJ2" s="36"/>
      <c r="AK2" s="36"/>
      <c r="AL2" s="36"/>
      <c r="AM2" s="36"/>
    </row>
    <row r="3" ht="16.5" spans="1:39">
      <c r="A3" s="7" t="s">
        <v>5</v>
      </c>
      <c r="B3" s="8" t="s">
        <v>817</v>
      </c>
      <c r="C3" s="9" t="s">
        <v>1067</v>
      </c>
      <c r="D3" s="10" t="s">
        <v>1033</v>
      </c>
      <c r="E3" s="10" t="s">
        <v>1068</v>
      </c>
      <c r="F3" s="11" t="s">
        <v>1066</v>
      </c>
      <c r="G3" s="12"/>
      <c r="H3" s="13"/>
      <c r="I3" s="29" t="s">
        <v>1070</v>
      </c>
      <c r="J3" s="29"/>
      <c r="K3" s="29"/>
      <c r="L3" s="29" t="s">
        <v>16</v>
      </c>
      <c r="M3" s="29"/>
      <c r="N3" s="29"/>
      <c r="O3" s="29" t="s">
        <v>15</v>
      </c>
      <c r="P3" s="29"/>
      <c r="Q3" s="29"/>
      <c r="R3" s="29" t="s">
        <v>14</v>
      </c>
      <c r="S3" s="29"/>
      <c r="T3" s="29"/>
      <c r="U3" s="29" t="s">
        <v>13</v>
      </c>
      <c r="V3" s="29"/>
      <c r="W3" s="29"/>
      <c r="X3" s="29" t="s">
        <v>12</v>
      </c>
      <c r="Y3" s="29"/>
      <c r="Z3" s="29"/>
      <c r="AA3" s="29" t="s">
        <v>11</v>
      </c>
      <c r="AB3" s="29"/>
      <c r="AC3" s="29"/>
      <c r="AD3" s="38" t="s">
        <v>40</v>
      </c>
      <c r="AE3" s="36"/>
      <c r="AF3" s="36"/>
      <c r="AG3" s="36"/>
      <c r="AH3" s="36"/>
      <c r="AI3" s="36"/>
      <c r="AJ3" s="36"/>
      <c r="AK3" s="36"/>
      <c r="AL3" s="36"/>
      <c r="AM3" s="36"/>
    </row>
    <row r="4" ht="16.5" spans="1:39">
      <c r="A4" s="14"/>
      <c r="B4" s="15"/>
      <c r="C4" s="16"/>
      <c r="D4" s="17"/>
      <c r="E4" s="17"/>
      <c r="F4" s="18" t="s">
        <v>1071</v>
      </c>
      <c r="G4" s="18" t="s">
        <v>1072</v>
      </c>
      <c r="H4" s="19" t="s">
        <v>23</v>
      </c>
      <c r="I4" s="30" t="s">
        <v>1073</v>
      </c>
      <c r="J4" s="30" t="s">
        <v>1072</v>
      </c>
      <c r="K4" s="30" t="s">
        <v>23</v>
      </c>
      <c r="L4" s="30" t="s">
        <v>1073</v>
      </c>
      <c r="M4" s="30" t="s">
        <v>1072</v>
      </c>
      <c r="N4" s="30" t="s">
        <v>23</v>
      </c>
      <c r="O4" s="30" t="s">
        <v>1073</v>
      </c>
      <c r="P4" s="30" t="s">
        <v>1072</v>
      </c>
      <c r="Q4" s="30" t="s">
        <v>23</v>
      </c>
      <c r="R4" s="30" t="s">
        <v>1073</v>
      </c>
      <c r="S4" s="30" t="s">
        <v>1072</v>
      </c>
      <c r="T4" s="30" t="s">
        <v>23</v>
      </c>
      <c r="U4" s="30" t="s">
        <v>1073</v>
      </c>
      <c r="V4" s="30" t="s">
        <v>1072</v>
      </c>
      <c r="W4" s="30" t="s">
        <v>23</v>
      </c>
      <c r="X4" s="30" t="s">
        <v>1073</v>
      </c>
      <c r="Y4" s="30" t="s">
        <v>1072</v>
      </c>
      <c r="Z4" s="30" t="s">
        <v>23</v>
      </c>
      <c r="AA4" s="30" t="s">
        <v>1073</v>
      </c>
      <c r="AB4" s="30" t="s">
        <v>1072</v>
      </c>
      <c r="AC4" s="30" t="s">
        <v>23</v>
      </c>
      <c r="AD4" s="39"/>
      <c r="AE4" s="36" t="s">
        <v>1074</v>
      </c>
      <c r="AF4" s="36" t="s">
        <v>1075</v>
      </c>
      <c r="AG4" s="36" t="s">
        <v>1076</v>
      </c>
      <c r="AH4" s="36" t="s">
        <v>1077</v>
      </c>
      <c r="AI4" s="36"/>
      <c r="AJ4" s="41" t="s">
        <v>1111</v>
      </c>
      <c r="AK4" s="36"/>
      <c r="AL4" s="36"/>
      <c r="AM4" s="36"/>
    </row>
    <row r="5" ht="16.5" spans="1:39">
      <c r="A5" s="20" t="s">
        <v>41</v>
      </c>
      <c r="B5" s="20"/>
      <c r="C5" s="21"/>
      <c r="D5" s="21"/>
      <c r="E5" s="21"/>
      <c r="F5" s="22">
        <v>170934563.949867</v>
      </c>
      <c r="G5" s="22">
        <v>139433778.93</v>
      </c>
      <c r="H5" s="22">
        <v>28393373.0598667</v>
      </c>
      <c r="I5" s="22">
        <v>32846580.01</v>
      </c>
      <c r="J5" s="22">
        <v>21050705.07</v>
      </c>
      <c r="K5" s="22">
        <v>8644343.98</v>
      </c>
      <c r="L5" s="31">
        <v>26707413.6713333</v>
      </c>
      <c r="M5" s="31">
        <v>18202869.03</v>
      </c>
      <c r="N5" s="32">
        <v>8504544.64133334</v>
      </c>
      <c r="O5" s="31">
        <v>27771816.63</v>
      </c>
      <c r="P5" s="31">
        <v>21323031.36</v>
      </c>
      <c r="Q5" s="32">
        <v>6448785.27</v>
      </c>
      <c r="R5" s="31">
        <v>26584671.4638667</v>
      </c>
      <c r="S5" s="31">
        <v>17510132</v>
      </c>
      <c r="T5" s="32">
        <v>9074539.46386666</v>
      </c>
      <c r="U5" s="31">
        <v>23665402.68</v>
      </c>
      <c r="V5" s="31">
        <v>24819207.11</v>
      </c>
      <c r="W5" s="32">
        <v>-1153804.43</v>
      </c>
      <c r="X5" s="31">
        <v>17016319.79</v>
      </c>
      <c r="Y5" s="31">
        <v>18676784.56</v>
      </c>
      <c r="Z5" s="32">
        <v>-1660464.77</v>
      </c>
      <c r="AA5" s="31">
        <v>16342359.7046667</v>
      </c>
      <c r="AB5" s="31">
        <v>17851049.8</v>
      </c>
      <c r="AC5" s="32">
        <v>-1508690.09533334</v>
      </c>
      <c r="AD5" s="40"/>
      <c r="AE5" s="31"/>
      <c r="AF5" s="41"/>
      <c r="AG5" s="41"/>
      <c r="AH5" s="41"/>
      <c r="AI5" s="41"/>
      <c r="AJ5" s="41" t="s">
        <v>1112</v>
      </c>
      <c r="AK5" s="41" t="s">
        <v>644</v>
      </c>
      <c r="AL5" s="41" t="s">
        <v>1113</v>
      </c>
      <c r="AM5" s="41" t="s">
        <v>1114</v>
      </c>
    </row>
    <row r="6" ht="16.5" spans="1:39">
      <c r="A6" s="23"/>
      <c r="B6" s="23" t="s">
        <v>66</v>
      </c>
      <c r="C6" s="23" t="s">
        <v>67</v>
      </c>
      <c r="D6" s="23" t="s">
        <v>829</v>
      </c>
      <c r="E6" s="23"/>
      <c r="F6" s="24">
        <v>1587427.2</v>
      </c>
      <c r="G6" s="24">
        <v>2002302.89</v>
      </c>
      <c r="H6" s="24">
        <v>-414875.69</v>
      </c>
      <c r="I6" s="33">
        <v>500000</v>
      </c>
      <c r="J6" s="24">
        <v>500000</v>
      </c>
      <c r="K6" s="34">
        <v>0</v>
      </c>
      <c r="L6" s="34">
        <v>500000</v>
      </c>
      <c r="M6" s="34">
        <v>270000</v>
      </c>
      <c r="N6" s="34">
        <v>230000</v>
      </c>
      <c r="O6" s="34">
        <v>500000</v>
      </c>
      <c r="P6" s="34">
        <v>230000</v>
      </c>
      <c r="Q6" s="34">
        <v>270000</v>
      </c>
      <c r="R6" s="34"/>
      <c r="S6" s="34">
        <v>500000</v>
      </c>
      <c r="T6" s="34">
        <v>-500000</v>
      </c>
      <c r="U6" s="34"/>
      <c r="V6" s="34">
        <v>502302.89</v>
      </c>
      <c r="W6" s="34">
        <v>-502302.89</v>
      </c>
      <c r="X6" s="34"/>
      <c r="Y6" s="24"/>
      <c r="Z6" s="34">
        <v>0</v>
      </c>
      <c r="AA6" s="24">
        <v>87427.2</v>
      </c>
      <c r="AB6" s="24"/>
      <c r="AC6" s="34">
        <v>87427.2</v>
      </c>
      <c r="AD6" s="25"/>
      <c r="AE6" s="42">
        <v>1914875.69</v>
      </c>
      <c r="AF6" s="42">
        <v>1414875.69</v>
      </c>
      <c r="AG6" s="42">
        <v>914875.69</v>
      </c>
      <c r="AH6" s="42">
        <v>414875.69</v>
      </c>
      <c r="AI6" s="43" t="e">
        <v>#N/A</v>
      </c>
      <c r="AJ6" s="43">
        <v>0</v>
      </c>
      <c r="AK6" s="43" t="e">
        <v>#N/A</v>
      </c>
      <c r="AL6" s="43" t="e">
        <v>#N/A</v>
      </c>
      <c r="AM6" s="43">
        <v>0</v>
      </c>
    </row>
    <row r="7" ht="16.5" spans="1:39">
      <c r="A7" s="25"/>
      <c r="B7" s="25" t="s">
        <v>832</v>
      </c>
      <c r="C7" s="25" t="s">
        <v>833</v>
      </c>
      <c r="D7" s="25" t="s">
        <v>829</v>
      </c>
      <c r="E7" s="25"/>
      <c r="F7" s="24">
        <v>75200</v>
      </c>
      <c r="G7" s="24">
        <v>252500</v>
      </c>
      <c r="H7" s="24">
        <v>-177300</v>
      </c>
      <c r="I7" s="33"/>
      <c r="J7" s="24"/>
      <c r="K7" s="34">
        <v>0</v>
      </c>
      <c r="L7" s="34">
        <v>0</v>
      </c>
      <c r="M7" s="34">
        <v>200000</v>
      </c>
      <c r="N7" s="34">
        <v>-200000</v>
      </c>
      <c r="O7" s="34">
        <v>0</v>
      </c>
      <c r="P7" s="34"/>
      <c r="Q7" s="34">
        <v>0</v>
      </c>
      <c r="R7" s="34"/>
      <c r="S7" s="34"/>
      <c r="T7" s="34">
        <v>0</v>
      </c>
      <c r="U7" s="34"/>
      <c r="V7" s="34"/>
      <c r="W7" s="34">
        <v>0</v>
      </c>
      <c r="X7" s="34"/>
      <c r="Y7" s="24">
        <v>52500</v>
      </c>
      <c r="Z7" s="34">
        <v>-52500</v>
      </c>
      <c r="AA7" s="24">
        <v>75200</v>
      </c>
      <c r="AB7" s="24"/>
      <c r="AC7" s="34">
        <v>75200</v>
      </c>
      <c r="AD7" s="25"/>
      <c r="AE7" s="42">
        <v>177300</v>
      </c>
      <c r="AF7" s="42">
        <v>177300</v>
      </c>
      <c r="AG7" s="42">
        <v>177300</v>
      </c>
      <c r="AH7" s="42">
        <v>177300</v>
      </c>
      <c r="AI7" s="43" t="e">
        <v>#N/A</v>
      </c>
      <c r="AJ7" s="43" t="e">
        <v>#N/A</v>
      </c>
      <c r="AK7" s="43" t="e">
        <v>#N/A</v>
      </c>
      <c r="AL7" s="43" t="e">
        <v>#N/A</v>
      </c>
      <c r="AM7" s="43">
        <v>0</v>
      </c>
    </row>
    <row r="8" ht="16.5" spans="1:39">
      <c r="A8" s="25"/>
      <c r="B8" s="25" t="s">
        <v>834</v>
      </c>
      <c r="C8" s="25" t="s">
        <v>835</v>
      </c>
      <c r="D8" s="25" t="s">
        <v>829</v>
      </c>
      <c r="E8" s="25"/>
      <c r="F8" s="24">
        <v>1133800</v>
      </c>
      <c r="G8" s="24">
        <v>100000</v>
      </c>
      <c r="H8" s="24">
        <v>1033800</v>
      </c>
      <c r="I8" s="33">
        <v>416900</v>
      </c>
      <c r="J8" s="24"/>
      <c r="K8" s="34">
        <v>416900</v>
      </c>
      <c r="L8" s="34">
        <v>516900</v>
      </c>
      <c r="M8" s="34"/>
      <c r="N8" s="34">
        <v>516900</v>
      </c>
      <c r="O8" s="34">
        <v>0</v>
      </c>
      <c r="P8" s="34"/>
      <c r="Q8" s="34">
        <v>0</v>
      </c>
      <c r="R8" s="34">
        <v>100000</v>
      </c>
      <c r="S8" s="34">
        <v>100000</v>
      </c>
      <c r="T8" s="34">
        <v>0</v>
      </c>
      <c r="U8" s="35">
        <v>100000</v>
      </c>
      <c r="V8" s="34"/>
      <c r="W8" s="34">
        <v>100000</v>
      </c>
      <c r="X8" s="35"/>
      <c r="Y8" s="24"/>
      <c r="Z8" s="34">
        <v>0</v>
      </c>
      <c r="AA8" s="24"/>
      <c r="AB8" s="24"/>
      <c r="AC8" s="34">
        <v>0</v>
      </c>
      <c r="AD8" s="25"/>
      <c r="AE8" s="42">
        <v>-100000</v>
      </c>
      <c r="AF8" s="42">
        <v>-100000</v>
      </c>
      <c r="AG8" s="42">
        <v>-616900</v>
      </c>
      <c r="AH8" s="42">
        <v>-1033800</v>
      </c>
      <c r="AI8" s="43" t="e">
        <v>#N/A</v>
      </c>
      <c r="AJ8" s="43" t="e">
        <v>#N/A</v>
      </c>
      <c r="AK8" s="43" t="e">
        <v>#N/A</v>
      </c>
      <c r="AL8" s="43" t="e">
        <v>#N/A</v>
      </c>
      <c r="AM8" s="43">
        <v>0</v>
      </c>
    </row>
    <row r="9" ht="16.5" spans="1:39">
      <c r="A9" s="23"/>
      <c r="B9" s="23" t="s">
        <v>838</v>
      </c>
      <c r="C9" s="23" t="s">
        <v>839</v>
      </c>
      <c r="D9" s="23" t="s">
        <v>829</v>
      </c>
      <c r="E9" s="23"/>
      <c r="F9" s="24">
        <v>1409009.88</v>
      </c>
      <c r="G9" s="24">
        <v>200000</v>
      </c>
      <c r="H9" s="24">
        <v>1209009.88</v>
      </c>
      <c r="I9" s="33">
        <v>269669.96</v>
      </c>
      <c r="J9" s="24">
        <v>50000</v>
      </c>
      <c r="K9" s="34">
        <v>219669.96</v>
      </c>
      <c r="L9" s="34">
        <v>100000</v>
      </c>
      <c r="M9" s="34"/>
      <c r="N9" s="34">
        <v>100000</v>
      </c>
      <c r="O9" s="34">
        <v>100000</v>
      </c>
      <c r="P9" s="34">
        <v>50000</v>
      </c>
      <c r="Q9" s="34">
        <v>50000</v>
      </c>
      <c r="R9" s="34">
        <v>469669.96</v>
      </c>
      <c r="S9" s="34">
        <v>100000</v>
      </c>
      <c r="T9" s="34">
        <v>369669.96</v>
      </c>
      <c r="U9" s="35">
        <v>469669.96</v>
      </c>
      <c r="V9" s="34"/>
      <c r="W9" s="34">
        <v>469669.96</v>
      </c>
      <c r="X9" s="35"/>
      <c r="Y9" s="24"/>
      <c r="Z9" s="34">
        <v>0</v>
      </c>
      <c r="AA9" s="24"/>
      <c r="AB9" s="24"/>
      <c r="AC9" s="34">
        <v>0</v>
      </c>
      <c r="AD9" s="25"/>
      <c r="AE9" s="42">
        <v>-739339.92</v>
      </c>
      <c r="AF9" s="42">
        <v>-839339.92</v>
      </c>
      <c r="AG9" s="42">
        <v>-939339.92</v>
      </c>
      <c r="AH9" s="42">
        <v>-1209009.88</v>
      </c>
      <c r="AI9" s="43" t="e">
        <v>#N/A</v>
      </c>
      <c r="AJ9" s="43">
        <v>0</v>
      </c>
      <c r="AK9" s="43" t="e">
        <v>#N/A</v>
      </c>
      <c r="AL9" s="43" t="e">
        <v>#N/A</v>
      </c>
      <c r="AM9" s="43">
        <v>0</v>
      </c>
    </row>
    <row r="10" ht="16.5" spans="1:39">
      <c r="A10" s="25"/>
      <c r="B10" s="25" t="s">
        <v>740</v>
      </c>
      <c r="C10" s="25" t="s">
        <v>741</v>
      </c>
      <c r="D10" s="25" t="s">
        <v>829</v>
      </c>
      <c r="E10" s="25"/>
      <c r="F10" s="24">
        <v>638320</v>
      </c>
      <c r="G10" s="24">
        <v>250000</v>
      </c>
      <c r="H10" s="24">
        <v>388320</v>
      </c>
      <c r="I10" s="33">
        <v>209160</v>
      </c>
      <c r="J10" s="24"/>
      <c r="K10" s="34">
        <v>209160</v>
      </c>
      <c r="L10" s="34">
        <v>129160</v>
      </c>
      <c r="M10" s="34"/>
      <c r="N10" s="34">
        <v>129160</v>
      </c>
      <c r="O10" s="34">
        <v>80000</v>
      </c>
      <c r="P10" s="34">
        <v>70000</v>
      </c>
      <c r="Q10" s="34">
        <v>10000</v>
      </c>
      <c r="R10" s="34">
        <v>70000</v>
      </c>
      <c r="S10" s="34"/>
      <c r="T10" s="34">
        <v>70000</v>
      </c>
      <c r="U10" s="35">
        <v>100000</v>
      </c>
      <c r="V10" s="34">
        <v>150000</v>
      </c>
      <c r="W10" s="34">
        <v>-50000</v>
      </c>
      <c r="X10" s="35">
        <v>50000</v>
      </c>
      <c r="Y10" s="24"/>
      <c r="Z10" s="34">
        <v>50000</v>
      </c>
      <c r="AA10" s="24"/>
      <c r="AB10" s="24">
        <v>30000</v>
      </c>
      <c r="AC10" s="34">
        <v>-30000</v>
      </c>
      <c r="AD10" s="25"/>
      <c r="AE10" s="42">
        <v>30000</v>
      </c>
      <c r="AF10" s="42">
        <v>-50000</v>
      </c>
      <c r="AG10" s="42">
        <v>-179160</v>
      </c>
      <c r="AH10" s="42">
        <v>-388320</v>
      </c>
      <c r="AI10" s="43" t="e">
        <v>#N/A</v>
      </c>
      <c r="AJ10" s="43" t="e">
        <v>#N/A</v>
      </c>
      <c r="AK10" s="43">
        <v>0</v>
      </c>
      <c r="AL10" s="43" t="e">
        <v>#N/A</v>
      </c>
      <c r="AM10" s="43" t="e">
        <v>#N/A</v>
      </c>
    </row>
    <row r="11" ht="16.5" spans="1:39">
      <c r="A11" s="25"/>
      <c r="B11" s="25" t="s">
        <v>836</v>
      </c>
      <c r="C11" s="25" t="s">
        <v>837</v>
      </c>
      <c r="D11" s="25" t="s">
        <v>829</v>
      </c>
      <c r="E11" s="25"/>
      <c r="F11" s="24">
        <v>514000</v>
      </c>
      <c r="G11" s="24">
        <v>50000</v>
      </c>
      <c r="H11" s="24">
        <v>464000</v>
      </c>
      <c r="I11" s="33">
        <v>314000</v>
      </c>
      <c r="J11" s="24"/>
      <c r="K11" s="34">
        <v>314000</v>
      </c>
      <c r="L11" s="34">
        <v>50000</v>
      </c>
      <c r="M11" s="34"/>
      <c r="N11" s="34">
        <v>50000</v>
      </c>
      <c r="O11" s="34">
        <v>50000</v>
      </c>
      <c r="P11" s="34"/>
      <c r="Q11" s="34">
        <v>50000</v>
      </c>
      <c r="R11" s="34">
        <v>50000</v>
      </c>
      <c r="S11" s="34"/>
      <c r="T11" s="34">
        <v>50000</v>
      </c>
      <c r="U11" s="35">
        <v>50000</v>
      </c>
      <c r="V11" s="34">
        <v>50000</v>
      </c>
      <c r="W11" s="34">
        <v>0</v>
      </c>
      <c r="X11" s="35"/>
      <c r="Y11" s="24"/>
      <c r="Z11" s="34">
        <v>0</v>
      </c>
      <c r="AA11" s="24"/>
      <c r="AB11" s="24"/>
      <c r="AC11" s="34">
        <v>0</v>
      </c>
      <c r="AD11" s="25"/>
      <c r="AE11" s="42">
        <v>-50000</v>
      </c>
      <c r="AF11" s="42">
        <v>-100000</v>
      </c>
      <c r="AG11" s="42">
        <v>-150000</v>
      </c>
      <c r="AH11" s="42">
        <v>-464000</v>
      </c>
      <c r="AI11" s="43" t="e">
        <v>#N/A</v>
      </c>
      <c r="AJ11" s="43" t="e">
        <v>#N/A</v>
      </c>
      <c r="AK11" s="43" t="e">
        <v>#N/A</v>
      </c>
      <c r="AL11" s="43" t="e">
        <v>#N/A</v>
      </c>
      <c r="AM11" s="43">
        <v>0</v>
      </c>
    </row>
    <row r="12" ht="16.5" spans="1:39">
      <c r="A12" s="25"/>
      <c r="B12" s="25" t="s">
        <v>842</v>
      </c>
      <c r="C12" s="25" t="s">
        <v>843</v>
      </c>
      <c r="D12" s="25" t="s">
        <v>829</v>
      </c>
      <c r="E12" s="25"/>
      <c r="F12" s="24">
        <v>321465.2</v>
      </c>
      <c r="G12" s="24">
        <v>0</v>
      </c>
      <c r="H12" s="24">
        <v>321465.2</v>
      </c>
      <c r="I12" s="33">
        <v>160732.6</v>
      </c>
      <c r="J12" s="24"/>
      <c r="K12" s="34">
        <v>160732.6</v>
      </c>
      <c r="L12" s="34">
        <v>0</v>
      </c>
      <c r="M12" s="34"/>
      <c r="N12" s="34">
        <v>0</v>
      </c>
      <c r="O12" s="34">
        <v>160732.6</v>
      </c>
      <c r="P12" s="34"/>
      <c r="Q12" s="34">
        <v>160732.6</v>
      </c>
      <c r="R12" s="34"/>
      <c r="S12" s="34"/>
      <c r="T12" s="34">
        <v>0</v>
      </c>
      <c r="U12" s="34"/>
      <c r="V12" s="34"/>
      <c r="W12" s="34">
        <v>0</v>
      </c>
      <c r="X12" s="34"/>
      <c r="Y12" s="24"/>
      <c r="Z12" s="34">
        <v>0</v>
      </c>
      <c r="AA12" s="24"/>
      <c r="AB12" s="24"/>
      <c r="AC12" s="34">
        <v>0</v>
      </c>
      <c r="AD12" s="25"/>
      <c r="AE12" s="42">
        <v>0</v>
      </c>
      <c r="AF12" s="42">
        <v>-160732.6</v>
      </c>
      <c r="AG12" s="42">
        <v>-160732.6</v>
      </c>
      <c r="AH12" s="42">
        <v>-321465.2</v>
      </c>
      <c r="AI12" s="43" t="e">
        <v>#N/A</v>
      </c>
      <c r="AJ12" s="43" t="e">
        <v>#N/A</v>
      </c>
      <c r="AK12" s="43" t="e">
        <v>#N/A</v>
      </c>
      <c r="AL12" s="43" t="e">
        <v>#N/A</v>
      </c>
      <c r="AM12" s="43">
        <v>0</v>
      </c>
    </row>
    <row r="13" ht="16.5" spans="1:39">
      <c r="A13" s="25"/>
      <c r="B13" s="25" t="s">
        <v>844</v>
      </c>
      <c r="C13" s="25" t="s">
        <v>845</v>
      </c>
      <c r="D13" s="25" t="s">
        <v>829</v>
      </c>
      <c r="E13" s="25"/>
      <c r="F13" s="24">
        <v>15000</v>
      </c>
      <c r="G13" s="24">
        <v>25000</v>
      </c>
      <c r="H13" s="24">
        <v>-10000</v>
      </c>
      <c r="I13" s="33">
        <v>0</v>
      </c>
      <c r="J13" s="24">
        <v>10000</v>
      </c>
      <c r="K13" s="34">
        <v>-10000</v>
      </c>
      <c r="L13" s="34">
        <v>5000</v>
      </c>
      <c r="M13" s="34"/>
      <c r="N13" s="34">
        <v>5000</v>
      </c>
      <c r="O13" s="34">
        <v>5000</v>
      </c>
      <c r="P13" s="34"/>
      <c r="Q13" s="34">
        <v>5000</v>
      </c>
      <c r="R13" s="34">
        <v>5000</v>
      </c>
      <c r="S13" s="34">
        <v>5000</v>
      </c>
      <c r="T13" s="34">
        <v>0</v>
      </c>
      <c r="U13" s="34"/>
      <c r="V13" s="34">
        <v>5000</v>
      </c>
      <c r="W13" s="34">
        <v>-5000</v>
      </c>
      <c r="X13" s="34"/>
      <c r="Y13" s="24">
        <v>5000</v>
      </c>
      <c r="Z13" s="34">
        <v>-5000</v>
      </c>
      <c r="AA13" s="24"/>
      <c r="AB13" s="24"/>
      <c r="AC13" s="34">
        <v>0</v>
      </c>
      <c r="AD13" s="25"/>
      <c r="AE13" s="42">
        <v>20000</v>
      </c>
      <c r="AF13" s="42">
        <v>15000</v>
      </c>
      <c r="AG13" s="42">
        <v>10000</v>
      </c>
      <c r="AH13" s="42">
        <v>10000</v>
      </c>
      <c r="AI13" s="43" t="e">
        <v>#N/A</v>
      </c>
      <c r="AJ13" s="43" t="e">
        <v>#N/A</v>
      </c>
      <c r="AK13" s="43" t="e">
        <v>#N/A</v>
      </c>
      <c r="AL13" s="43" t="e">
        <v>#N/A</v>
      </c>
      <c r="AM13" s="43">
        <v>0</v>
      </c>
    </row>
    <row r="14" ht="16.5" spans="1:39">
      <c r="A14" s="25"/>
      <c r="B14" s="25" t="s">
        <v>846</v>
      </c>
      <c r="C14" s="25" t="s">
        <v>847</v>
      </c>
      <c r="D14" s="25" t="s">
        <v>829</v>
      </c>
      <c r="E14" s="25"/>
      <c r="F14" s="24">
        <v>0</v>
      </c>
      <c r="G14" s="24">
        <v>138200</v>
      </c>
      <c r="H14" s="24">
        <v>-138200</v>
      </c>
      <c r="I14" s="33">
        <v>0</v>
      </c>
      <c r="J14" s="24">
        <v>138200</v>
      </c>
      <c r="K14" s="34">
        <v>-138200</v>
      </c>
      <c r="L14" s="34">
        <v>0</v>
      </c>
      <c r="M14" s="34"/>
      <c r="N14" s="34">
        <v>0</v>
      </c>
      <c r="O14" s="34">
        <v>0</v>
      </c>
      <c r="P14" s="34"/>
      <c r="Q14" s="34">
        <v>0</v>
      </c>
      <c r="R14" s="34"/>
      <c r="S14" s="34"/>
      <c r="T14" s="34">
        <v>0</v>
      </c>
      <c r="U14" s="34"/>
      <c r="V14" s="34"/>
      <c r="W14" s="34">
        <v>0</v>
      </c>
      <c r="X14" s="34"/>
      <c r="Y14" s="24"/>
      <c r="Z14" s="34">
        <v>0</v>
      </c>
      <c r="AA14" s="24"/>
      <c r="AB14" s="24"/>
      <c r="AC14" s="34">
        <v>0</v>
      </c>
      <c r="AD14" s="25"/>
      <c r="AE14" s="42">
        <v>138200</v>
      </c>
      <c r="AF14" s="42">
        <v>138200</v>
      </c>
      <c r="AG14" s="42">
        <v>138200</v>
      </c>
      <c r="AH14" s="42">
        <v>138200</v>
      </c>
      <c r="AI14" s="43" t="e">
        <v>#N/A</v>
      </c>
      <c r="AJ14" s="43" t="e">
        <v>#N/A</v>
      </c>
      <c r="AK14" s="43" t="e">
        <v>#N/A</v>
      </c>
      <c r="AL14" s="43" t="e">
        <v>#N/A</v>
      </c>
      <c r="AM14" s="43">
        <v>0</v>
      </c>
    </row>
    <row r="15" ht="16.5" spans="1:39">
      <c r="A15" s="25"/>
      <c r="B15" s="25" t="s">
        <v>848</v>
      </c>
      <c r="C15" s="25" t="s">
        <v>849</v>
      </c>
      <c r="D15" s="25" t="s">
        <v>829</v>
      </c>
      <c r="E15" s="25"/>
      <c r="F15" s="24">
        <v>0</v>
      </c>
      <c r="G15" s="24">
        <v>14000</v>
      </c>
      <c r="H15" s="24">
        <v>-14000</v>
      </c>
      <c r="I15" s="33">
        <v>0</v>
      </c>
      <c r="J15" s="24">
        <v>14000</v>
      </c>
      <c r="K15" s="34">
        <v>-14000</v>
      </c>
      <c r="L15" s="34">
        <v>0</v>
      </c>
      <c r="M15" s="34"/>
      <c r="N15" s="34">
        <v>0</v>
      </c>
      <c r="O15" s="34">
        <v>0</v>
      </c>
      <c r="P15" s="34"/>
      <c r="Q15" s="34">
        <v>0</v>
      </c>
      <c r="R15" s="34"/>
      <c r="S15" s="34"/>
      <c r="T15" s="34">
        <v>0</v>
      </c>
      <c r="U15" s="34"/>
      <c r="V15" s="34"/>
      <c r="W15" s="34">
        <v>0</v>
      </c>
      <c r="X15" s="34"/>
      <c r="Y15" s="24"/>
      <c r="Z15" s="34">
        <v>0</v>
      </c>
      <c r="AA15" s="24"/>
      <c r="AB15" s="24"/>
      <c r="AC15" s="34">
        <v>0</v>
      </c>
      <c r="AD15" s="25"/>
      <c r="AE15" s="42">
        <v>14000</v>
      </c>
      <c r="AF15" s="42">
        <v>14000</v>
      </c>
      <c r="AG15" s="42">
        <v>14000</v>
      </c>
      <c r="AH15" s="42">
        <v>14000</v>
      </c>
      <c r="AI15" s="43" t="e">
        <v>#N/A</v>
      </c>
      <c r="AJ15" s="43" t="e">
        <v>#N/A</v>
      </c>
      <c r="AK15" s="43" t="e">
        <v>#N/A</v>
      </c>
      <c r="AL15" s="43" t="e">
        <v>#N/A</v>
      </c>
      <c r="AM15" s="43">
        <v>0</v>
      </c>
    </row>
    <row r="16" ht="16.5" spans="1:39">
      <c r="A16" s="25"/>
      <c r="B16" s="25" t="s">
        <v>854</v>
      </c>
      <c r="C16" s="25" t="s">
        <v>855</v>
      </c>
      <c r="D16" s="25" t="s">
        <v>829</v>
      </c>
      <c r="E16" s="25"/>
      <c r="F16" s="24">
        <v>17184</v>
      </c>
      <c r="G16" s="24">
        <v>36098</v>
      </c>
      <c r="H16" s="24">
        <v>-18914</v>
      </c>
      <c r="I16" s="33">
        <v>2000</v>
      </c>
      <c r="J16" s="24">
        <v>5886</v>
      </c>
      <c r="K16" s="34">
        <v>-3886</v>
      </c>
      <c r="L16" s="34">
        <v>0</v>
      </c>
      <c r="M16" s="34">
        <v>10212</v>
      </c>
      <c r="N16" s="34">
        <v>-10212</v>
      </c>
      <c r="O16" s="34">
        <v>5184</v>
      </c>
      <c r="P16" s="34"/>
      <c r="Q16" s="34">
        <v>5184</v>
      </c>
      <c r="R16" s="34">
        <v>5000</v>
      </c>
      <c r="S16" s="34">
        <v>5000</v>
      </c>
      <c r="T16" s="34">
        <v>0</v>
      </c>
      <c r="U16" s="35">
        <v>5000</v>
      </c>
      <c r="V16" s="34">
        <v>10000</v>
      </c>
      <c r="W16" s="34">
        <v>-5000</v>
      </c>
      <c r="X16" s="35"/>
      <c r="Y16" s="24"/>
      <c r="Z16" s="34">
        <v>0</v>
      </c>
      <c r="AA16" s="24"/>
      <c r="AB16" s="24">
        <v>5000</v>
      </c>
      <c r="AC16" s="34">
        <v>-5000</v>
      </c>
      <c r="AD16" s="25"/>
      <c r="AE16" s="42">
        <v>26098</v>
      </c>
      <c r="AF16" s="42">
        <v>20914</v>
      </c>
      <c r="AG16" s="42">
        <v>20914</v>
      </c>
      <c r="AH16" s="42">
        <v>18914</v>
      </c>
      <c r="AI16" s="43" t="e">
        <v>#N/A</v>
      </c>
      <c r="AJ16" s="43">
        <v>0</v>
      </c>
      <c r="AK16" s="43" t="e">
        <v>#N/A</v>
      </c>
      <c r="AL16" s="43" t="e">
        <v>#N/A</v>
      </c>
      <c r="AM16" s="43" t="e">
        <v>#N/A</v>
      </c>
    </row>
    <row r="17" ht="16.5" spans="1:39">
      <c r="A17" s="25"/>
      <c r="B17" s="25" t="s">
        <v>852</v>
      </c>
      <c r="C17" s="25" t="s">
        <v>853</v>
      </c>
      <c r="D17" s="25" t="s">
        <v>829</v>
      </c>
      <c r="E17" s="25"/>
      <c r="F17" s="24">
        <v>0</v>
      </c>
      <c r="G17" s="24">
        <v>0</v>
      </c>
      <c r="H17" s="24">
        <v>0</v>
      </c>
      <c r="I17" s="33">
        <v>0</v>
      </c>
      <c r="J17" s="24"/>
      <c r="K17" s="34">
        <v>0</v>
      </c>
      <c r="L17" s="34">
        <v>0</v>
      </c>
      <c r="M17" s="34"/>
      <c r="N17" s="34">
        <v>0</v>
      </c>
      <c r="O17" s="34">
        <v>0</v>
      </c>
      <c r="P17" s="34"/>
      <c r="Q17" s="34">
        <v>0</v>
      </c>
      <c r="R17" s="34"/>
      <c r="S17" s="34"/>
      <c r="T17" s="34">
        <v>0</v>
      </c>
      <c r="U17" s="34"/>
      <c r="V17" s="34"/>
      <c r="W17" s="34">
        <v>0</v>
      </c>
      <c r="X17" s="34"/>
      <c r="Y17" s="24"/>
      <c r="Z17" s="34">
        <v>0</v>
      </c>
      <c r="AA17" s="24"/>
      <c r="AB17" s="24"/>
      <c r="AC17" s="34">
        <v>0</v>
      </c>
      <c r="AD17" s="25"/>
      <c r="AE17" s="42">
        <v>0</v>
      </c>
      <c r="AF17" s="42">
        <v>0</v>
      </c>
      <c r="AG17" s="42">
        <v>0</v>
      </c>
      <c r="AH17" s="42">
        <v>0</v>
      </c>
      <c r="AI17" s="43" t="e">
        <v>#N/A</v>
      </c>
      <c r="AJ17" s="43" t="e">
        <v>#N/A</v>
      </c>
      <c r="AK17" s="43" t="e">
        <v>#N/A</v>
      </c>
      <c r="AL17" s="43" t="e">
        <v>#N/A</v>
      </c>
      <c r="AM17" s="43">
        <v>0</v>
      </c>
    </row>
    <row r="18" ht="16.5" spans="1:39">
      <c r="A18" s="23"/>
      <c r="B18" s="23" t="s">
        <v>850</v>
      </c>
      <c r="C18" s="23" t="s">
        <v>851</v>
      </c>
      <c r="D18" s="23" t="s">
        <v>829</v>
      </c>
      <c r="E18" s="23"/>
      <c r="F18" s="24">
        <v>100000</v>
      </c>
      <c r="G18" s="24">
        <v>60000</v>
      </c>
      <c r="H18" s="24">
        <v>40000</v>
      </c>
      <c r="I18" s="33">
        <v>0</v>
      </c>
      <c r="J18" s="24"/>
      <c r="K18" s="34">
        <v>0</v>
      </c>
      <c r="L18" s="34">
        <v>20000</v>
      </c>
      <c r="M18" s="34"/>
      <c r="N18" s="34">
        <v>20000</v>
      </c>
      <c r="O18" s="34">
        <v>20000</v>
      </c>
      <c r="P18" s="34">
        <v>20000</v>
      </c>
      <c r="Q18" s="34">
        <v>0</v>
      </c>
      <c r="R18" s="34">
        <v>20000</v>
      </c>
      <c r="S18" s="34">
        <v>20000</v>
      </c>
      <c r="T18" s="34">
        <v>0</v>
      </c>
      <c r="U18" s="35">
        <v>40000</v>
      </c>
      <c r="V18" s="34">
        <v>20000</v>
      </c>
      <c r="W18" s="34">
        <v>20000</v>
      </c>
      <c r="X18" s="35"/>
      <c r="Y18" s="24"/>
      <c r="Z18" s="34">
        <v>0</v>
      </c>
      <c r="AA18" s="24"/>
      <c r="AB18" s="24"/>
      <c r="AC18" s="34">
        <v>0</v>
      </c>
      <c r="AD18" s="25"/>
      <c r="AE18" s="42">
        <v>0</v>
      </c>
      <c r="AF18" s="42">
        <v>-20000</v>
      </c>
      <c r="AG18" s="42">
        <v>-40000</v>
      </c>
      <c r="AH18" s="42">
        <v>-40000</v>
      </c>
      <c r="AI18" s="43" t="e">
        <v>#N/A</v>
      </c>
      <c r="AJ18" s="43">
        <v>0</v>
      </c>
      <c r="AK18" s="43" t="e">
        <v>#N/A</v>
      </c>
      <c r="AL18" s="43" t="e">
        <v>#N/A</v>
      </c>
      <c r="AM18" s="43">
        <v>0</v>
      </c>
    </row>
    <row r="19" ht="16.5" spans="1:39">
      <c r="A19" s="25"/>
      <c r="B19" s="25" t="s">
        <v>738</v>
      </c>
      <c r="C19" s="25" t="s">
        <v>739</v>
      </c>
      <c r="D19" s="25" t="s">
        <v>829</v>
      </c>
      <c r="E19" s="25"/>
      <c r="F19" s="24">
        <v>533411.2</v>
      </c>
      <c r="G19" s="24">
        <v>170000</v>
      </c>
      <c r="H19" s="24">
        <v>363411.2</v>
      </c>
      <c r="I19" s="33">
        <v>156705.6</v>
      </c>
      <c r="J19" s="24"/>
      <c r="K19" s="34">
        <v>156705.6</v>
      </c>
      <c r="L19" s="34">
        <v>76705.6</v>
      </c>
      <c r="M19" s="34"/>
      <c r="N19" s="34">
        <v>76705.6</v>
      </c>
      <c r="O19" s="34">
        <v>80000</v>
      </c>
      <c r="P19" s="34">
        <v>70000</v>
      </c>
      <c r="Q19" s="34">
        <v>10000</v>
      </c>
      <c r="R19" s="34">
        <v>70000</v>
      </c>
      <c r="S19" s="34"/>
      <c r="T19" s="34">
        <v>70000</v>
      </c>
      <c r="U19" s="35">
        <v>120000</v>
      </c>
      <c r="V19" s="34">
        <v>100000</v>
      </c>
      <c r="W19" s="34">
        <v>20000</v>
      </c>
      <c r="X19" s="35">
        <v>30000</v>
      </c>
      <c r="Y19" s="24"/>
      <c r="Z19" s="34">
        <v>30000</v>
      </c>
      <c r="AA19" s="24"/>
      <c r="AB19" s="24"/>
      <c r="AC19" s="34">
        <v>0</v>
      </c>
      <c r="AD19" s="25"/>
      <c r="AE19" s="42">
        <v>-50000</v>
      </c>
      <c r="AF19" s="42">
        <v>-130000</v>
      </c>
      <c r="AG19" s="42">
        <v>-206705.6</v>
      </c>
      <c r="AH19" s="42">
        <v>-363411.2</v>
      </c>
      <c r="AI19" s="43" t="e">
        <v>#N/A</v>
      </c>
      <c r="AJ19" s="43" t="e">
        <v>#N/A</v>
      </c>
      <c r="AK19" s="43">
        <v>0</v>
      </c>
      <c r="AL19" s="43" t="e">
        <v>#N/A</v>
      </c>
      <c r="AM19" s="43" t="e">
        <v>#N/A</v>
      </c>
    </row>
    <row r="20" ht="16.5" spans="1:39">
      <c r="A20" s="25"/>
      <c r="B20" s="25" t="s">
        <v>857</v>
      </c>
      <c r="C20" s="25" t="s">
        <v>858</v>
      </c>
      <c r="D20" s="25" t="s">
        <v>829</v>
      </c>
      <c r="E20" s="25"/>
      <c r="F20" s="24">
        <v>300000</v>
      </c>
      <c r="G20" s="24">
        <v>200000</v>
      </c>
      <c r="H20" s="24">
        <v>100000</v>
      </c>
      <c r="I20" s="33">
        <v>0</v>
      </c>
      <c r="J20" s="24"/>
      <c r="K20" s="34">
        <v>0</v>
      </c>
      <c r="L20" s="34">
        <v>100000</v>
      </c>
      <c r="M20" s="34"/>
      <c r="N20" s="34">
        <v>100000</v>
      </c>
      <c r="O20" s="34">
        <v>100000</v>
      </c>
      <c r="P20" s="34"/>
      <c r="Q20" s="34">
        <v>100000</v>
      </c>
      <c r="R20" s="34">
        <v>100000</v>
      </c>
      <c r="S20" s="34">
        <v>100000</v>
      </c>
      <c r="T20" s="34">
        <v>0</v>
      </c>
      <c r="U20" s="34"/>
      <c r="V20" s="34">
        <v>100000</v>
      </c>
      <c r="W20" s="34">
        <v>-100000</v>
      </c>
      <c r="X20" s="34"/>
      <c r="Y20" s="24"/>
      <c r="Z20" s="34">
        <v>0</v>
      </c>
      <c r="AA20" s="24"/>
      <c r="AB20" s="24"/>
      <c r="AC20" s="34">
        <v>0</v>
      </c>
      <c r="AD20" s="25"/>
      <c r="AE20" s="42">
        <v>100000</v>
      </c>
      <c r="AF20" s="42">
        <v>0</v>
      </c>
      <c r="AG20" s="42">
        <v>-100000</v>
      </c>
      <c r="AH20" s="42">
        <v>-100000</v>
      </c>
      <c r="AI20" s="43" t="e">
        <v>#N/A</v>
      </c>
      <c r="AJ20" s="43" t="e">
        <v>#N/A</v>
      </c>
      <c r="AK20" s="43">
        <v>0</v>
      </c>
      <c r="AL20" s="43" t="e">
        <v>#N/A</v>
      </c>
      <c r="AM20" s="43" t="e">
        <v>#N/A</v>
      </c>
    </row>
    <row r="21" ht="16.5" spans="1:39">
      <c r="A21" s="23"/>
      <c r="B21" s="23" t="s">
        <v>152</v>
      </c>
      <c r="C21" s="23" t="s">
        <v>153</v>
      </c>
      <c r="D21" s="23" t="s">
        <v>829</v>
      </c>
      <c r="E21" s="23" t="s">
        <v>712</v>
      </c>
      <c r="F21" s="24">
        <v>217000</v>
      </c>
      <c r="G21" s="24">
        <v>121210</v>
      </c>
      <c r="H21" s="24">
        <v>95790</v>
      </c>
      <c r="I21" s="33">
        <v>62000</v>
      </c>
      <c r="J21" s="24"/>
      <c r="K21" s="34">
        <v>62000</v>
      </c>
      <c r="L21" s="34">
        <v>31000</v>
      </c>
      <c r="M21" s="34">
        <v>30070</v>
      </c>
      <c r="N21" s="34">
        <v>930</v>
      </c>
      <c r="O21" s="34">
        <v>31000</v>
      </c>
      <c r="P21" s="34">
        <v>30070</v>
      </c>
      <c r="Q21" s="34">
        <v>930</v>
      </c>
      <c r="R21" s="34">
        <v>31000</v>
      </c>
      <c r="S21" s="34"/>
      <c r="T21" s="34">
        <v>31000</v>
      </c>
      <c r="U21" s="34">
        <v>31000</v>
      </c>
      <c r="V21" s="34">
        <v>30070</v>
      </c>
      <c r="W21" s="34">
        <v>930</v>
      </c>
      <c r="X21" s="34">
        <v>31000</v>
      </c>
      <c r="Y21" s="24">
        <v>31000</v>
      </c>
      <c r="Z21" s="34">
        <v>0</v>
      </c>
      <c r="AA21" s="24"/>
      <c r="AB21" s="24"/>
      <c r="AC21" s="34">
        <v>0</v>
      </c>
      <c r="AD21" s="25"/>
      <c r="AE21" s="42">
        <v>28210</v>
      </c>
      <c r="AF21" s="42">
        <v>-2790</v>
      </c>
      <c r="AG21" s="42">
        <v>-33790</v>
      </c>
      <c r="AH21" s="42">
        <v>-95790</v>
      </c>
      <c r="AI21" s="43" t="e">
        <v>#N/A</v>
      </c>
      <c r="AJ21" s="43">
        <v>0</v>
      </c>
      <c r="AK21" s="43" t="e">
        <v>#N/A</v>
      </c>
      <c r="AL21" s="43" t="e">
        <v>#N/A</v>
      </c>
      <c r="AM21" s="43">
        <v>0</v>
      </c>
    </row>
    <row r="22" ht="16.5" spans="1:39">
      <c r="A22" s="23"/>
      <c r="B22" s="23" t="s">
        <v>187</v>
      </c>
      <c r="C22" s="23" t="s">
        <v>188</v>
      </c>
      <c r="D22" s="23" t="s">
        <v>829</v>
      </c>
      <c r="E22" s="23"/>
      <c r="F22" s="24">
        <v>147250.912</v>
      </c>
      <c r="G22" s="24">
        <v>66000</v>
      </c>
      <c r="H22" s="24">
        <v>81250.912</v>
      </c>
      <c r="I22" s="33">
        <v>57806.26</v>
      </c>
      <c r="J22" s="24"/>
      <c r="K22" s="34">
        <v>57806.26</v>
      </c>
      <c r="L22" s="34">
        <v>23186.26</v>
      </c>
      <c r="M22" s="34"/>
      <c r="N22" s="34">
        <v>23186.26</v>
      </c>
      <c r="O22" s="34">
        <v>30000</v>
      </c>
      <c r="P22" s="34">
        <v>30000</v>
      </c>
      <c r="Q22" s="34">
        <v>0</v>
      </c>
      <c r="R22" s="34">
        <v>30000</v>
      </c>
      <c r="S22" s="34"/>
      <c r="T22" s="34">
        <v>30000</v>
      </c>
      <c r="U22" s="34"/>
      <c r="V22" s="34">
        <v>30000</v>
      </c>
      <c r="W22" s="34">
        <v>-30000</v>
      </c>
      <c r="X22" s="34"/>
      <c r="Y22" s="24"/>
      <c r="Z22" s="34">
        <v>0</v>
      </c>
      <c r="AA22" s="24">
        <v>6258.392</v>
      </c>
      <c r="AB22" s="24">
        <v>6000</v>
      </c>
      <c r="AC22" s="34">
        <v>258.392</v>
      </c>
      <c r="AD22" s="25"/>
      <c r="AE22" s="42">
        <v>29741.608</v>
      </c>
      <c r="AF22" s="42">
        <v>-258.392</v>
      </c>
      <c r="AG22" s="42">
        <v>-23444.652</v>
      </c>
      <c r="AH22" s="42">
        <v>-81250.912</v>
      </c>
      <c r="AI22" s="43" t="e">
        <v>#N/A</v>
      </c>
      <c r="AJ22" s="43">
        <v>0</v>
      </c>
      <c r="AK22" s="43" t="e">
        <v>#N/A</v>
      </c>
      <c r="AL22" s="43" t="e">
        <v>#N/A</v>
      </c>
      <c r="AM22" s="43">
        <v>0</v>
      </c>
    </row>
    <row r="23" ht="16.5" spans="1:39">
      <c r="A23" s="23"/>
      <c r="B23" s="23" t="s">
        <v>120</v>
      </c>
      <c r="C23" s="23" t="s">
        <v>121</v>
      </c>
      <c r="D23" s="23" t="s">
        <v>829</v>
      </c>
      <c r="E23" s="23"/>
      <c r="F23" s="24">
        <v>100000</v>
      </c>
      <c r="G23" s="24">
        <v>150000</v>
      </c>
      <c r="H23" s="24">
        <v>-50000</v>
      </c>
      <c r="I23" s="33">
        <v>50000</v>
      </c>
      <c r="J23" s="24">
        <v>50000</v>
      </c>
      <c r="K23" s="34">
        <v>0</v>
      </c>
      <c r="L23" s="34">
        <v>50000</v>
      </c>
      <c r="M23" s="34"/>
      <c r="N23" s="34">
        <v>50000</v>
      </c>
      <c r="O23" s="34"/>
      <c r="P23" s="34">
        <v>50000</v>
      </c>
      <c r="Q23" s="34">
        <v>-50000</v>
      </c>
      <c r="R23" s="34"/>
      <c r="S23" s="34">
        <v>50000</v>
      </c>
      <c r="T23" s="34">
        <v>-50000</v>
      </c>
      <c r="U23" s="34"/>
      <c r="V23" s="34"/>
      <c r="W23" s="34">
        <v>0</v>
      </c>
      <c r="X23" s="34"/>
      <c r="Y23" s="24"/>
      <c r="Z23" s="34">
        <v>0</v>
      </c>
      <c r="AA23" s="24"/>
      <c r="AB23" s="24"/>
      <c r="AC23" s="34">
        <v>0</v>
      </c>
      <c r="AD23" s="25"/>
      <c r="AE23" s="42">
        <v>150000</v>
      </c>
      <c r="AF23" s="42">
        <v>150000</v>
      </c>
      <c r="AG23" s="42">
        <v>100000</v>
      </c>
      <c r="AH23" s="42">
        <v>50000</v>
      </c>
      <c r="AI23" s="43">
        <v>50000</v>
      </c>
      <c r="AJ23" s="43">
        <v>0</v>
      </c>
      <c r="AK23" s="43" t="e">
        <v>#N/A</v>
      </c>
      <c r="AL23" s="43" t="e">
        <v>#N/A</v>
      </c>
      <c r="AM23" s="43">
        <v>0</v>
      </c>
    </row>
    <row r="24" ht="16.5" spans="1:39">
      <c r="A24" s="23"/>
      <c r="B24" s="23" t="s">
        <v>50</v>
      </c>
      <c r="C24" s="23" t="s">
        <v>51</v>
      </c>
      <c r="D24" s="23" t="s">
        <v>829</v>
      </c>
      <c r="E24" s="23" t="s">
        <v>645</v>
      </c>
      <c r="F24" s="24">
        <v>749000</v>
      </c>
      <c r="G24" s="24">
        <v>34000</v>
      </c>
      <c r="H24" s="24">
        <v>715000</v>
      </c>
      <c r="I24" s="33">
        <v>549000</v>
      </c>
      <c r="J24" s="24"/>
      <c r="K24" s="34">
        <v>549000</v>
      </c>
      <c r="L24" s="34">
        <v>100000</v>
      </c>
      <c r="M24" s="34"/>
      <c r="N24" s="34">
        <v>100000</v>
      </c>
      <c r="O24" s="34">
        <v>100000</v>
      </c>
      <c r="P24" s="34">
        <v>34000</v>
      </c>
      <c r="Q24" s="34">
        <v>66000</v>
      </c>
      <c r="R24" s="34"/>
      <c r="S24" s="34"/>
      <c r="T24" s="34">
        <v>0</v>
      </c>
      <c r="U24" s="34"/>
      <c r="V24" s="34"/>
      <c r="W24" s="34">
        <v>0</v>
      </c>
      <c r="X24" s="34"/>
      <c r="Y24" s="24"/>
      <c r="Z24" s="34">
        <v>0</v>
      </c>
      <c r="AA24" s="24"/>
      <c r="AB24" s="24"/>
      <c r="AC24" s="34">
        <v>0</v>
      </c>
      <c r="AD24" s="25"/>
      <c r="AE24" s="42">
        <v>34000</v>
      </c>
      <c r="AF24" s="42">
        <v>-66000</v>
      </c>
      <c r="AG24" s="42">
        <v>-166000</v>
      </c>
      <c r="AH24" s="42">
        <v>-715000</v>
      </c>
      <c r="AI24" s="43" t="e">
        <v>#N/A</v>
      </c>
      <c r="AJ24" s="43">
        <v>0</v>
      </c>
      <c r="AK24" s="43" t="e">
        <v>#N/A</v>
      </c>
      <c r="AL24" s="43" t="e">
        <v>#N/A</v>
      </c>
      <c r="AM24" s="43">
        <v>0</v>
      </c>
    </row>
    <row r="25" ht="16.5" spans="1:39">
      <c r="A25" s="23"/>
      <c r="B25" s="23" t="s">
        <v>122</v>
      </c>
      <c r="C25" s="23" t="s">
        <v>123</v>
      </c>
      <c r="D25" s="23" t="s">
        <v>829</v>
      </c>
      <c r="E25" s="23"/>
      <c r="F25" s="24">
        <v>7441171.648</v>
      </c>
      <c r="G25" s="24">
        <v>6114130.68</v>
      </c>
      <c r="H25" s="24">
        <v>1327040.968</v>
      </c>
      <c r="I25" s="33">
        <v>810000</v>
      </c>
      <c r="J25" s="24"/>
      <c r="K25" s="34">
        <v>810000</v>
      </c>
      <c r="L25" s="34">
        <v>1200000</v>
      </c>
      <c r="M25" s="34">
        <v>2006730.68</v>
      </c>
      <c r="N25" s="34">
        <v>-806730.68</v>
      </c>
      <c r="O25" s="34">
        <v>2000000</v>
      </c>
      <c r="P25" s="34">
        <v>630500</v>
      </c>
      <c r="Q25" s="34">
        <v>1369500</v>
      </c>
      <c r="R25" s="34">
        <v>923937.698666664</v>
      </c>
      <c r="S25" s="34">
        <v>900000</v>
      </c>
      <c r="T25" s="34">
        <v>23937.698666664</v>
      </c>
      <c r="U25" s="34">
        <v>925000</v>
      </c>
      <c r="V25" s="34">
        <v>970000</v>
      </c>
      <c r="W25" s="34">
        <v>-45000</v>
      </c>
      <c r="X25" s="34">
        <v>806000</v>
      </c>
      <c r="Y25" s="34">
        <v>830900</v>
      </c>
      <c r="Z25" s="34">
        <v>-24900</v>
      </c>
      <c r="AA25" s="24">
        <v>776233.949333333</v>
      </c>
      <c r="AB25" s="24">
        <v>776000</v>
      </c>
      <c r="AC25" s="34">
        <v>233.949333332945</v>
      </c>
      <c r="AD25" s="25"/>
      <c r="AE25" s="42">
        <v>2682959.032</v>
      </c>
      <c r="AF25" s="42">
        <v>682959.032000003</v>
      </c>
      <c r="AG25" s="42">
        <v>-517040.967999997</v>
      </c>
      <c r="AH25" s="42">
        <v>-1327040.968</v>
      </c>
      <c r="AI25" s="43" t="e">
        <v>#N/A</v>
      </c>
      <c r="AJ25" s="43">
        <v>0</v>
      </c>
      <c r="AK25" s="43" t="e">
        <v>#N/A</v>
      </c>
      <c r="AL25" s="43" t="e">
        <v>#N/A</v>
      </c>
      <c r="AM25" s="43">
        <v>0</v>
      </c>
    </row>
    <row r="26" ht="16.5" spans="1:39">
      <c r="A26" s="23"/>
      <c r="B26" s="23" t="s">
        <v>44</v>
      </c>
      <c r="C26" s="23" t="s">
        <v>45</v>
      </c>
      <c r="D26" s="23" t="s">
        <v>829</v>
      </c>
      <c r="E26" s="23" t="s">
        <v>645</v>
      </c>
      <c r="F26" s="24">
        <v>310000</v>
      </c>
      <c r="G26" s="24">
        <v>0</v>
      </c>
      <c r="H26" s="24">
        <v>310000</v>
      </c>
      <c r="I26" s="33">
        <v>110000</v>
      </c>
      <c r="J26" s="24"/>
      <c r="K26" s="34">
        <v>110000</v>
      </c>
      <c r="L26" s="34">
        <v>100000</v>
      </c>
      <c r="M26" s="34"/>
      <c r="N26" s="34">
        <v>100000</v>
      </c>
      <c r="O26" s="34">
        <v>100000</v>
      </c>
      <c r="P26" s="34"/>
      <c r="Q26" s="34">
        <v>100000</v>
      </c>
      <c r="R26" s="34"/>
      <c r="S26" s="34"/>
      <c r="T26" s="34">
        <v>0</v>
      </c>
      <c r="U26" s="34"/>
      <c r="V26" s="34"/>
      <c r="W26" s="34">
        <v>0</v>
      </c>
      <c r="X26" s="34"/>
      <c r="Y26" s="24"/>
      <c r="Z26" s="34">
        <v>0</v>
      </c>
      <c r="AA26" s="24"/>
      <c r="AB26" s="24"/>
      <c r="AC26" s="34">
        <v>0</v>
      </c>
      <c r="AD26" s="25"/>
      <c r="AE26" s="42">
        <v>0</v>
      </c>
      <c r="AF26" s="42">
        <v>-100000</v>
      </c>
      <c r="AG26" s="42">
        <v>-200000</v>
      </c>
      <c r="AH26" s="42">
        <v>-310000</v>
      </c>
      <c r="AI26" s="43" t="e">
        <v>#N/A</v>
      </c>
      <c r="AJ26" s="43">
        <v>0</v>
      </c>
      <c r="AK26" s="43" t="e">
        <v>#N/A</v>
      </c>
      <c r="AL26" s="43" t="e">
        <v>#N/A</v>
      </c>
      <c r="AM26" s="43">
        <v>0</v>
      </c>
    </row>
    <row r="27" ht="16.5" spans="1:39">
      <c r="A27" s="25"/>
      <c r="B27" s="25" t="s">
        <v>859</v>
      </c>
      <c r="C27" s="25" t="s">
        <v>860</v>
      </c>
      <c r="D27" s="25" t="s">
        <v>829</v>
      </c>
      <c r="E27" s="25" t="s">
        <v>645</v>
      </c>
      <c r="F27" s="24">
        <v>34476.6666666667</v>
      </c>
      <c r="G27" s="24">
        <v>33950</v>
      </c>
      <c r="H27" s="24">
        <v>526.666666666672</v>
      </c>
      <c r="I27" s="33">
        <v>0</v>
      </c>
      <c r="J27" s="24">
        <v>29950</v>
      </c>
      <c r="K27" s="34">
        <v>-29950</v>
      </c>
      <c r="L27" s="34">
        <v>29950</v>
      </c>
      <c r="M27" s="34"/>
      <c r="N27" s="34">
        <v>29950</v>
      </c>
      <c r="O27" s="34"/>
      <c r="P27" s="34"/>
      <c r="Q27" s="34">
        <v>0</v>
      </c>
      <c r="R27" s="34"/>
      <c r="S27" s="34"/>
      <c r="T27" s="34">
        <v>0</v>
      </c>
      <c r="U27" s="34"/>
      <c r="V27" s="34"/>
      <c r="W27" s="34">
        <v>0</v>
      </c>
      <c r="X27" s="34"/>
      <c r="Y27" s="24"/>
      <c r="Z27" s="34">
        <v>0</v>
      </c>
      <c r="AA27" s="24">
        <v>4526.66666666667</v>
      </c>
      <c r="AB27" s="24">
        <v>4000</v>
      </c>
      <c r="AC27" s="34">
        <v>526.66666666667</v>
      </c>
      <c r="AD27" s="25"/>
      <c r="AE27" s="42">
        <v>29423.3333333333</v>
      </c>
      <c r="AF27" s="42">
        <v>29423.3333333333</v>
      </c>
      <c r="AG27" s="42">
        <v>-526.666666666672</v>
      </c>
      <c r="AH27" s="42">
        <v>-526.666666666672</v>
      </c>
      <c r="AI27" s="43" t="e">
        <v>#N/A</v>
      </c>
      <c r="AJ27" s="43">
        <v>0</v>
      </c>
      <c r="AK27" s="43" t="e">
        <v>#N/A</v>
      </c>
      <c r="AL27" s="43" t="e">
        <v>#N/A</v>
      </c>
      <c r="AM27" s="43" t="e">
        <v>#N/A</v>
      </c>
    </row>
    <row r="28" ht="16.5" spans="1:39">
      <c r="A28" s="25"/>
      <c r="B28" s="25" t="s">
        <v>861</v>
      </c>
      <c r="C28" s="25" t="s">
        <v>862</v>
      </c>
      <c r="D28" s="25" t="s">
        <v>829</v>
      </c>
      <c r="E28" s="25" t="s">
        <v>645</v>
      </c>
      <c r="F28" s="24">
        <v>17430.91</v>
      </c>
      <c r="G28" s="24">
        <v>17430.91</v>
      </c>
      <c r="H28" s="24">
        <v>0</v>
      </c>
      <c r="I28" s="33">
        <v>0</v>
      </c>
      <c r="J28" s="24">
        <v>17430.91</v>
      </c>
      <c r="K28" s="34">
        <v>-17430.91</v>
      </c>
      <c r="L28" s="34">
        <v>17430.91</v>
      </c>
      <c r="M28" s="34"/>
      <c r="N28" s="34">
        <v>17430.91</v>
      </c>
      <c r="O28" s="34"/>
      <c r="P28" s="34"/>
      <c r="Q28" s="34">
        <v>0</v>
      </c>
      <c r="R28" s="34"/>
      <c r="S28" s="34"/>
      <c r="T28" s="34">
        <v>0</v>
      </c>
      <c r="U28" s="34"/>
      <c r="V28" s="34"/>
      <c r="W28" s="34">
        <v>0</v>
      </c>
      <c r="X28" s="34"/>
      <c r="Y28" s="24"/>
      <c r="Z28" s="34">
        <v>0</v>
      </c>
      <c r="AA28" s="24"/>
      <c r="AB28" s="24"/>
      <c r="AC28" s="34">
        <v>0</v>
      </c>
      <c r="AD28" s="25"/>
      <c r="AE28" s="42">
        <v>17430.91</v>
      </c>
      <c r="AF28" s="42">
        <v>17430.91</v>
      </c>
      <c r="AG28" s="42">
        <v>0</v>
      </c>
      <c r="AH28" s="42">
        <v>0</v>
      </c>
      <c r="AI28" s="43" t="e">
        <v>#N/A</v>
      </c>
      <c r="AJ28" s="43">
        <v>0</v>
      </c>
      <c r="AK28" s="43" t="e">
        <v>#N/A</v>
      </c>
      <c r="AL28" s="43" t="e">
        <v>#N/A</v>
      </c>
      <c r="AM28" s="43" t="e">
        <v>#N/A</v>
      </c>
    </row>
    <row r="29" ht="16.5" spans="1:39">
      <c r="A29" s="25"/>
      <c r="B29" s="25" t="s">
        <v>863</v>
      </c>
      <c r="C29" s="25" t="s">
        <v>864</v>
      </c>
      <c r="D29" s="25" t="s">
        <v>829</v>
      </c>
      <c r="E29" s="25" t="s">
        <v>690</v>
      </c>
      <c r="F29" s="24">
        <v>0</v>
      </c>
      <c r="G29" s="24">
        <v>9600</v>
      </c>
      <c r="H29" s="24">
        <v>-9600</v>
      </c>
      <c r="I29" s="33"/>
      <c r="J29" s="24"/>
      <c r="K29" s="34"/>
      <c r="L29" s="34"/>
      <c r="M29" s="34"/>
      <c r="N29" s="34"/>
      <c r="O29" s="34">
        <v>0</v>
      </c>
      <c r="P29" s="34"/>
      <c r="Q29" s="34">
        <v>0</v>
      </c>
      <c r="R29" s="34"/>
      <c r="S29" s="34"/>
      <c r="T29" s="34">
        <v>0</v>
      </c>
      <c r="U29" s="34"/>
      <c r="V29" s="34">
        <v>9600</v>
      </c>
      <c r="W29" s="34">
        <v>-9600</v>
      </c>
      <c r="X29" s="34"/>
      <c r="Y29" s="24"/>
      <c r="Z29" s="34">
        <v>0</v>
      </c>
      <c r="AA29" s="24"/>
      <c r="AB29" s="24"/>
      <c r="AC29" s="34">
        <v>0</v>
      </c>
      <c r="AD29" s="25"/>
      <c r="AE29" s="42">
        <v>9600</v>
      </c>
      <c r="AF29" s="42">
        <v>9600</v>
      </c>
      <c r="AG29" s="42">
        <v>9600</v>
      </c>
      <c r="AH29" s="42">
        <v>9600</v>
      </c>
      <c r="AI29" s="43" t="e">
        <v>#N/A</v>
      </c>
      <c r="AJ29" s="43">
        <v>0</v>
      </c>
      <c r="AK29" s="43" t="e">
        <v>#N/A</v>
      </c>
      <c r="AL29" s="43" t="e">
        <v>#N/A</v>
      </c>
      <c r="AM29" s="43" t="e">
        <v>#N/A</v>
      </c>
    </row>
    <row r="30" ht="16.5" spans="1:39">
      <c r="A30" s="23"/>
      <c r="B30" s="23" t="s">
        <v>85</v>
      </c>
      <c r="C30" s="23" t="s">
        <v>86</v>
      </c>
      <c r="D30" s="23" t="s">
        <v>829</v>
      </c>
      <c r="E30" s="23" t="s">
        <v>690</v>
      </c>
      <c r="F30" s="24">
        <v>5023221.73</v>
      </c>
      <c r="G30" s="24">
        <v>6351684.93</v>
      </c>
      <c r="H30" s="24">
        <v>-1328463.2</v>
      </c>
      <c r="I30" s="33">
        <v>0</v>
      </c>
      <c r="J30" s="24"/>
      <c r="K30" s="34">
        <v>0</v>
      </c>
      <c r="L30" s="34"/>
      <c r="M30" s="34">
        <v>1100000</v>
      </c>
      <c r="N30" s="34">
        <v>-1100000</v>
      </c>
      <c r="O30" s="34">
        <v>3008888.65</v>
      </c>
      <c r="P30" s="34">
        <v>2026584.93</v>
      </c>
      <c r="Q30" s="34">
        <v>982303.72</v>
      </c>
      <c r="R30" s="34">
        <v>824438.56</v>
      </c>
      <c r="S30" s="34">
        <v>1700000</v>
      </c>
      <c r="T30" s="34">
        <v>-875561.44</v>
      </c>
      <c r="U30" s="34">
        <v>1189894.52</v>
      </c>
      <c r="V30" s="34">
        <v>1525100</v>
      </c>
      <c r="W30" s="34">
        <v>-335205.48</v>
      </c>
      <c r="X30" s="34"/>
      <c r="Y30" s="24"/>
      <c r="Z30" s="34">
        <v>0</v>
      </c>
      <c r="AA30" s="24"/>
      <c r="AB30" s="24"/>
      <c r="AC30" s="34">
        <v>0</v>
      </c>
      <c r="AD30" s="25"/>
      <c r="AE30" s="42">
        <v>4337351.85</v>
      </c>
      <c r="AF30" s="42">
        <v>1328463.2</v>
      </c>
      <c r="AG30" s="42">
        <v>1328463.2</v>
      </c>
      <c r="AH30" s="42">
        <v>1328463.2</v>
      </c>
      <c r="AI30" s="43" t="e">
        <v>#N/A</v>
      </c>
      <c r="AJ30" s="43">
        <v>0</v>
      </c>
      <c r="AK30" s="43" t="e">
        <v>#N/A</v>
      </c>
      <c r="AL30" s="43" t="e">
        <v>#N/A</v>
      </c>
      <c r="AM30" s="43">
        <v>0</v>
      </c>
    </row>
    <row r="31" ht="16.5" spans="1:39">
      <c r="A31" s="25"/>
      <c r="B31" s="25" t="s">
        <v>865</v>
      </c>
      <c r="C31" s="25" t="s">
        <v>866</v>
      </c>
      <c r="D31" s="25" t="s">
        <v>829</v>
      </c>
      <c r="E31" s="25" t="s">
        <v>1098</v>
      </c>
      <c r="F31" s="24">
        <v>131950</v>
      </c>
      <c r="G31" s="24">
        <v>99475</v>
      </c>
      <c r="H31" s="24">
        <v>32475</v>
      </c>
      <c r="I31" s="33"/>
      <c r="J31" s="24"/>
      <c r="K31" s="34"/>
      <c r="L31" s="34"/>
      <c r="M31" s="34"/>
      <c r="N31" s="34"/>
      <c r="O31" s="34">
        <v>32475</v>
      </c>
      <c r="P31" s="34">
        <v>32475</v>
      </c>
      <c r="Q31" s="34">
        <v>0</v>
      </c>
      <c r="R31" s="34">
        <v>32475</v>
      </c>
      <c r="S31" s="34">
        <v>67000</v>
      </c>
      <c r="T31" s="34">
        <v>-34525</v>
      </c>
      <c r="U31" s="34">
        <v>67000</v>
      </c>
      <c r="V31" s="34"/>
      <c r="W31" s="34">
        <v>67000</v>
      </c>
      <c r="X31" s="34"/>
      <c r="Y31" s="24"/>
      <c r="Z31" s="34">
        <v>0</v>
      </c>
      <c r="AA31" s="24"/>
      <c r="AB31" s="24"/>
      <c r="AC31" s="34">
        <v>0</v>
      </c>
      <c r="AD31" s="25"/>
      <c r="AE31" s="42">
        <v>0</v>
      </c>
      <c r="AF31" s="42">
        <v>-32475</v>
      </c>
      <c r="AG31" s="42">
        <v>-32475</v>
      </c>
      <c r="AH31" s="42">
        <v>-32475</v>
      </c>
      <c r="AI31" s="43" t="e">
        <v>#N/A</v>
      </c>
      <c r="AJ31" s="43">
        <v>0</v>
      </c>
      <c r="AK31" s="43" t="e">
        <v>#N/A</v>
      </c>
      <c r="AL31" s="43" t="e">
        <v>#N/A</v>
      </c>
      <c r="AM31" s="43" t="e">
        <v>#N/A</v>
      </c>
    </row>
    <row r="32" ht="16.5" spans="1:39">
      <c r="A32" s="25"/>
      <c r="B32" s="25" t="s">
        <v>867</v>
      </c>
      <c r="C32" s="25" t="s">
        <v>868</v>
      </c>
      <c r="D32" s="25" t="s">
        <v>829</v>
      </c>
      <c r="E32" s="25" t="s">
        <v>690</v>
      </c>
      <c r="F32" s="24">
        <v>1270000</v>
      </c>
      <c r="G32" s="24">
        <v>1139400.2</v>
      </c>
      <c r="H32" s="24">
        <v>130599.8</v>
      </c>
      <c r="I32" s="33"/>
      <c r="J32" s="24"/>
      <c r="K32" s="34"/>
      <c r="L32" s="34"/>
      <c r="M32" s="34"/>
      <c r="N32" s="34"/>
      <c r="O32" s="34"/>
      <c r="P32" s="34"/>
      <c r="Q32" s="34"/>
      <c r="R32" s="34">
        <v>1200000</v>
      </c>
      <c r="S32" s="34">
        <v>1063400.2</v>
      </c>
      <c r="T32" s="34">
        <v>136599.8</v>
      </c>
      <c r="U32" s="34"/>
      <c r="V32" s="34"/>
      <c r="W32" s="34">
        <v>0</v>
      </c>
      <c r="X32" s="34">
        <v>70000</v>
      </c>
      <c r="Y32" s="24"/>
      <c r="Z32" s="34">
        <v>70000</v>
      </c>
      <c r="AA32" s="24"/>
      <c r="AB32" s="24">
        <v>76000</v>
      </c>
      <c r="AC32" s="34">
        <v>-76000</v>
      </c>
      <c r="AD32" s="25"/>
      <c r="AE32" s="42">
        <v>-130599.8</v>
      </c>
      <c r="AF32" s="42">
        <v>-130599.8</v>
      </c>
      <c r="AG32" s="42">
        <v>-130599.8</v>
      </c>
      <c r="AH32" s="42">
        <v>-130599.8</v>
      </c>
      <c r="AI32" s="43" t="e">
        <v>#N/A</v>
      </c>
      <c r="AJ32" s="43">
        <v>0</v>
      </c>
      <c r="AK32" s="43" t="e">
        <v>#N/A</v>
      </c>
      <c r="AL32" s="43" t="e">
        <v>#N/A</v>
      </c>
      <c r="AM32" s="43" t="e">
        <v>#N/A</v>
      </c>
    </row>
    <row r="33" ht="16.5" spans="1:39">
      <c r="A33" s="25"/>
      <c r="B33" s="25" t="s">
        <v>815</v>
      </c>
      <c r="C33" s="25" t="s">
        <v>816</v>
      </c>
      <c r="D33" s="25" t="s">
        <v>829</v>
      </c>
      <c r="E33" s="25" t="s">
        <v>690</v>
      </c>
      <c r="F33" s="24">
        <v>168827.99</v>
      </c>
      <c r="G33" s="24">
        <v>0</v>
      </c>
      <c r="H33" s="24">
        <v>168827.99</v>
      </c>
      <c r="I33" s="33"/>
      <c r="J33" s="2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5">
        <v>168827.99</v>
      </c>
      <c r="V33" s="24"/>
      <c r="W33" s="24">
        <v>168827.99</v>
      </c>
      <c r="X33" s="35"/>
      <c r="Y33" s="24"/>
      <c r="Z33" s="24">
        <v>0</v>
      </c>
      <c r="AA33" s="24"/>
      <c r="AB33" s="24"/>
      <c r="AC33" s="24">
        <v>0</v>
      </c>
      <c r="AD33" s="25"/>
      <c r="AE33" s="42">
        <v>-168827.99</v>
      </c>
      <c r="AF33" s="42">
        <v>-168827.99</v>
      </c>
      <c r="AG33" s="42">
        <v>-168827.99</v>
      </c>
      <c r="AH33" s="42">
        <v>-168827.99</v>
      </c>
      <c r="AI33" s="43" t="e">
        <v>#N/A</v>
      </c>
      <c r="AJ33" s="43">
        <v>0</v>
      </c>
      <c r="AK33" s="43" t="e">
        <v>#N/A</v>
      </c>
      <c r="AL33" s="43" t="e">
        <v>#N/A</v>
      </c>
      <c r="AM33" s="43" t="e">
        <v>#N/A</v>
      </c>
    </row>
    <row r="34" ht="16.5" spans="1:39">
      <c r="A34" s="25"/>
      <c r="B34" s="25" t="s">
        <v>869</v>
      </c>
      <c r="C34" s="25" t="s">
        <v>870</v>
      </c>
      <c r="D34" s="25" t="s">
        <v>829</v>
      </c>
      <c r="E34" s="25" t="s">
        <v>856</v>
      </c>
      <c r="F34" s="24">
        <v>28096</v>
      </c>
      <c r="G34" s="24">
        <v>58096</v>
      </c>
      <c r="H34" s="24">
        <v>-30000</v>
      </c>
      <c r="I34" s="33"/>
      <c r="J34" s="2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5">
        <v>28096</v>
      </c>
      <c r="V34" s="24">
        <v>28096</v>
      </c>
      <c r="W34" s="24">
        <v>0</v>
      </c>
      <c r="X34" s="35"/>
      <c r="Y34" s="24"/>
      <c r="Z34" s="24">
        <v>0</v>
      </c>
      <c r="AA34" s="24"/>
      <c r="AB34" s="24">
        <v>30000</v>
      </c>
      <c r="AC34" s="24">
        <v>-30000</v>
      </c>
      <c r="AD34" s="25"/>
      <c r="AE34" s="42">
        <v>30000</v>
      </c>
      <c r="AF34" s="42">
        <v>30000</v>
      </c>
      <c r="AG34" s="42">
        <v>30000</v>
      </c>
      <c r="AH34" s="42">
        <v>30000</v>
      </c>
      <c r="AI34" s="43" t="e">
        <v>#N/A</v>
      </c>
      <c r="AJ34" s="43">
        <v>0</v>
      </c>
      <c r="AK34" s="43" t="e">
        <v>#N/A</v>
      </c>
      <c r="AL34" s="43" t="e">
        <v>#N/A</v>
      </c>
      <c r="AM34" s="43" t="e">
        <v>#N/A</v>
      </c>
    </row>
    <row r="35" ht="16.5" spans="1:39">
      <c r="A35" s="25"/>
      <c r="B35" s="25" t="s">
        <v>871</v>
      </c>
      <c r="C35" s="25" t="s">
        <v>872</v>
      </c>
      <c r="D35" s="25" t="s">
        <v>829</v>
      </c>
      <c r="E35" s="25" t="s">
        <v>690</v>
      </c>
      <c r="F35" s="24">
        <v>66403.2466666667</v>
      </c>
      <c r="G35" s="24">
        <v>58591.1</v>
      </c>
      <c r="H35" s="24">
        <v>7812.14666666667</v>
      </c>
      <c r="I35" s="33">
        <v>0</v>
      </c>
      <c r="J35" s="2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5">
        <v>58591.1</v>
      </c>
      <c r="V35" s="24">
        <v>58591.1</v>
      </c>
      <c r="W35" s="24">
        <v>0</v>
      </c>
      <c r="X35" s="35"/>
      <c r="Y35" s="24"/>
      <c r="Z35" s="24">
        <v>0</v>
      </c>
      <c r="AA35" s="24">
        <v>7812.14666666667</v>
      </c>
      <c r="AB35" s="24"/>
      <c r="AC35" s="24">
        <v>7812.14666666667</v>
      </c>
      <c r="AD35" s="25"/>
      <c r="AE35" s="42">
        <v>-7812.14666666667</v>
      </c>
      <c r="AF35" s="42">
        <v>-7812.14666666667</v>
      </c>
      <c r="AG35" s="42">
        <v>-7812.14666666667</v>
      </c>
      <c r="AH35" s="42">
        <v>-7812.14666666667</v>
      </c>
      <c r="AI35" s="43" t="e">
        <v>#N/A</v>
      </c>
      <c r="AJ35" s="43">
        <v>0</v>
      </c>
      <c r="AK35" s="43" t="e">
        <v>#N/A</v>
      </c>
      <c r="AL35" s="43" t="e">
        <v>#N/A</v>
      </c>
      <c r="AM35" s="43" t="e">
        <v>#N/A</v>
      </c>
    </row>
    <row r="36" ht="16.5" spans="1:39">
      <c r="A36" s="26"/>
      <c r="B36" s="26" t="s">
        <v>873</v>
      </c>
      <c r="C36" s="26" t="s">
        <v>874</v>
      </c>
      <c r="D36" s="26" t="s">
        <v>829</v>
      </c>
      <c r="E36" s="26"/>
      <c r="F36" s="24">
        <v>82657.824</v>
      </c>
      <c r="G36" s="24">
        <v>858040.91</v>
      </c>
      <c r="H36" s="24">
        <v>-775383.086</v>
      </c>
      <c r="I36" s="33"/>
      <c r="J36" s="2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>
        <v>15000</v>
      </c>
      <c r="Y36" s="24">
        <v>300761.03</v>
      </c>
      <c r="Z36" s="24">
        <v>-285761.03</v>
      </c>
      <c r="AA36" s="24">
        <v>67657.824</v>
      </c>
      <c r="AB36" s="24">
        <v>557279.88</v>
      </c>
      <c r="AC36" s="24">
        <v>-489622.056</v>
      </c>
      <c r="AD36" s="25"/>
      <c r="AE36" s="42">
        <v>775383.086</v>
      </c>
      <c r="AF36" s="42">
        <v>775383.086</v>
      </c>
      <c r="AG36" s="42">
        <v>775383.086</v>
      </c>
      <c r="AH36" s="42">
        <v>775383.086</v>
      </c>
      <c r="AI36" s="43" t="e">
        <v>#N/A</v>
      </c>
      <c r="AJ36" s="43" t="e">
        <v>#N/A</v>
      </c>
      <c r="AK36" s="43" t="e">
        <v>#N/A</v>
      </c>
      <c r="AL36" s="43" t="e">
        <v>#N/A</v>
      </c>
      <c r="AM36" s="43" t="e">
        <v>#N/A</v>
      </c>
    </row>
    <row r="37" ht="16.5" spans="1:39">
      <c r="A37" s="25"/>
      <c r="B37" s="25" t="s">
        <v>875</v>
      </c>
      <c r="C37" s="25" t="s">
        <v>876</v>
      </c>
      <c r="D37" s="25" t="s">
        <v>829</v>
      </c>
      <c r="E37" s="25"/>
      <c r="F37" s="24">
        <v>37239.9466666667</v>
      </c>
      <c r="G37" s="24">
        <v>169808.05</v>
      </c>
      <c r="H37" s="24">
        <v>-132568.103333333</v>
      </c>
      <c r="I37" s="33"/>
      <c r="J37" s="2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>
        <v>20000</v>
      </c>
      <c r="Y37" s="24">
        <v>152808.05</v>
      </c>
      <c r="Z37" s="24">
        <v>-132808.05</v>
      </c>
      <c r="AA37" s="24">
        <v>17239.9466666667</v>
      </c>
      <c r="AB37" s="24">
        <v>17000</v>
      </c>
      <c r="AC37" s="24">
        <v>239.946666666699</v>
      </c>
      <c r="AD37" s="25"/>
      <c r="AE37" s="42">
        <v>132568.103333333</v>
      </c>
      <c r="AF37" s="42">
        <v>132568.103333333</v>
      </c>
      <c r="AG37" s="42">
        <v>132568.103333333</v>
      </c>
      <c r="AH37" s="42">
        <v>132568.103333333</v>
      </c>
      <c r="AI37" s="43" t="e">
        <v>#N/A</v>
      </c>
      <c r="AJ37" s="43">
        <v>0</v>
      </c>
      <c r="AK37" s="43" t="e">
        <v>#N/A</v>
      </c>
      <c r="AL37" s="43" t="e">
        <v>#N/A</v>
      </c>
      <c r="AM37" s="43" t="e">
        <v>#N/A</v>
      </c>
    </row>
    <row r="38" ht="16.5" spans="1:39">
      <c r="A38" s="26"/>
      <c r="B38" s="26" t="s">
        <v>877</v>
      </c>
      <c r="C38" s="26" t="s">
        <v>878</v>
      </c>
      <c r="D38" s="26" t="s">
        <v>829</v>
      </c>
      <c r="E38" s="26"/>
      <c r="F38" s="24">
        <v>0</v>
      </c>
      <c r="G38" s="24">
        <v>227793.27</v>
      </c>
      <c r="H38" s="24">
        <v>-227793.27</v>
      </c>
      <c r="I38" s="33"/>
      <c r="J38" s="2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>
        <v>227793.27</v>
      </c>
      <c r="Z38" s="24">
        <v>-227793.27</v>
      </c>
      <c r="AA38" s="24"/>
      <c r="AB38" s="24"/>
      <c r="AC38" s="24">
        <v>0</v>
      </c>
      <c r="AD38" s="25"/>
      <c r="AE38" s="42">
        <v>227793.27</v>
      </c>
      <c r="AF38" s="42">
        <v>227793.27</v>
      </c>
      <c r="AG38" s="42">
        <v>227793.27</v>
      </c>
      <c r="AH38" s="42">
        <v>227793.27</v>
      </c>
      <c r="AI38" s="43" t="e">
        <v>#N/A</v>
      </c>
      <c r="AJ38" s="43" t="e">
        <v>#N/A</v>
      </c>
      <c r="AK38" s="43" t="e">
        <v>#N/A</v>
      </c>
      <c r="AL38" s="43" t="e">
        <v>#N/A</v>
      </c>
      <c r="AM38" s="43" t="e">
        <v>#N/A</v>
      </c>
    </row>
    <row r="39" ht="16.5" spans="1:39">
      <c r="A39" s="26"/>
      <c r="B39" s="26" t="s">
        <v>879</v>
      </c>
      <c r="C39" s="26" t="s">
        <v>880</v>
      </c>
      <c r="D39" s="26" t="s">
        <v>829</v>
      </c>
      <c r="E39" s="26"/>
      <c r="F39" s="24">
        <v>7748.78666666667</v>
      </c>
      <c r="G39" s="24">
        <v>58115.9</v>
      </c>
      <c r="H39" s="24">
        <v>-50367.1133333333</v>
      </c>
      <c r="I39" s="33"/>
      <c r="J39" s="2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>
        <v>58115.9</v>
      </c>
      <c r="Z39" s="24">
        <v>-58115.9</v>
      </c>
      <c r="AA39" s="24">
        <v>7748.78666666667</v>
      </c>
      <c r="AB39" s="24"/>
      <c r="AC39" s="24">
        <v>7748.78666666667</v>
      </c>
      <c r="AD39" s="25"/>
      <c r="AE39" s="42">
        <v>50367.1133333333</v>
      </c>
      <c r="AF39" s="42">
        <v>50367.1133333333</v>
      </c>
      <c r="AG39" s="42">
        <v>50367.1133333333</v>
      </c>
      <c r="AH39" s="42">
        <v>50367.1133333333</v>
      </c>
      <c r="AI39" s="43" t="e">
        <v>#N/A</v>
      </c>
      <c r="AJ39" s="43" t="e">
        <v>#N/A</v>
      </c>
      <c r="AK39" s="43" t="e">
        <v>#N/A</v>
      </c>
      <c r="AL39" s="43" t="e">
        <v>#N/A</v>
      </c>
      <c r="AM39" s="43" t="e">
        <v>#N/A</v>
      </c>
    </row>
    <row r="40" ht="16.5" spans="1:39">
      <c r="A40" s="26"/>
      <c r="B40" s="26" t="s">
        <v>881</v>
      </c>
      <c r="C40" s="26" t="s">
        <v>882</v>
      </c>
      <c r="D40" s="26" t="s">
        <v>829</v>
      </c>
      <c r="E40" s="26"/>
      <c r="F40" s="24">
        <v>0</v>
      </c>
      <c r="G40" s="24">
        <v>59700</v>
      </c>
      <c r="H40" s="24">
        <v>-59700</v>
      </c>
      <c r="I40" s="33"/>
      <c r="J40" s="2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>
        <v>59700</v>
      </c>
      <c r="Z40" s="24">
        <v>-59700</v>
      </c>
      <c r="AA40" s="24"/>
      <c r="AB40" s="24"/>
      <c r="AC40" s="24">
        <v>0</v>
      </c>
      <c r="AD40" s="25"/>
      <c r="AE40" s="42">
        <v>59700</v>
      </c>
      <c r="AF40" s="42">
        <v>59700</v>
      </c>
      <c r="AG40" s="42">
        <v>59700</v>
      </c>
      <c r="AH40" s="42">
        <v>59700</v>
      </c>
      <c r="AI40" s="43" t="e">
        <v>#N/A</v>
      </c>
      <c r="AJ40" s="43" t="e">
        <v>#N/A</v>
      </c>
      <c r="AK40" s="43" t="e">
        <v>#N/A</v>
      </c>
      <c r="AL40" s="43" t="e">
        <v>#N/A</v>
      </c>
      <c r="AM40" s="43" t="e">
        <v>#N/A</v>
      </c>
    </row>
    <row r="41" ht="16.5" spans="1:39">
      <c r="A41" s="23"/>
      <c r="B41" s="23" t="s">
        <v>840</v>
      </c>
      <c r="C41" s="23" t="s">
        <v>841</v>
      </c>
      <c r="D41" s="23" t="s">
        <v>829</v>
      </c>
      <c r="E41" s="23" t="s">
        <v>645</v>
      </c>
      <c r="F41" s="24">
        <v>176704.41</v>
      </c>
      <c r="G41" s="24">
        <v>0</v>
      </c>
      <c r="H41" s="24">
        <v>0</v>
      </c>
      <c r="I41" s="33">
        <v>176704.41</v>
      </c>
      <c r="J41" s="2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24"/>
      <c r="AB41" s="34"/>
      <c r="AC41" s="24"/>
      <c r="AD41" s="25"/>
      <c r="AE41" s="42">
        <v>0</v>
      </c>
      <c r="AF41" s="42">
        <v>0</v>
      </c>
      <c r="AG41" s="42">
        <v>0</v>
      </c>
      <c r="AH41" s="42">
        <v>-176704.41</v>
      </c>
      <c r="AI41" s="43" t="e">
        <v>#N/A</v>
      </c>
      <c r="AJ41" s="43">
        <v>0</v>
      </c>
      <c r="AK41" s="43" t="e">
        <v>#N/A</v>
      </c>
      <c r="AL41" s="43" t="e">
        <v>#N/A</v>
      </c>
      <c r="AM41" s="43">
        <v>0</v>
      </c>
    </row>
    <row r="42" ht="16.5" spans="1:39">
      <c r="A42" s="25"/>
      <c r="B42" s="25" t="s">
        <v>830</v>
      </c>
      <c r="C42" s="25" t="s">
        <v>831</v>
      </c>
      <c r="D42" s="25" t="s">
        <v>829</v>
      </c>
      <c r="E42" s="25" t="s">
        <v>645</v>
      </c>
      <c r="F42" s="24">
        <v>1722170</v>
      </c>
      <c r="G42" s="24">
        <v>0</v>
      </c>
      <c r="H42" s="24">
        <v>0</v>
      </c>
      <c r="I42" s="33">
        <v>1722170</v>
      </c>
      <c r="J42" s="2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24"/>
      <c r="AB42" s="34"/>
      <c r="AC42" s="24"/>
      <c r="AD42" s="25"/>
      <c r="AE42" s="42">
        <v>0</v>
      </c>
      <c r="AF42" s="42">
        <v>0</v>
      </c>
      <c r="AG42" s="42">
        <v>0</v>
      </c>
      <c r="AH42" s="42">
        <v>-1722170</v>
      </c>
      <c r="AI42" s="43" t="e">
        <v>#N/A</v>
      </c>
      <c r="AJ42" s="43" t="e">
        <v>#N/A</v>
      </c>
      <c r="AK42" s="43" t="e">
        <v>#N/A</v>
      </c>
      <c r="AL42" s="43" t="e">
        <v>#N/A</v>
      </c>
      <c r="AM42" s="43">
        <v>0</v>
      </c>
    </row>
  </sheetData>
  <autoFilter ref="A5:AM42">
    <extLst/>
  </autoFilter>
  <mergeCells count="15">
    <mergeCell ref="F3:H3"/>
    <mergeCell ref="I3:K3"/>
    <mergeCell ref="L3:N3"/>
    <mergeCell ref="O3:Q3"/>
    <mergeCell ref="R3:T3"/>
    <mergeCell ref="U3:W3"/>
    <mergeCell ref="X3:Z3"/>
    <mergeCell ref="AA3:AC3"/>
    <mergeCell ref="A5:C5"/>
    <mergeCell ref="A3:A4"/>
    <mergeCell ref="B3:B4"/>
    <mergeCell ref="C3:C4"/>
    <mergeCell ref="D3:D4"/>
    <mergeCell ref="E3:E4"/>
    <mergeCell ref="AD3:AD4"/>
  </mergeCells>
  <conditionalFormatting sqref="C29">
    <cfRule type="duplicateValues" dxfId="0" priority="33"/>
  </conditionalFormatting>
  <conditionalFormatting sqref="C30">
    <cfRule type="duplicateValues" dxfId="0" priority="32"/>
  </conditionalFormatting>
  <conditionalFormatting sqref="C31">
    <cfRule type="duplicateValues" dxfId="0" priority="31"/>
  </conditionalFormatting>
  <conditionalFormatting sqref="C32">
    <cfRule type="duplicateValues" dxfId="0" priority="30"/>
  </conditionalFormatting>
  <conditionalFormatting sqref="C33">
    <cfRule type="duplicateValues" dxfId="0" priority="29"/>
  </conditionalFormatting>
  <conditionalFormatting sqref="C34">
    <cfRule type="duplicateValues" dxfId="0" priority="28"/>
  </conditionalFormatting>
  <conditionalFormatting sqref="C35">
    <cfRule type="duplicateValues" dxfId="0" priority="27"/>
  </conditionalFormatting>
  <conditionalFormatting sqref="C36">
    <cfRule type="duplicateValues" dxfId="0" priority="26"/>
  </conditionalFormatting>
  <conditionalFormatting sqref="C37">
    <cfRule type="duplicateValues" dxfId="0" priority="25"/>
  </conditionalFormatting>
  <conditionalFormatting sqref="C38">
    <cfRule type="duplicateValues" dxfId="0" priority="24"/>
  </conditionalFormatting>
  <conditionalFormatting sqref="C39">
    <cfRule type="duplicateValues" dxfId="0" priority="23"/>
  </conditionalFormatting>
  <conditionalFormatting sqref="C40">
    <cfRule type="duplicateValues" dxfId="0" priority="22"/>
  </conditionalFormatting>
  <conditionalFormatting sqref="B41:C41"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</conditionalFormatting>
  <conditionalFormatting sqref="C41">
    <cfRule type="duplicateValues" dxfId="0" priority="15"/>
  </conditionalFormatting>
  <conditionalFormatting sqref="B42:C42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</conditionalFormatting>
  <conditionalFormatting sqref="C42">
    <cfRule type="duplicateValues" dxfId="0" priority="14"/>
  </conditionalFormatting>
  <conditionalFormatting sqref="B1:C40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1:C42">
    <cfRule type="duplicateValues" dxfId="0" priority="1"/>
  </conditionalFormatting>
  <conditionalFormatting sqref="C1:C5 C6:C28">
    <cfRule type="duplicateValues" dxfId="0" priority="3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92D050"/>
  </sheetPr>
  <dimension ref="B1:AT95"/>
  <sheetViews>
    <sheetView workbookViewId="0">
      <pane xSplit="9" ySplit="3" topLeftCell="AI4" activePane="bottomRight" state="frozen"/>
      <selection/>
      <selection pane="topRight"/>
      <selection pane="bottomLeft"/>
      <selection pane="bottomRight" activeCell="AS38" sqref="AS38"/>
    </sheetView>
  </sheetViews>
  <sheetFormatPr defaultColWidth="8.25" defaultRowHeight="17" customHeight="1"/>
  <cols>
    <col min="1" max="1" width="0.583333333333333" style="157" customWidth="1"/>
    <col min="2" max="2" width="4.58333333333333" style="157" customWidth="1"/>
    <col min="3" max="3" width="9.25" style="157" customWidth="1"/>
    <col min="4" max="4" width="35.8333333333333" style="157" customWidth="1"/>
    <col min="5" max="5" width="7.08333333333333" style="157" customWidth="1"/>
    <col min="6" max="6" width="8.83333333333333" style="157" customWidth="1"/>
    <col min="7" max="9" width="14.5" style="159" customWidth="1"/>
    <col min="10" max="10" width="2" style="159" hidden="1" customWidth="1" outlineLevel="1"/>
    <col min="11" max="29" width="2.08333333333333" style="159" hidden="1" customWidth="1" outlineLevel="1"/>
    <col min="30" max="30" width="2.08333333333333" style="157" hidden="1" customWidth="1" outlineLevel="1"/>
    <col min="31" max="31" width="14.5" style="157" hidden="1" customWidth="1" outlineLevel="1"/>
    <col min="32" max="32" width="12.5833333333333" style="157" hidden="1" customWidth="1" outlineLevel="1"/>
    <col min="33" max="33" width="14.5" style="157" hidden="1" customWidth="1" outlineLevel="1"/>
    <col min="34" max="34" width="14.5" style="157" customWidth="1" collapsed="1"/>
    <col min="35" max="36" width="14.5" style="157" customWidth="1"/>
    <col min="37" max="37" width="14.5" style="190" customWidth="1"/>
    <col min="38" max="38" width="11.75" style="157" customWidth="1"/>
    <col min="39" max="39" width="14.5" style="157" hidden="1" customWidth="1"/>
    <col min="40" max="40" width="13.75" style="157" hidden="1" customWidth="1"/>
    <col min="41" max="41" width="14.3333333333333" style="157" hidden="1" customWidth="1"/>
    <col min="42" max="42" width="14.75" style="157" hidden="1" customWidth="1"/>
    <col min="43" max="43" width="8.25" style="157" hidden="1" customWidth="1"/>
    <col min="44" max="44" width="13.3333333333333" style="191" customWidth="1"/>
    <col min="45" max="45" width="14.1083333333333" style="192"/>
    <col min="46" max="46" width="17.5" style="157" customWidth="1"/>
    <col min="47" max="16384" width="8.25" style="157"/>
  </cols>
  <sheetData>
    <row r="1" s="115" customFormat="1" ht="29" customHeight="1" spans="2:45">
      <c r="B1" s="193" t="s">
        <v>635</v>
      </c>
      <c r="C1" s="193"/>
      <c r="D1" s="193"/>
      <c r="E1" s="193"/>
      <c r="F1" s="193"/>
      <c r="G1" s="194">
        <f t="shared" ref="G1:AM1" si="0">SUBTOTAL(9,G$3:G$1048523)</f>
        <v>2971295.82</v>
      </c>
      <c r="H1" s="194">
        <f t="shared" si="0"/>
        <v>4627523.2</v>
      </c>
      <c r="I1" s="194">
        <f t="shared" si="0"/>
        <v>771253.866666666</v>
      </c>
      <c r="J1" s="194">
        <f t="shared" si="0"/>
        <v>572903.848</v>
      </c>
      <c r="K1" s="194">
        <f t="shared" si="0"/>
        <v>586299</v>
      </c>
      <c r="L1" s="194">
        <f t="shared" si="0"/>
        <v>-13395.152</v>
      </c>
      <c r="M1" s="194">
        <f t="shared" si="0"/>
        <v>1025464.6</v>
      </c>
      <c r="N1" s="194">
        <f t="shared" si="0"/>
        <v>690769.4</v>
      </c>
      <c r="O1" s="194">
        <f t="shared" si="0"/>
        <v>334695.2</v>
      </c>
      <c r="P1" s="194">
        <f t="shared" si="0"/>
        <v>1078262.92</v>
      </c>
      <c r="Q1" s="194">
        <f t="shared" si="0"/>
        <v>968499.6</v>
      </c>
      <c r="R1" s="194">
        <f t="shared" si="0"/>
        <v>109763.32</v>
      </c>
      <c r="S1" s="194">
        <f t="shared" si="0"/>
        <v>635876.95</v>
      </c>
      <c r="T1" s="194">
        <f t="shared" si="0"/>
        <v>474700</v>
      </c>
      <c r="U1" s="194">
        <f t="shared" si="0"/>
        <v>161176.95</v>
      </c>
      <c r="V1" s="194">
        <f t="shared" si="0"/>
        <v>1478320.36</v>
      </c>
      <c r="W1" s="194">
        <f t="shared" si="0"/>
        <v>925284.49</v>
      </c>
      <c r="X1" s="194">
        <f t="shared" si="0"/>
        <v>553035.87</v>
      </c>
      <c r="Y1" s="194">
        <f t="shared" si="0"/>
        <v>1150003.17</v>
      </c>
      <c r="Z1" s="194">
        <f t="shared" si="0"/>
        <v>649520</v>
      </c>
      <c r="AA1" s="194">
        <f t="shared" si="0"/>
        <v>500483.17</v>
      </c>
      <c r="AB1" s="194">
        <f t="shared" si="0"/>
        <v>1648054.84</v>
      </c>
      <c r="AC1" s="194">
        <f t="shared" si="0"/>
        <v>648163.64</v>
      </c>
      <c r="AD1" s="194">
        <f t="shared" si="0"/>
        <v>999891.2</v>
      </c>
      <c r="AE1" s="194">
        <f t="shared" si="0"/>
        <v>1215942.74</v>
      </c>
      <c r="AF1" s="194">
        <f t="shared" si="0"/>
        <v>350415.65</v>
      </c>
      <c r="AG1" s="194">
        <f t="shared" si="0"/>
        <v>865527.09</v>
      </c>
      <c r="AH1" s="194">
        <f t="shared" si="0"/>
        <v>2300528.79</v>
      </c>
      <c r="AI1" s="194">
        <f t="shared" si="0"/>
        <v>1392268.61</v>
      </c>
      <c r="AJ1" s="194">
        <f t="shared" si="0"/>
        <v>908260.18</v>
      </c>
      <c r="AK1" s="224">
        <f t="shared" si="0"/>
        <v>1389959.59</v>
      </c>
      <c r="AL1" s="194">
        <f t="shared" si="0"/>
        <v>335100</v>
      </c>
      <c r="AM1" s="194">
        <f t="shared" si="0"/>
        <v>1054859.59</v>
      </c>
      <c r="AN1" s="225">
        <v>34312650.9093333</v>
      </c>
      <c r="AO1" s="194">
        <f>SUBTOTAL(9,AO$3:AO$1048523)</f>
        <v>5474297.418</v>
      </c>
      <c r="AP1" s="194">
        <f>SUBTOTAL(9,AP$3:AP$1048523)</f>
        <v>2568402.19</v>
      </c>
      <c r="AR1" s="238"/>
      <c r="AS1" s="239"/>
    </row>
    <row r="2" s="114" customFormat="1" ht="16.5" spans="2:45">
      <c r="B2" s="195" t="s">
        <v>5</v>
      </c>
      <c r="C2" s="196" t="s">
        <v>636</v>
      </c>
      <c r="D2" s="197" t="s">
        <v>637</v>
      </c>
      <c r="E2" s="197" t="s">
        <v>638</v>
      </c>
      <c r="F2" s="197" t="s">
        <v>639</v>
      </c>
      <c r="G2" s="162" t="s">
        <v>8</v>
      </c>
      <c r="H2" s="163" t="s">
        <v>9</v>
      </c>
      <c r="I2" s="164" t="s">
        <v>10</v>
      </c>
      <c r="J2" s="212" t="s">
        <v>11</v>
      </c>
      <c r="K2" s="213"/>
      <c r="L2" s="213"/>
      <c r="M2" s="213" t="s">
        <v>12</v>
      </c>
      <c r="N2" s="213"/>
      <c r="O2" s="213"/>
      <c r="P2" s="213" t="s">
        <v>13</v>
      </c>
      <c r="Q2" s="213"/>
      <c r="R2" s="213"/>
      <c r="S2" s="213" t="s">
        <v>14</v>
      </c>
      <c r="T2" s="213"/>
      <c r="U2" s="213"/>
      <c r="V2" s="213" t="s">
        <v>15</v>
      </c>
      <c r="W2" s="213"/>
      <c r="X2" s="213"/>
      <c r="Y2" s="222" t="s">
        <v>16</v>
      </c>
      <c r="Z2" s="222"/>
      <c r="AA2" s="222"/>
      <c r="AB2" s="213" t="s">
        <v>17</v>
      </c>
      <c r="AC2" s="213"/>
      <c r="AD2" s="213"/>
      <c r="AE2" s="222" t="s">
        <v>18</v>
      </c>
      <c r="AF2" s="222"/>
      <c r="AG2" s="226"/>
      <c r="AH2" s="227" t="s">
        <v>19</v>
      </c>
      <c r="AI2" s="227"/>
      <c r="AJ2" s="227"/>
      <c r="AK2" s="228" t="s">
        <v>20</v>
      </c>
      <c r="AL2" s="227"/>
      <c r="AM2" s="229"/>
      <c r="AR2" s="240" t="s">
        <v>640</v>
      </c>
      <c r="AS2" s="241"/>
    </row>
    <row r="3" s="114" customFormat="1" ht="15" customHeight="1" spans="2:45">
      <c r="B3" s="198"/>
      <c r="C3" s="199"/>
      <c r="D3" s="197"/>
      <c r="E3" s="197" t="s">
        <v>638</v>
      </c>
      <c r="F3" s="197" t="s">
        <v>639</v>
      </c>
      <c r="G3" s="162"/>
      <c r="H3" s="163"/>
      <c r="I3" s="164"/>
      <c r="J3" s="214" t="s">
        <v>21</v>
      </c>
      <c r="K3" s="215" t="s">
        <v>22</v>
      </c>
      <c r="L3" s="216" t="s">
        <v>23</v>
      </c>
      <c r="M3" s="215" t="s">
        <v>21</v>
      </c>
      <c r="N3" s="215" t="s">
        <v>22</v>
      </c>
      <c r="O3" s="216" t="s">
        <v>23</v>
      </c>
      <c r="P3" s="215" t="s">
        <v>21</v>
      </c>
      <c r="Q3" s="215" t="s">
        <v>22</v>
      </c>
      <c r="R3" s="216" t="s">
        <v>23</v>
      </c>
      <c r="S3" s="215" t="s">
        <v>21</v>
      </c>
      <c r="T3" s="215" t="s">
        <v>22</v>
      </c>
      <c r="U3" s="216" t="s">
        <v>23</v>
      </c>
      <c r="V3" s="215" t="s">
        <v>21</v>
      </c>
      <c r="W3" s="215" t="s">
        <v>22</v>
      </c>
      <c r="X3" s="216" t="s">
        <v>23</v>
      </c>
      <c r="Y3" s="223" t="s">
        <v>21</v>
      </c>
      <c r="Z3" s="223" t="s">
        <v>22</v>
      </c>
      <c r="AA3" s="223" t="s">
        <v>23</v>
      </c>
      <c r="AB3" s="215" t="s">
        <v>21</v>
      </c>
      <c r="AC3" s="215" t="s">
        <v>22</v>
      </c>
      <c r="AD3" s="215" t="s">
        <v>23</v>
      </c>
      <c r="AE3" s="223" t="s">
        <v>21</v>
      </c>
      <c r="AF3" s="223" t="s">
        <v>22</v>
      </c>
      <c r="AG3" s="230" t="s">
        <v>23</v>
      </c>
      <c r="AH3" s="227" t="s">
        <v>21</v>
      </c>
      <c r="AI3" s="227" t="s">
        <v>22</v>
      </c>
      <c r="AJ3" s="227" t="s">
        <v>23</v>
      </c>
      <c r="AK3" s="228" t="s">
        <v>21</v>
      </c>
      <c r="AL3" s="227" t="s">
        <v>22</v>
      </c>
      <c r="AM3" s="231" t="s">
        <v>23</v>
      </c>
      <c r="AO3" s="114" t="s">
        <v>23</v>
      </c>
      <c r="AP3" s="114" t="s">
        <v>641</v>
      </c>
      <c r="AR3" s="242" t="s">
        <v>30</v>
      </c>
      <c r="AS3" s="243" t="s">
        <v>39</v>
      </c>
    </row>
    <row r="4" hidden="1" customHeight="1" spans="2:45">
      <c r="B4" s="200">
        <v>1</v>
      </c>
      <c r="C4" s="201" t="s">
        <v>642</v>
      </c>
      <c r="D4" s="202" t="s">
        <v>643</v>
      </c>
      <c r="E4" s="203" t="s">
        <v>644</v>
      </c>
      <c r="F4" s="203" t="s">
        <v>645</v>
      </c>
      <c r="G4" s="167">
        <f>VLOOKUP(C4,[1]整理明细!$B:$M,12,0)</f>
        <v>49844</v>
      </c>
      <c r="H4" s="167">
        <f>VLOOKUP(C4,[12]河北应付账款!$C:$P,14,0)</f>
        <v>167518</v>
      </c>
      <c r="I4" s="217">
        <f t="shared" ref="I4:I67" si="1">H4/6</f>
        <v>27919.6666666667</v>
      </c>
      <c r="J4" s="218">
        <v>48258</v>
      </c>
      <c r="K4" s="218">
        <v>48258</v>
      </c>
      <c r="L4" s="218">
        <v>0</v>
      </c>
      <c r="M4" s="218">
        <v>0</v>
      </c>
      <c r="N4" s="218">
        <v>0</v>
      </c>
      <c r="O4" s="218">
        <v>0</v>
      </c>
      <c r="P4" s="218">
        <v>16380</v>
      </c>
      <c r="Q4" s="218">
        <v>16380</v>
      </c>
      <c r="R4" s="218">
        <v>0</v>
      </c>
      <c r="S4" s="218">
        <v>16380</v>
      </c>
      <c r="T4" s="218">
        <v>5000</v>
      </c>
      <c r="U4" s="218">
        <v>11380</v>
      </c>
      <c r="V4" s="218">
        <v>40000</v>
      </c>
      <c r="W4" s="218">
        <v>37068</v>
      </c>
      <c r="X4" s="218">
        <v>2932</v>
      </c>
      <c r="Y4" s="218">
        <v>59388</v>
      </c>
      <c r="Z4" s="218">
        <v>59388</v>
      </c>
      <c r="AA4" s="218">
        <v>0</v>
      </c>
      <c r="AB4" s="218">
        <v>24922</v>
      </c>
      <c r="AC4" s="218">
        <v>24922</v>
      </c>
      <c r="AD4" s="218">
        <v>0</v>
      </c>
      <c r="AE4" s="218">
        <v>40000</v>
      </c>
      <c r="AF4" s="218">
        <v>0</v>
      </c>
      <c r="AG4" s="218">
        <f t="shared" ref="AG4:AG17" si="2">AE4-AF4</f>
        <v>40000</v>
      </c>
      <c r="AH4" s="217">
        <v>0</v>
      </c>
      <c r="AI4" s="217">
        <f>VLOOKUP(D4,'[11]2024.03支出'!$G:$H,2,0)</f>
        <v>33364</v>
      </c>
      <c r="AJ4" s="217">
        <f t="shared" ref="AJ4:AJ67" si="3">AH4-AI4</f>
        <v>-33364</v>
      </c>
      <c r="AK4" s="217"/>
      <c r="AL4" s="217"/>
      <c r="AM4" s="218">
        <f t="shared" ref="AM4:AM67" si="4">AK4-AL4</f>
        <v>0</v>
      </c>
      <c r="AO4" s="153">
        <f>SUMIF($J$3:$AM$3,$AM$3,$J4:$AM4)</f>
        <v>20948</v>
      </c>
      <c r="AP4" s="153">
        <f>IF(G4-AO4&lt;0,G4,AO4)</f>
        <v>20948</v>
      </c>
      <c r="AQ4" s="157" t="e">
        <f>VLOOKUP(C4,[13]Sheet1!$B$1:$BK$65536,62,0)</f>
        <v>#N/A</v>
      </c>
      <c r="AR4" s="157"/>
      <c r="AS4" s="157"/>
    </row>
    <row r="5" hidden="1" customHeight="1" spans="2:45">
      <c r="B5" s="200">
        <v>2</v>
      </c>
      <c r="C5" s="201" t="s">
        <v>646</v>
      </c>
      <c r="D5" s="201" t="s">
        <v>647</v>
      </c>
      <c r="E5" s="204" t="s">
        <v>644</v>
      </c>
      <c r="F5" s="204" t="s">
        <v>645</v>
      </c>
      <c r="G5" s="132">
        <f>VLOOKUP(C5,[1]整理明细!$B:$M,12,0)</f>
        <v>102884.28</v>
      </c>
      <c r="H5" s="132">
        <f>VLOOKUP(C5,[12]河北应付账款!$C:$P,14,0)</f>
        <v>397886.66</v>
      </c>
      <c r="I5" s="218">
        <f t="shared" si="1"/>
        <v>66314.4433333333</v>
      </c>
      <c r="J5" s="218">
        <v>150000</v>
      </c>
      <c r="K5" s="218">
        <v>150000</v>
      </c>
      <c r="L5" s="218">
        <v>0</v>
      </c>
      <c r="M5" s="218">
        <v>209006.3</v>
      </c>
      <c r="N5" s="218">
        <v>140000</v>
      </c>
      <c r="O5" s="218">
        <v>69006.3</v>
      </c>
      <c r="P5" s="218">
        <v>0</v>
      </c>
      <c r="Q5" s="218">
        <v>154795.22</v>
      </c>
      <c r="R5" s="218">
        <v>-154795.22</v>
      </c>
      <c r="S5" s="218">
        <v>154795.22</v>
      </c>
      <c r="T5" s="218">
        <v>0</v>
      </c>
      <c r="U5" s="218">
        <v>154795.22</v>
      </c>
      <c r="V5" s="218">
        <v>500000</v>
      </c>
      <c r="W5" s="218">
        <v>0</v>
      </c>
      <c r="X5" s="218">
        <v>500000</v>
      </c>
      <c r="Y5" s="218">
        <v>146900</v>
      </c>
      <c r="Z5" s="218">
        <v>181002.38</v>
      </c>
      <c r="AA5" s="218">
        <v>-34102.38</v>
      </c>
      <c r="AB5" s="218">
        <v>100000</v>
      </c>
      <c r="AC5" s="218">
        <v>0</v>
      </c>
      <c r="AD5" s="218">
        <v>100000</v>
      </c>
      <c r="AE5" s="218">
        <v>0</v>
      </c>
      <c r="AF5" s="218">
        <v>70000</v>
      </c>
      <c r="AG5" s="218">
        <f t="shared" si="2"/>
        <v>-70000</v>
      </c>
      <c r="AH5" s="218">
        <v>23490.06</v>
      </c>
      <c r="AI5" s="218">
        <f>VLOOKUP(D5,'[11]2024.03支出'!$G:$H,2,0)</f>
        <v>44000</v>
      </c>
      <c r="AJ5" s="218">
        <f t="shared" si="3"/>
        <v>-20509.94</v>
      </c>
      <c r="AK5" s="218">
        <v>183490.06</v>
      </c>
      <c r="AL5" s="218"/>
      <c r="AM5" s="218">
        <f t="shared" si="4"/>
        <v>183490.06</v>
      </c>
      <c r="AO5" s="153">
        <f>SUMIF($J$3:$AM$3,$AM$3,$J5:$AM5)</f>
        <v>727884.04</v>
      </c>
      <c r="AP5" s="153">
        <f t="shared" ref="AP5:AP67" si="5">IF(G5-AO5&lt;0,G5,AO5)</f>
        <v>102884.28</v>
      </c>
      <c r="AQ5" s="157" t="e">
        <f>VLOOKUP(C5,[13]Sheet1!$B$1:$BK$65536,62,0)</f>
        <v>#N/A</v>
      </c>
      <c r="AR5" s="157"/>
      <c r="AS5" s="157"/>
    </row>
    <row r="6" hidden="1" customHeight="1" spans="2:45">
      <c r="B6" s="200">
        <v>3</v>
      </c>
      <c r="C6" s="201" t="s">
        <v>648</v>
      </c>
      <c r="D6" s="201" t="s">
        <v>649</v>
      </c>
      <c r="E6" s="204" t="s">
        <v>644</v>
      </c>
      <c r="F6" s="204" t="s">
        <v>645</v>
      </c>
      <c r="G6" s="132">
        <f>VLOOKUP(C6,[1]整理明细!$B:$M,12,0)</f>
        <v>374973.64</v>
      </c>
      <c r="H6" s="132">
        <f>VLOOKUP(C6,[12]河北应付账款!$C:$P,14,0)</f>
        <v>2884693.54</v>
      </c>
      <c r="I6" s="218">
        <f t="shared" si="1"/>
        <v>480782.256666667</v>
      </c>
      <c r="J6" s="218">
        <v>250000</v>
      </c>
      <c r="K6" s="218">
        <v>250000</v>
      </c>
      <c r="L6" s="218">
        <v>0</v>
      </c>
      <c r="M6" s="218">
        <v>200000</v>
      </c>
      <c r="N6" s="218">
        <v>200000</v>
      </c>
      <c r="O6" s="218">
        <v>0</v>
      </c>
      <c r="P6" s="218">
        <v>600000</v>
      </c>
      <c r="Q6" s="218">
        <v>400000</v>
      </c>
      <c r="R6" s="218">
        <v>200000</v>
      </c>
      <c r="S6" s="218">
        <v>800000</v>
      </c>
      <c r="T6" s="218">
        <v>397000</v>
      </c>
      <c r="U6" s="218">
        <v>403000</v>
      </c>
      <c r="V6" s="218">
        <v>500000</v>
      </c>
      <c r="W6" s="218">
        <v>500000</v>
      </c>
      <c r="X6" s="218">
        <v>0</v>
      </c>
      <c r="Y6" s="218">
        <v>600000</v>
      </c>
      <c r="Z6" s="218">
        <v>400000</v>
      </c>
      <c r="AA6" s="218">
        <v>200000</v>
      </c>
      <c r="AB6" s="218">
        <v>600000</v>
      </c>
      <c r="AC6" s="218">
        <v>500000</v>
      </c>
      <c r="AD6" s="218">
        <v>100000</v>
      </c>
      <c r="AE6" s="218">
        <v>300000</v>
      </c>
      <c r="AF6" s="218">
        <v>0</v>
      </c>
      <c r="AG6" s="218">
        <f t="shared" si="2"/>
        <v>300000</v>
      </c>
      <c r="AH6" s="218">
        <v>0</v>
      </c>
      <c r="AI6" s="218">
        <f>VLOOKUP(D6,'[11]2024.03支出'!$G:$H,2,0)</f>
        <v>900000</v>
      </c>
      <c r="AJ6" s="218">
        <f t="shared" si="3"/>
        <v>-900000</v>
      </c>
      <c r="AK6" s="218">
        <v>350000</v>
      </c>
      <c r="AL6" s="218"/>
      <c r="AM6" s="218">
        <f t="shared" si="4"/>
        <v>350000</v>
      </c>
      <c r="AO6" s="153">
        <f>SUMIF($J$3:$AM$3,$AM$3,$J6:$AM6)</f>
        <v>653000</v>
      </c>
      <c r="AP6" s="153">
        <f t="shared" si="5"/>
        <v>374973.64</v>
      </c>
      <c r="AQ6" s="157" t="e">
        <f>VLOOKUP(C6,[13]Sheet1!$B$1:$BK$65536,62,0)</f>
        <v>#N/A</v>
      </c>
      <c r="AR6" s="157"/>
      <c r="AS6" s="157"/>
    </row>
    <row r="7" hidden="1" customHeight="1" spans="2:45">
      <c r="B7" s="200">
        <v>4</v>
      </c>
      <c r="C7" s="201" t="s">
        <v>650</v>
      </c>
      <c r="D7" s="201" t="s">
        <v>651</v>
      </c>
      <c r="E7" s="204" t="s">
        <v>644</v>
      </c>
      <c r="F7" s="204" t="s">
        <v>645</v>
      </c>
      <c r="G7" s="132">
        <f>VLOOKUP(C7,[1]整理明细!$B:$M,12,0)</f>
        <v>1323982.5</v>
      </c>
      <c r="H7" s="132">
        <f>VLOOKUP(C7,[12]河北应付账款!$C:$P,14,0)</f>
        <v>3519479.88</v>
      </c>
      <c r="I7" s="218">
        <f t="shared" si="1"/>
        <v>586579.98</v>
      </c>
      <c r="J7" s="218">
        <v>107039.758666667</v>
      </c>
      <c r="K7" s="218">
        <v>107000</v>
      </c>
      <c r="L7" s="218">
        <v>39.7586666669959</v>
      </c>
      <c r="M7" s="218">
        <v>695798.19</v>
      </c>
      <c r="N7" s="218">
        <v>450000</v>
      </c>
      <c r="O7" s="218">
        <v>245798.19</v>
      </c>
      <c r="P7" s="218">
        <v>700000</v>
      </c>
      <c r="Q7" s="218">
        <v>445798.19</v>
      </c>
      <c r="R7" s="218">
        <v>254201.81</v>
      </c>
      <c r="S7" s="218">
        <v>464998.57</v>
      </c>
      <c r="T7" s="218">
        <v>409201.81</v>
      </c>
      <c r="U7" s="218">
        <v>55796.76</v>
      </c>
      <c r="V7" s="218">
        <v>1000000</v>
      </c>
      <c r="W7" s="218">
        <v>700000</v>
      </c>
      <c r="X7" s="218">
        <v>300000</v>
      </c>
      <c r="Y7" s="218">
        <v>1000000</v>
      </c>
      <c r="Z7" s="218">
        <v>0</v>
      </c>
      <c r="AA7" s="218">
        <v>1000000</v>
      </c>
      <c r="AB7" s="218">
        <v>800000</v>
      </c>
      <c r="AC7" s="218">
        <v>400000</v>
      </c>
      <c r="AD7" s="218">
        <v>400000</v>
      </c>
      <c r="AE7" s="218">
        <v>1500000</v>
      </c>
      <c r="AF7" s="218">
        <v>0</v>
      </c>
      <c r="AG7" s="218">
        <f t="shared" si="2"/>
        <v>1500000</v>
      </c>
      <c r="AH7" s="218">
        <v>600000</v>
      </c>
      <c r="AI7" s="218">
        <f>VLOOKUP(D7,'[11]2024.03支出'!$G:$H,2,0)</f>
        <v>1003600</v>
      </c>
      <c r="AJ7" s="218">
        <f t="shared" si="3"/>
        <v>-403600</v>
      </c>
      <c r="AK7" s="218">
        <v>1000000</v>
      </c>
      <c r="AL7" s="218"/>
      <c r="AM7" s="218">
        <f t="shared" si="4"/>
        <v>1000000</v>
      </c>
      <c r="AO7" s="153">
        <f>SUMIF($J$3:$AM$3,$AM$3,$J7:$AM7)</f>
        <v>4352236.51866667</v>
      </c>
      <c r="AP7" s="153">
        <f t="shared" si="5"/>
        <v>1323982.5</v>
      </c>
      <c r="AQ7" s="157" t="e">
        <f>VLOOKUP(C7,[13]Sheet1!$B$1:$BK$65536,62,0)</f>
        <v>#N/A</v>
      </c>
      <c r="AR7" s="157"/>
      <c r="AS7" s="157"/>
    </row>
    <row r="8" hidden="1" customHeight="1" spans="2:45">
      <c r="B8" s="200">
        <v>5</v>
      </c>
      <c r="C8" s="201" t="s">
        <v>652</v>
      </c>
      <c r="D8" s="201" t="s">
        <v>653</v>
      </c>
      <c r="E8" s="204" t="s">
        <v>644</v>
      </c>
      <c r="F8" s="204" t="s">
        <v>645</v>
      </c>
      <c r="G8" s="132">
        <f>VLOOKUP(C8,[1]整理明细!$B:$M,12,0)</f>
        <v>16034.72</v>
      </c>
      <c r="H8" s="132">
        <f>VLOOKUP(C8,[12]河北应付账款!$C:$P,14,0)</f>
        <v>47678.1</v>
      </c>
      <c r="I8" s="218">
        <f t="shared" si="1"/>
        <v>7946.35</v>
      </c>
      <c r="J8" s="218">
        <v>0</v>
      </c>
      <c r="K8" s="218">
        <v>0</v>
      </c>
      <c r="L8" s="218">
        <v>0</v>
      </c>
      <c r="M8" s="218">
        <v>0</v>
      </c>
      <c r="N8" s="218">
        <v>12364.91</v>
      </c>
      <c r="O8" s="218">
        <v>-12364.91</v>
      </c>
      <c r="P8" s="218">
        <v>0</v>
      </c>
      <c r="Q8" s="218">
        <v>8460.08</v>
      </c>
      <c r="R8" s="218">
        <v>-8460.08</v>
      </c>
      <c r="S8" s="218">
        <v>0</v>
      </c>
      <c r="T8" s="218">
        <v>0</v>
      </c>
      <c r="U8" s="218">
        <v>0</v>
      </c>
      <c r="V8" s="218">
        <v>50000</v>
      </c>
      <c r="W8" s="218">
        <v>0</v>
      </c>
      <c r="X8" s="218">
        <v>50000</v>
      </c>
      <c r="Y8" s="218">
        <v>0</v>
      </c>
      <c r="Z8" s="218">
        <v>50000</v>
      </c>
      <c r="AA8" s="218">
        <v>-50000</v>
      </c>
      <c r="AB8" s="218">
        <v>0</v>
      </c>
      <c r="AC8" s="218">
        <v>0</v>
      </c>
      <c r="AD8" s="218">
        <v>0</v>
      </c>
      <c r="AE8" s="218">
        <v>0</v>
      </c>
      <c r="AF8" s="218">
        <v>0</v>
      </c>
      <c r="AG8" s="218">
        <f t="shared" si="2"/>
        <v>0</v>
      </c>
      <c r="AH8" s="218">
        <v>0</v>
      </c>
      <c r="AI8" s="218">
        <v>0</v>
      </c>
      <c r="AJ8" s="218">
        <f t="shared" si="3"/>
        <v>0</v>
      </c>
      <c r="AK8" s="218"/>
      <c r="AL8" s="218"/>
      <c r="AM8" s="218">
        <f t="shared" si="4"/>
        <v>0</v>
      </c>
      <c r="AO8" s="153">
        <f>SUMIF($J$3:$AM$3,$AM$3,$J8:$AM8)</f>
        <v>-20824.99</v>
      </c>
      <c r="AP8" s="153">
        <f t="shared" si="5"/>
        <v>-20824.99</v>
      </c>
      <c r="AQ8" s="157" t="e">
        <f>VLOOKUP(C8,[13]Sheet1!$B$1:$BK$65536,62,0)</f>
        <v>#N/A</v>
      </c>
      <c r="AR8" s="157"/>
      <c r="AS8" s="157"/>
    </row>
    <row r="9" hidden="1" customHeight="1" spans="2:45">
      <c r="B9" s="200">
        <v>6</v>
      </c>
      <c r="C9" s="201" t="s">
        <v>654</v>
      </c>
      <c r="D9" s="201" t="s">
        <v>655</v>
      </c>
      <c r="E9" s="204" t="s">
        <v>644</v>
      </c>
      <c r="F9" s="204" t="s">
        <v>645</v>
      </c>
      <c r="G9" s="132">
        <f>VLOOKUP(C9,[1]整理明细!$B:$M,12,0)</f>
        <v>212083.65</v>
      </c>
      <c r="H9" s="132">
        <f>VLOOKUP(C9,[12]河北应付账款!$C:$P,14,0)</f>
        <v>0</v>
      </c>
      <c r="I9" s="218">
        <f t="shared" si="1"/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8">
        <v>0</v>
      </c>
      <c r="V9" s="218">
        <v>0</v>
      </c>
      <c r="W9" s="218">
        <v>0</v>
      </c>
      <c r="X9" s="218">
        <v>0</v>
      </c>
      <c r="Y9" s="218">
        <v>0</v>
      </c>
      <c r="Z9" s="218">
        <v>0</v>
      </c>
      <c r="AA9" s="218">
        <v>0</v>
      </c>
      <c r="AB9" s="218">
        <v>0</v>
      </c>
      <c r="AC9" s="218">
        <v>0</v>
      </c>
      <c r="AD9" s="218">
        <v>0</v>
      </c>
      <c r="AE9" s="218">
        <v>0</v>
      </c>
      <c r="AF9" s="218">
        <v>0</v>
      </c>
      <c r="AG9" s="218">
        <f t="shared" si="2"/>
        <v>0</v>
      </c>
      <c r="AH9" s="218">
        <v>0</v>
      </c>
      <c r="AI9" s="218">
        <v>0</v>
      </c>
      <c r="AJ9" s="218">
        <f t="shared" si="3"/>
        <v>0</v>
      </c>
      <c r="AK9" s="218"/>
      <c r="AL9" s="218"/>
      <c r="AM9" s="218">
        <f t="shared" si="4"/>
        <v>0</v>
      </c>
      <c r="AO9" s="153">
        <f>SUMIF($J$3:$AM$3,$AM$3,$J9:$AM9)</f>
        <v>0</v>
      </c>
      <c r="AP9" s="153">
        <f t="shared" si="5"/>
        <v>0</v>
      </c>
      <c r="AQ9" s="157" t="e">
        <f>VLOOKUP(C9,[13]Sheet1!$B$1:$BK$65536,62,0)</f>
        <v>#N/A</v>
      </c>
      <c r="AR9" s="157"/>
      <c r="AS9" s="157"/>
    </row>
    <row r="10" hidden="1" customHeight="1" spans="2:45">
      <c r="B10" s="200">
        <v>7</v>
      </c>
      <c r="C10" s="201" t="s">
        <v>656</v>
      </c>
      <c r="D10" s="201" t="s">
        <v>657</v>
      </c>
      <c r="E10" s="204" t="s">
        <v>644</v>
      </c>
      <c r="F10" s="204" t="s">
        <v>645</v>
      </c>
      <c r="G10" s="132">
        <f>VLOOKUP(C10,[1]整理明细!$B:$M,12,0)</f>
        <v>583188.65</v>
      </c>
      <c r="H10" s="132">
        <f>VLOOKUP(C10,[12]河北应付账款!$C:$P,14,0)</f>
        <v>635560.59</v>
      </c>
      <c r="I10" s="218">
        <f t="shared" si="1"/>
        <v>105926.765</v>
      </c>
      <c r="J10" s="218">
        <v>81847.0293333333</v>
      </c>
      <c r="K10" s="218">
        <v>0</v>
      </c>
      <c r="L10" s="218">
        <v>81847.0293333333</v>
      </c>
      <c r="M10" s="218">
        <v>200000</v>
      </c>
      <c r="N10" s="218">
        <v>200000</v>
      </c>
      <c r="O10" s="218">
        <v>0</v>
      </c>
      <c r="P10" s="218">
        <v>200000</v>
      </c>
      <c r="Q10" s="218">
        <v>300000</v>
      </c>
      <c r="R10" s="218">
        <v>-100000</v>
      </c>
      <c r="S10" s="218">
        <v>0</v>
      </c>
      <c r="T10" s="218">
        <v>0</v>
      </c>
      <c r="U10" s="218">
        <v>0</v>
      </c>
      <c r="V10" s="218">
        <v>136368.4</v>
      </c>
      <c r="W10" s="218">
        <v>0</v>
      </c>
      <c r="X10" s="218">
        <v>136368.4</v>
      </c>
      <c r="Y10" s="218">
        <v>0</v>
      </c>
      <c r="Z10" s="218">
        <v>200000</v>
      </c>
      <c r="AA10" s="218">
        <v>-200000</v>
      </c>
      <c r="AB10" s="218">
        <v>0</v>
      </c>
      <c r="AC10" s="218">
        <v>333411.38</v>
      </c>
      <c r="AD10" s="218">
        <v>-333411.38</v>
      </c>
      <c r="AE10" s="218">
        <v>0</v>
      </c>
      <c r="AF10" s="218">
        <v>0</v>
      </c>
      <c r="AG10" s="218">
        <f t="shared" si="2"/>
        <v>0</v>
      </c>
      <c r="AH10" s="218">
        <v>0</v>
      </c>
      <c r="AI10" s="218">
        <v>0</v>
      </c>
      <c r="AJ10" s="218">
        <f t="shared" si="3"/>
        <v>0</v>
      </c>
      <c r="AK10" s="218"/>
      <c r="AL10" s="218"/>
      <c r="AM10" s="218">
        <f t="shared" si="4"/>
        <v>0</v>
      </c>
      <c r="AO10" s="153">
        <f>SUMIF($J$3:$AM$3,$AM$3,$J10:$AM10)</f>
        <v>-415195.950666667</v>
      </c>
      <c r="AP10" s="153">
        <f t="shared" si="5"/>
        <v>-415195.950666667</v>
      </c>
      <c r="AQ10" s="157" t="e">
        <f>VLOOKUP(C10,[13]Sheet1!$B$1:$BK$65536,62,0)</f>
        <v>#N/A</v>
      </c>
      <c r="AR10" s="157"/>
      <c r="AS10" s="157"/>
    </row>
    <row r="11" hidden="1" customHeight="1" spans="2:45">
      <c r="B11" s="200">
        <v>8</v>
      </c>
      <c r="C11" s="201" t="s">
        <v>658</v>
      </c>
      <c r="D11" s="201" t="s">
        <v>659</v>
      </c>
      <c r="E11" s="204" t="s">
        <v>644</v>
      </c>
      <c r="F11" s="204" t="s">
        <v>645</v>
      </c>
      <c r="G11" s="132">
        <f>VLOOKUP(C11,[1]整理明细!$B:$M,12,0)</f>
        <v>827766.85</v>
      </c>
      <c r="H11" s="132">
        <f>VLOOKUP(C11,[12]河北应付账款!$C:$P,14,0)</f>
        <v>442724.22</v>
      </c>
      <c r="I11" s="218">
        <f t="shared" si="1"/>
        <v>73787.37</v>
      </c>
      <c r="J11" s="218">
        <v>100000</v>
      </c>
      <c r="K11" s="218">
        <v>100000</v>
      </c>
      <c r="L11" s="218">
        <v>0</v>
      </c>
      <c r="M11" s="218">
        <v>100000</v>
      </c>
      <c r="N11" s="218">
        <v>50000</v>
      </c>
      <c r="O11" s="218">
        <v>50000</v>
      </c>
      <c r="P11" s="218">
        <v>100000</v>
      </c>
      <c r="Q11" s="218">
        <v>100000</v>
      </c>
      <c r="R11" s="218">
        <v>0</v>
      </c>
      <c r="S11" s="218">
        <v>0</v>
      </c>
      <c r="T11" s="218">
        <v>0</v>
      </c>
      <c r="U11" s="218">
        <v>0</v>
      </c>
      <c r="V11" s="218">
        <v>100000</v>
      </c>
      <c r="W11" s="218">
        <v>100000</v>
      </c>
      <c r="X11" s="218">
        <v>0</v>
      </c>
      <c r="Y11" s="218">
        <v>200000</v>
      </c>
      <c r="Z11" s="218">
        <v>70000</v>
      </c>
      <c r="AA11" s="218">
        <v>130000</v>
      </c>
      <c r="AB11" s="218">
        <v>0</v>
      </c>
      <c r="AC11" s="218">
        <v>50000</v>
      </c>
      <c r="AD11" s="218">
        <v>-50000</v>
      </c>
      <c r="AE11" s="218">
        <v>0</v>
      </c>
      <c r="AF11" s="218">
        <v>50000</v>
      </c>
      <c r="AG11" s="218">
        <f t="shared" si="2"/>
        <v>-50000</v>
      </c>
      <c r="AH11" s="218">
        <v>0</v>
      </c>
      <c r="AI11" s="218">
        <f>VLOOKUP(D11,'[11]2024.03支出'!$G:$H,2,0)</f>
        <v>50000</v>
      </c>
      <c r="AJ11" s="218">
        <f t="shared" si="3"/>
        <v>-50000</v>
      </c>
      <c r="AK11" s="218"/>
      <c r="AL11" s="218"/>
      <c r="AM11" s="218">
        <f t="shared" si="4"/>
        <v>0</v>
      </c>
      <c r="AO11" s="153">
        <f>SUMIF($J$3:$AM$3,$AM$3,$J11:$AM11)</f>
        <v>30000</v>
      </c>
      <c r="AP11" s="153">
        <f t="shared" si="5"/>
        <v>30000</v>
      </c>
      <c r="AQ11" s="157" t="e">
        <f>VLOOKUP(C11,[13]Sheet1!$B$1:$BK$65536,62,0)</f>
        <v>#N/A</v>
      </c>
      <c r="AR11" s="157"/>
      <c r="AS11" s="157"/>
    </row>
    <row r="12" hidden="1" customHeight="1" spans="2:45">
      <c r="B12" s="200">
        <v>10</v>
      </c>
      <c r="C12" s="205" t="s">
        <v>660</v>
      </c>
      <c r="D12" s="205" t="s">
        <v>661</v>
      </c>
      <c r="E12" s="204" t="s">
        <v>644</v>
      </c>
      <c r="F12" s="204" t="s">
        <v>645</v>
      </c>
      <c r="G12" s="132">
        <f>VLOOKUP(C12,[1]整理明细!$B:$M,12,0)</f>
        <v>155880.4</v>
      </c>
      <c r="H12" s="132">
        <f>VLOOKUP(C12,[12]河北应付账款!$C:$P,14,0)</f>
        <v>36795.9</v>
      </c>
      <c r="I12" s="218">
        <f t="shared" si="1"/>
        <v>6132.65</v>
      </c>
      <c r="J12" s="218">
        <v>20110.0933333333</v>
      </c>
      <c r="K12" s="218">
        <v>0</v>
      </c>
      <c r="L12" s="218">
        <v>20110.0933333333</v>
      </c>
      <c r="M12" s="218">
        <v>50000</v>
      </c>
      <c r="N12" s="218">
        <v>50000</v>
      </c>
      <c r="O12" s="218">
        <v>0</v>
      </c>
      <c r="P12" s="218">
        <v>50000</v>
      </c>
      <c r="Q12" s="218">
        <v>50000</v>
      </c>
      <c r="R12" s="218">
        <v>0</v>
      </c>
      <c r="S12" s="218">
        <v>0</v>
      </c>
      <c r="T12" s="218">
        <v>0</v>
      </c>
      <c r="U12" s="218">
        <v>0</v>
      </c>
      <c r="V12" s="218">
        <v>30000</v>
      </c>
      <c r="W12" s="218">
        <v>30000</v>
      </c>
      <c r="X12" s="218">
        <v>0</v>
      </c>
      <c r="Y12" s="218">
        <v>50000</v>
      </c>
      <c r="Z12" s="218">
        <v>0</v>
      </c>
      <c r="AA12" s="218">
        <v>50000</v>
      </c>
      <c r="AB12" s="218">
        <v>30000</v>
      </c>
      <c r="AC12" s="218">
        <v>20000</v>
      </c>
      <c r="AD12" s="218">
        <v>10000</v>
      </c>
      <c r="AE12" s="218">
        <v>0</v>
      </c>
      <c r="AF12" s="218">
        <v>0</v>
      </c>
      <c r="AG12" s="218">
        <f t="shared" si="2"/>
        <v>0</v>
      </c>
      <c r="AH12" s="218">
        <v>30000</v>
      </c>
      <c r="AI12" s="218">
        <v>0</v>
      </c>
      <c r="AJ12" s="218">
        <f t="shared" si="3"/>
        <v>30000</v>
      </c>
      <c r="AK12" s="218"/>
      <c r="AL12" s="218"/>
      <c r="AM12" s="218">
        <f t="shared" si="4"/>
        <v>0</v>
      </c>
      <c r="AO12" s="153">
        <f>SUMIF($J$3:$AM$3,$AM$3,$J12:$AM12)</f>
        <v>110110.093333333</v>
      </c>
      <c r="AP12" s="153">
        <f t="shared" si="5"/>
        <v>110110.093333333</v>
      </c>
      <c r="AQ12" s="157" t="e">
        <f>VLOOKUP(C12,[13]Sheet1!$B$1:$BK$65536,62,0)</f>
        <v>#N/A</v>
      </c>
      <c r="AR12" s="157"/>
      <c r="AS12" s="157"/>
    </row>
    <row r="13" hidden="1" customHeight="1" spans="2:45">
      <c r="B13" s="200">
        <v>11</v>
      </c>
      <c r="C13" s="205" t="s">
        <v>662</v>
      </c>
      <c r="D13" s="205" t="s">
        <v>663</v>
      </c>
      <c r="E13" s="204" t="s">
        <v>644</v>
      </c>
      <c r="F13" s="204" t="s">
        <v>645</v>
      </c>
      <c r="G13" s="132">
        <f>VLOOKUP(C13,[1]整理明细!$B:$M,12,0)</f>
        <v>25462.92</v>
      </c>
      <c r="H13" s="132">
        <f>VLOOKUP(C13,[12]河北应付账款!$C:$P,14,0)</f>
        <v>11236</v>
      </c>
      <c r="I13" s="218">
        <f t="shared" si="1"/>
        <v>1872.66666666667</v>
      </c>
      <c r="J13" s="218">
        <v>20867.7493333333</v>
      </c>
      <c r="K13" s="218">
        <v>0</v>
      </c>
      <c r="L13" s="218">
        <v>20867.7493333333</v>
      </c>
      <c r="M13" s="218">
        <v>0</v>
      </c>
      <c r="N13" s="218">
        <v>0</v>
      </c>
      <c r="O13" s="218">
        <v>0</v>
      </c>
      <c r="P13" s="218">
        <v>50000</v>
      </c>
      <c r="Q13" s="218">
        <v>6730</v>
      </c>
      <c r="R13" s="218">
        <v>43270</v>
      </c>
      <c r="S13" s="218">
        <v>156508.12</v>
      </c>
      <c r="T13" s="218">
        <v>98861</v>
      </c>
      <c r="U13" s="218">
        <v>57647.12</v>
      </c>
      <c r="V13" s="218">
        <v>20000</v>
      </c>
      <c r="W13" s="218">
        <v>0</v>
      </c>
      <c r="X13" s="218">
        <v>20000</v>
      </c>
      <c r="Y13" s="218">
        <v>70758.18</v>
      </c>
      <c r="Z13" s="218">
        <v>0</v>
      </c>
      <c r="AA13" s="218">
        <v>70758.18</v>
      </c>
      <c r="AB13" s="218">
        <v>70758.18</v>
      </c>
      <c r="AC13" s="218">
        <v>14715</v>
      </c>
      <c r="AD13" s="218">
        <v>56043.18</v>
      </c>
      <c r="AE13" s="218">
        <v>0</v>
      </c>
      <c r="AF13" s="218">
        <v>21975.2</v>
      </c>
      <c r="AG13" s="218">
        <f t="shared" si="2"/>
        <v>-21975.2</v>
      </c>
      <c r="AH13" s="218">
        <v>0</v>
      </c>
      <c r="AI13" s="218">
        <v>0</v>
      </c>
      <c r="AJ13" s="218">
        <f t="shared" si="3"/>
        <v>0</v>
      </c>
      <c r="AK13" s="218"/>
      <c r="AL13" s="218"/>
      <c r="AM13" s="218">
        <f t="shared" si="4"/>
        <v>0</v>
      </c>
      <c r="AO13" s="153">
        <f>SUMIF($J$3:$AM$3,$AM$3,$J13:$AM13)</f>
        <v>246611.029333333</v>
      </c>
      <c r="AP13" s="153">
        <f t="shared" si="5"/>
        <v>25462.92</v>
      </c>
      <c r="AQ13" s="157" t="e">
        <f>VLOOKUP(C13,[13]Sheet1!$B$1:$BK$65536,62,0)</f>
        <v>#N/A</v>
      </c>
      <c r="AR13" s="157"/>
      <c r="AS13" s="157"/>
    </row>
    <row r="14" hidden="1" customHeight="1" spans="2:45">
      <c r="B14" s="200">
        <v>12</v>
      </c>
      <c r="C14" s="205" t="s">
        <v>664</v>
      </c>
      <c r="D14" s="205" t="s">
        <v>665</v>
      </c>
      <c r="E14" s="204" t="s">
        <v>644</v>
      </c>
      <c r="F14" s="204" t="s">
        <v>645</v>
      </c>
      <c r="G14" s="132">
        <f>VLOOKUP(C14,[1]整理明细!$B:$M,12,0)</f>
        <v>876359.4</v>
      </c>
      <c r="H14" s="132">
        <f>VLOOKUP(C14,[12]河北应付账款!$C:$P,14,0)</f>
        <v>2014159.4</v>
      </c>
      <c r="I14" s="218">
        <f t="shared" si="1"/>
        <v>335693.233333333</v>
      </c>
      <c r="J14" s="218">
        <v>79138.6</v>
      </c>
      <c r="K14" s="218">
        <v>79138.6</v>
      </c>
      <c r="L14" s="218">
        <v>0</v>
      </c>
      <c r="M14" s="218">
        <v>41881.2</v>
      </c>
      <c r="N14" s="218">
        <v>0</v>
      </c>
      <c r="O14" s="218">
        <v>41881.2</v>
      </c>
      <c r="P14" s="218">
        <v>151985.15</v>
      </c>
      <c r="Q14" s="218">
        <v>151985.15</v>
      </c>
      <c r="R14" s="218">
        <v>0</v>
      </c>
      <c r="S14" s="218">
        <v>151985.15</v>
      </c>
      <c r="T14" s="218">
        <v>0</v>
      </c>
      <c r="U14" s="218">
        <v>151985.15</v>
      </c>
      <c r="V14" s="218">
        <v>200000</v>
      </c>
      <c r="W14" s="218">
        <v>0</v>
      </c>
      <c r="X14" s="218">
        <v>200000</v>
      </c>
      <c r="Y14" s="218">
        <v>128459.04</v>
      </c>
      <c r="Z14" s="218">
        <v>177800</v>
      </c>
      <c r="AA14" s="218">
        <v>-49340.96</v>
      </c>
      <c r="AB14" s="218">
        <v>0</v>
      </c>
      <c r="AC14" s="218">
        <v>280000</v>
      </c>
      <c r="AD14" s="218">
        <v>-280000</v>
      </c>
      <c r="AE14" s="218">
        <v>470000</v>
      </c>
      <c r="AF14" s="218">
        <v>330000</v>
      </c>
      <c r="AG14" s="218">
        <f t="shared" si="2"/>
        <v>140000</v>
      </c>
      <c r="AH14" s="218">
        <v>150000</v>
      </c>
      <c r="AI14" s="218">
        <f>VLOOKUP(D14,'[11]2024.03支出'!$G:$H,2,0)</f>
        <v>350000</v>
      </c>
      <c r="AJ14" s="218">
        <f t="shared" si="3"/>
        <v>-200000</v>
      </c>
      <c r="AK14" s="218">
        <v>500000</v>
      </c>
      <c r="AL14" s="218"/>
      <c r="AM14" s="218">
        <f t="shared" si="4"/>
        <v>500000</v>
      </c>
      <c r="AO14" s="153">
        <f>SUMIF($J$3:$AM$3,$AM$3,$J14:$AM14)</f>
        <v>504525.39</v>
      </c>
      <c r="AP14" s="153">
        <f t="shared" si="5"/>
        <v>504525.39</v>
      </c>
      <c r="AQ14" s="157" t="e">
        <f>VLOOKUP(C14,[13]Sheet1!$B$1:$BK$65536,62,0)</f>
        <v>#N/A</v>
      </c>
      <c r="AR14" s="157"/>
      <c r="AS14" s="157"/>
    </row>
    <row r="15" hidden="1" customHeight="1" spans="2:45">
      <c r="B15" s="200">
        <v>13</v>
      </c>
      <c r="C15" s="205" t="s">
        <v>666</v>
      </c>
      <c r="D15" s="205" t="s">
        <v>667</v>
      </c>
      <c r="E15" s="204" t="s">
        <v>644</v>
      </c>
      <c r="F15" s="204" t="s">
        <v>645</v>
      </c>
      <c r="G15" s="132">
        <f>VLOOKUP(C15,[1]整理明细!$B:$M,12,0)</f>
        <v>3952.36</v>
      </c>
      <c r="H15" s="132">
        <f>VLOOKUP(C15,[12]河北应付账款!$C:$P,14,0)</f>
        <v>6205.85</v>
      </c>
      <c r="I15" s="218">
        <f t="shared" si="1"/>
        <v>1034.30833333333</v>
      </c>
      <c r="J15" s="218">
        <v>7265.9</v>
      </c>
      <c r="K15" s="218">
        <v>7000</v>
      </c>
      <c r="L15" s="218">
        <v>265.9</v>
      </c>
      <c r="M15" s="218">
        <v>0</v>
      </c>
      <c r="N15" s="218">
        <v>0</v>
      </c>
      <c r="O15" s="218">
        <v>0</v>
      </c>
      <c r="P15" s="218">
        <v>30000</v>
      </c>
      <c r="Q15" s="218">
        <v>0</v>
      </c>
      <c r="R15" s="218">
        <v>30000</v>
      </c>
      <c r="S15" s="218">
        <v>47494.25</v>
      </c>
      <c r="T15" s="218">
        <v>46000</v>
      </c>
      <c r="U15" s="218">
        <v>1494.25</v>
      </c>
      <c r="V15" s="218">
        <v>47494.25</v>
      </c>
      <c r="W15" s="218">
        <v>0</v>
      </c>
      <c r="X15" s="218">
        <v>47494.25</v>
      </c>
      <c r="Y15" s="218">
        <v>0</v>
      </c>
      <c r="Z15" s="218">
        <v>260.1</v>
      </c>
      <c r="AA15" s="218">
        <v>-260.1</v>
      </c>
      <c r="AB15" s="218">
        <v>2000</v>
      </c>
      <c r="AC15" s="218">
        <v>0</v>
      </c>
      <c r="AD15" s="218">
        <v>2000</v>
      </c>
      <c r="AE15" s="218">
        <v>0</v>
      </c>
      <c r="AF15" s="218">
        <v>10000</v>
      </c>
      <c r="AG15" s="218">
        <f t="shared" si="2"/>
        <v>-10000</v>
      </c>
      <c r="AH15" s="218">
        <v>0</v>
      </c>
      <c r="AI15" s="218">
        <v>0</v>
      </c>
      <c r="AJ15" s="218">
        <f t="shared" si="3"/>
        <v>0</v>
      </c>
      <c r="AK15" s="218"/>
      <c r="AL15" s="218"/>
      <c r="AM15" s="218">
        <f t="shared" si="4"/>
        <v>0</v>
      </c>
      <c r="AO15" s="153">
        <f>SUMIF($J$3:$AM$3,$AM$3,$J15:$AM15)</f>
        <v>70994.3</v>
      </c>
      <c r="AP15" s="153">
        <f t="shared" si="5"/>
        <v>3952.36</v>
      </c>
      <c r="AQ15" s="157" t="e">
        <f>VLOOKUP(C15,[13]Sheet1!$B$1:$BK$65536,62,0)</f>
        <v>#N/A</v>
      </c>
      <c r="AR15" s="157"/>
      <c r="AS15" s="157"/>
    </row>
    <row r="16" hidden="1" customHeight="1" spans="2:45">
      <c r="B16" s="200">
        <v>14</v>
      </c>
      <c r="C16" s="205" t="s">
        <v>668</v>
      </c>
      <c r="D16" s="205" t="s">
        <v>669</v>
      </c>
      <c r="E16" s="204" t="s">
        <v>644</v>
      </c>
      <c r="F16" s="204" t="s">
        <v>645</v>
      </c>
      <c r="G16" s="132">
        <f>VLOOKUP(C16,[1]整理明细!$B:$M,12,0)</f>
        <v>44064.5</v>
      </c>
      <c r="H16" s="132">
        <f>VLOOKUP(C16,[12]河北应付账款!$C:$P,14,0)</f>
        <v>18166</v>
      </c>
      <c r="I16" s="218">
        <f t="shared" si="1"/>
        <v>3027.66666666667</v>
      </c>
      <c r="J16" s="218">
        <v>0</v>
      </c>
      <c r="K16" s="218">
        <v>0</v>
      </c>
      <c r="L16" s="218">
        <v>0</v>
      </c>
      <c r="M16" s="218">
        <v>30000</v>
      </c>
      <c r="N16" s="218">
        <v>30000</v>
      </c>
      <c r="O16" s="218">
        <v>0</v>
      </c>
      <c r="P16" s="218">
        <v>20000</v>
      </c>
      <c r="Q16" s="218">
        <v>0</v>
      </c>
      <c r="R16" s="218">
        <v>20000</v>
      </c>
      <c r="S16" s="218">
        <v>0</v>
      </c>
      <c r="T16" s="218">
        <v>20000</v>
      </c>
      <c r="U16" s="218">
        <v>-20000</v>
      </c>
      <c r="V16" s="218">
        <v>20000</v>
      </c>
      <c r="W16" s="218">
        <v>0</v>
      </c>
      <c r="X16" s="218">
        <v>20000</v>
      </c>
      <c r="Y16" s="218">
        <v>20000</v>
      </c>
      <c r="Z16" s="218">
        <v>0</v>
      </c>
      <c r="AA16" s="218">
        <v>20000</v>
      </c>
      <c r="AB16" s="218">
        <v>20000</v>
      </c>
      <c r="AC16" s="218">
        <v>0</v>
      </c>
      <c r="AD16" s="218">
        <v>20000</v>
      </c>
      <c r="AE16" s="218">
        <v>0</v>
      </c>
      <c r="AF16" s="218">
        <v>0</v>
      </c>
      <c r="AG16" s="218">
        <f t="shared" si="2"/>
        <v>0</v>
      </c>
      <c r="AH16" s="218">
        <v>20000</v>
      </c>
      <c r="AI16" s="218">
        <v>0</v>
      </c>
      <c r="AJ16" s="218">
        <f t="shared" si="3"/>
        <v>20000</v>
      </c>
      <c r="AK16" s="218"/>
      <c r="AL16" s="218"/>
      <c r="AM16" s="218">
        <f t="shared" si="4"/>
        <v>0</v>
      </c>
      <c r="AO16" s="153">
        <f>SUMIF($J$3:$AM$3,$AM$3,$J16:$AM16)</f>
        <v>80000</v>
      </c>
      <c r="AP16" s="153">
        <f t="shared" si="5"/>
        <v>44064.5</v>
      </c>
      <c r="AQ16" s="157" t="e">
        <f>VLOOKUP(C16,[13]Sheet1!$B$1:$BK$65536,62,0)</f>
        <v>#N/A</v>
      </c>
      <c r="AR16" s="157"/>
      <c r="AS16" s="157"/>
    </row>
    <row r="17" hidden="1" customHeight="1" spans="2:45">
      <c r="B17" s="200">
        <v>15</v>
      </c>
      <c r="C17" s="205" t="s">
        <v>670</v>
      </c>
      <c r="D17" s="205" t="s">
        <v>671</v>
      </c>
      <c r="E17" s="204" t="s">
        <v>644</v>
      </c>
      <c r="F17" s="204" t="s">
        <v>645</v>
      </c>
      <c r="G17" s="132">
        <f>VLOOKUP(C17,[1]整理明细!$B:$M,12,0)</f>
        <v>17136</v>
      </c>
      <c r="H17" s="132">
        <f>VLOOKUP(C17,[12]河北应付账款!$C:$P,14,0)</f>
        <v>97961</v>
      </c>
      <c r="I17" s="218">
        <f t="shared" si="1"/>
        <v>16326.8333333333</v>
      </c>
      <c r="J17" s="218">
        <v>4824.66666666667</v>
      </c>
      <c r="K17" s="218">
        <v>0</v>
      </c>
      <c r="L17" s="218">
        <v>4824.66666666667</v>
      </c>
      <c r="M17" s="218">
        <v>36184.9</v>
      </c>
      <c r="N17" s="218">
        <v>36185</v>
      </c>
      <c r="O17" s="218">
        <v>-0.0999999999985448</v>
      </c>
      <c r="P17" s="218">
        <v>0</v>
      </c>
      <c r="Q17" s="218">
        <v>0</v>
      </c>
      <c r="R17" s="218">
        <v>0</v>
      </c>
      <c r="S17" s="218">
        <v>0</v>
      </c>
      <c r="T17" s="218">
        <v>34692</v>
      </c>
      <c r="U17" s="218">
        <v>-34692</v>
      </c>
      <c r="V17" s="218">
        <v>40692</v>
      </c>
      <c r="W17" s="218">
        <v>0</v>
      </c>
      <c r="X17" s="218">
        <v>40692</v>
      </c>
      <c r="Y17" s="218">
        <v>40692</v>
      </c>
      <c r="Z17" s="218">
        <v>0</v>
      </c>
      <c r="AA17" s="218">
        <v>40692</v>
      </c>
      <c r="AB17" s="218">
        <v>11000</v>
      </c>
      <c r="AC17" s="218">
        <v>49897</v>
      </c>
      <c r="AD17" s="218">
        <v>-38897</v>
      </c>
      <c r="AE17" s="218">
        <v>40000</v>
      </c>
      <c r="AF17" s="218">
        <v>0</v>
      </c>
      <c r="AG17" s="218">
        <f t="shared" si="2"/>
        <v>40000</v>
      </c>
      <c r="AH17" s="218">
        <v>0</v>
      </c>
      <c r="AI17" s="218">
        <f>VLOOKUP(D17,'[11]2024.03支出'!$G:$H,2,0)</f>
        <v>30928</v>
      </c>
      <c r="AJ17" s="218">
        <f t="shared" si="3"/>
        <v>-30928</v>
      </c>
      <c r="AK17" s="218"/>
      <c r="AL17" s="218"/>
      <c r="AM17" s="218">
        <f t="shared" si="4"/>
        <v>0</v>
      </c>
      <c r="AO17" s="153">
        <f>SUMIF($J$3:$AM$3,$AM$3,$J17:$AM17)</f>
        <v>21691.5666666667</v>
      </c>
      <c r="AP17" s="153">
        <f t="shared" si="5"/>
        <v>17136</v>
      </c>
      <c r="AQ17" s="157" t="e">
        <f>VLOOKUP(C17,[13]Sheet1!$B$1:$BK$65536,62,0)</f>
        <v>#N/A</v>
      </c>
      <c r="AR17" s="157"/>
      <c r="AS17" s="157"/>
    </row>
    <row r="18" hidden="1" customHeight="1" spans="2:45">
      <c r="B18" s="200">
        <v>16</v>
      </c>
      <c r="C18" s="205" t="s">
        <v>672</v>
      </c>
      <c r="D18" s="205" t="s">
        <v>673</v>
      </c>
      <c r="E18" s="204" t="s">
        <v>644</v>
      </c>
      <c r="F18" s="204" t="s">
        <v>645</v>
      </c>
      <c r="G18" s="132">
        <f>VLOOKUP(C18,[1]整理明细!$B:$M,12,0)</f>
        <v>38545</v>
      </c>
      <c r="H18" s="132">
        <f>VLOOKUP(C18,[12]河北应付账款!$C:$P,14,0)</f>
        <v>101840</v>
      </c>
      <c r="I18" s="218">
        <f t="shared" si="1"/>
        <v>16973.3333333333</v>
      </c>
      <c r="J18" s="218">
        <v>7950.13333333333</v>
      </c>
      <c r="K18" s="218">
        <v>0</v>
      </c>
      <c r="L18" s="218">
        <v>7950.13333333333</v>
      </c>
      <c r="M18" s="218">
        <v>30000</v>
      </c>
      <c r="N18" s="218">
        <v>30000</v>
      </c>
      <c r="O18" s="218">
        <v>0</v>
      </c>
      <c r="P18" s="218">
        <v>29626</v>
      </c>
      <c r="Q18" s="218">
        <v>29626</v>
      </c>
      <c r="R18" s="218">
        <v>0</v>
      </c>
      <c r="S18" s="218">
        <v>0</v>
      </c>
      <c r="T18" s="218">
        <v>0</v>
      </c>
      <c r="U18" s="218">
        <v>0</v>
      </c>
      <c r="V18" s="218">
        <v>20000</v>
      </c>
      <c r="W18" s="218">
        <v>21895</v>
      </c>
      <c r="X18" s="218">
        <v>-1895</v>
      </c>
      <c r="Y18" s="218">
        <v>41400</v>
      </c>
      <c r="Z18" s="218">
        <v>0</v>
      </c>
      <c r="AA18" s="218">
        <v>41400</v>
      </c>
      <c r="AB18" s="218">
        <v>8000</v>
      </c>
      <c r="AC18" s="218">
        <v>41400</v>
      </c>
      <c r="AD18" s="218">
        <v>-33400</v>
      </c>
      <c r="AE18" s="218">
        <v>0</v>
      </c>
      <c r="AF18" s="218">
        <v>0</v>
      </c>
      <c r="AG18" s="218">
        <f t="shared" ref="AG18:AG80" si="6">AE18-AF18</f>
        <v>0</v>
      </c>
      <c r="AH18" s="218">
        <v>0</v>
      </c>
      <c r="AI18" s="218">
        <v>0</v>
      </c>
      <c r="AJ18" s="218">
        <f t="shared" si="3"/>
        <v>0</v>
      </c>
      <c r="AK18" s="218"/>
      <c r="AL18" s="218"/>
      <c r="AM18" s="218">
        <f t="shared" si="4"/>
        <v>0</v>
      </c>
      <c r="AO18" s="153">
        <f>SUMIF($J$3:$AM$3,$AM$3,$J18:$AM18)</f>
        <v>14055.1333333333</v>
      </c>
      <c r="AP18" s="153">
        <f t="shared" si="5"/>
        <v>14055.1333333333</v>
      </c>
      <c r="AQ18" s="157" t="e">
        <f>VLOOKUP(C18,[13]Sheet1!$B$1:$BK$65536,62,0)</f>
        <v>#N/A</v>
      </c>
      <c r="AR18" s="157"/>
      <c r="AS18" s="157"/>
    </row>
    <row r="19" hidden="1" customHeight="1" spans="2:45">
      <c r="B19" s="200">
        <v>17</v>
      </c>
      <c r="C19" s="205" t="s">
        <v>674</v>
      </c>
      <c r="D19" s="205" t="s">
        <v>675</v>
      </c>
      <c r="E19" s="204" t="s">
        <v>644</v>
      </c>
      <c r="F19" s="204" t="s">
        <v>645</v>
      </c>
      <c r="G19" s="132">
        <f>VLOOKUP(C19,[1]整理明细!$B:$M,12,0)</f>
        <v>39974.95</v>
      </c>
      <c r="H19" s="132">
        <f>VLOOKUP(C19,[12]河北应付账款!$C:$P,14,0)</f>
        <v>42504.95</v>
      </c>
      <c r="I19" s="218">
        <f t="shared" si="1"/>
        <v>7084.15833333333</v>
      </c>
      <c r="J19" s="218">
        <v>0</v>
      </c>
      <c r="K19" s="218">
        <v>0</v>
      </c>
      <c r="L19" s="218">
        <v>0</v>
      </c>
      <c r="M19" s="218">
        <v>30000</v>
      </c>
      <c r="N19" s="218">
        <v>0</v>
      </c>
      <c r="O19" s="218">
        <v>30000</v>
      </c>
      <c r="P19" s="218">
        <v>20000</v>
      </c>
      <c r="Q19" s="218">
        <v>0</v>
      </c>
      <c r="R19" s="218">
        <v>20000</v>
      </c>
      <c r="S19" s="218">
        <v>0</v>
      </c>
      <c r="T19" s="218">
        <v>0</v>
      </c>
      <c r="U19" s="218">
        <v>0</v>
      </c>
      <c r="V19" s="218">
        <v>20000</v>
      </c>
      <c r="W19" s="218">
        <v>0</v>
      </c>
      <c r="X19" s="218">
        <v>20000</v>
      </c>
      <c r="Y19" s="218">
        <v>30000</v>
      </c>
      <c r="Z19" s="218">
        <v>0</v>
      </c>
      <c r="AA19" s="218">
        <v>30000</v>
      </c>
      <c r="AB19" s="218">
        <v>20000</v>
      </c>
      <c r="AC19" s="218">
        <v>0</v>
      </c>
      <c r="AD19" s="218">
        <v>20000</v>
      </c>
      <c r="AE19" s="218">
        <v>0</v>
      </c>
      <c r="AF19" s="218">
        <v>0</v>
      </c>
      <c r="AG19" s="218">
        <f t="shared" si="6"/>
        <v>0</v>
      </c>
      <c r="AH19" s="218">
        <v>20000</v>
      </c>
      <c r="AI19" s="218">
        <v>0</v>
      </c>
      <c r="AJ19" s="218">
        <f t="shared" si="3"/>
        <v>20000</v>
      </c>
      <c r="AK19" s="218"/>
      <c r="AL19" s="218"/>
      <c r="AM19" s="218">
        <f t="shared" si="4"/>
        <v>0</v>
      </c>
      <c r="AO19" s="153">
        <f>SUMIF($J$3:$AM$3,$AM$3,$J19:$AM19)</f>
        <v>140000</v>
      </c>
      <c r="AP19" s="153">
        <f t="shared" si="5"/>
        <v>39974.95</v>
      </c>
      <c r="AQ19" s="157" t="e">
        <f>VLOOKUP(C19,[13]Sheet1!$B$1:$BK$65536,62,0)</f>
        <v>#N/A</v>
      </c>
      <c r="AR19" s="157"/>
      <c r="AS19" s="157"/>
    </row>
    <row r="20" hidden="1" customHeight="1" spans="2:45">
      <c r="B20" s="200">
        <v>18</v>
      </c>
      <c r="C20" s="205" t="s">
        <v>676</v>
      </c>
      <c r="D20" s="205" t="s">
        <v>677</v>
      </c>
      <c r="E20" s="204" t="s">
        <v>644</v>
      </c>
      <c r="F20" s="204" t="s">
        <v>645</v>
      </c>
      <c r="G20" s="132">
        <f>VLOOKUP(C20,[1]整理明细!$B:$M,12,0)</f>
        <v>-462</v>
      </c>
      <c r="H20" s="132">
        <f>VLOOKUP(C20,[12]河北应付账款!$C:$P,14,0)</f>
        <v>42521</v>
      </c>
      <c r="I20" s="218">
        <f t="shared" si="1"/>
        <v>7086.83333333333</v>
      </c>
      <c r="J20" s="218">
        <v>2308.26666666667</v>
      </c>
      <c r="K20" s="218">
        <v>0</v>
      </c>
      <c r="L20" s="218">
        <v>2308.26666666667</v>
      </c>
      <c r="M20" s="218">
        <v>17312</v>
      </c>
      <c r="N20" s="218">
        <v>17312</v>
      </c>
      <c r="O20" s="218">
        <v>0</v>
      </c>
      <c r="P20" s="218">
        <v>9744</v>
      </c>
      <c r="Q20" s="218">
        <v>17744</v>
      </c>
      <c r="R20" s="218">
        <v>-8000</v>
      </c>
      <c r="S20" s="218">
        <v>0</v>
      </c>
      <c r="T20" s="218">
        <v>0</v>
      </c>
      <c r="U20" s="218">
        <v>0</v>
      </c>
      <c r="V20" s="218">
        <v>10000</v>
      </c>
      <c r="W20" s="218">
        <v>8578</v>
      </c>
      <c r="X20" s="218">
        <v>1422</v>
      </c>
      <c r="Y20" s="218">
        <v>20000</v>
      </c>
      <c r="Z20" s="218">
        <v>17720</v>
      </c>
      <c r="AA20" s="218">
        <v>2280</v>
      </c>
      <c r="AB20" s="218">
        <v>7000</v>
      </c>
      <c r="AC20" s="218">
        <v>8223</v>
      </c>
      <c r="AD20" s="218">
        <v>-1223</v>
      </c>
      <c r="AE20" s="218">
        <v>0</v>
      </c>
      <c r="AF20" s="218">
        <v>0</v>
      </c>
      <c r="AG20" s="218">
        <f t="shared" si="6"/>
        <v>0</v>
      </c>
      <c r="AH20" s="218">
        <v>0</v>
      </c>
      <c r="AI20" s="218">
        <v>0</v>
      </c>
      <c r="AJ20" s="218">
        <f t="shared" si="3"/>
        <v>0</v>
      </c>
      <c r="AK20" s="218"/>
      <c r="AL20" s="218"/>
      <c r="AM20" s="218">
        <f t="shared" si="4"/>
        <v>0</v>
      </c>
      <c r="AO20" s="153">
        <f>SUMIF($J$3:$AM$3,$AM$3,$J20:$AM20)</f>
        <v>-3212.73333333333</v>
      </c>
      <c r="AP20" s="153">
        <f t="shared" si="5"/>
        <v>-3212.73333333333</v>
      </c>
      <c r="AQ20" s="157" t="e">
        <f>VLOOKUP(C20,[13]Sheet1!$B$1:$BK$65536,62,0)</f>
        <v>#N/A</v>
      </c>
      <c r="AR20" s="157"/>
      <c r="AS20" s="157"/>
    </row>
    <row r="21" hidden="1" customHeight="1" spans="2:45">
      <c r="B21" s="200">
        <v>19</v>
      </c>
      <c r="C21" s="205" t="s">
        <v>678</v>
      </c>
      <c r="D21" s="205" t="s">
        <v>679</v>
      </c>
      <c r="E21" s="204" t="s">
        <v>644</v>
      </c>
      <c r="F21" s="204" t="s">
        <v>645</v>
      </c>
      <c r="G21" s="132">
        <f>VLOOKUP(C21,[1]整理明细!$B:$M,12,0)</f>
        <v>0</v>
      </c>
      <c r="H21" s="132">
        <v>0</v>
      </c>
      <c r="I21" s="218">
        <f t="shared" si="1"/>
        <v>0</v>
      </c>
      <c r="J21" s="218">
        <v>0</v>
      </c>
      <c r="K21" s="218">
        <v>0</v>
      </c>
      <c r="L21" s="218">
        <v>0</v>
      </c>
      <c r="M21" s="218">
        <v>0</v>
      </c>
      <c r="N21" s="218">
        <v>0</v>
      </c>
      <c r="O21" s="218">
        <v>0</v>
      </c>
      <c r="P21" s="218">
        <v>20000</v>
      </c>
      <c r="Q21" s="218">
        <v>0</v>
      </c>
      <c r="R21" s="218">
        <v>20000</v>
      </c>
      <c r="S21" s="218">
        <v>0</v>
      </c>
      <c r="T21" s="218">
        <v>0</v>
      </c>
      <c r="U21" s="218">
        <v>0</v>
      </c>
      <c r="V21" s="218">
        <v>20000</v>
      </c>
      <c r="W21" s="218">
        <v>0</v>
      </c>
      <c r="X21" s="218">
        <v>20000</v>
      </c>
      <c r="Y21" s="218">
        <v>0</v>
      </c>
      <c r="Z21" s="218">
        <v>0</v>
      </c>
      <c r="AA21" s="218">
        <v>0</v>
      </c>
      <c r="AB21" s="218">
        <v>0</v>
      </c>
      <c r="AC21" s="218">
        <v>0</v>
      </c>
      <c r="AD21" s="218">
        <v>0</v>
      </c>
      <c r="AE21" s="218">
        <v>0</v>
      </c>
      <c r="AF21" s="218">
        <v>0</v>
      </c>
      <c r="AG21" s="218">
        <f t="shared" si="6"/>
        <v>0</v>
      </c>
      <c r="AH21" s="218">
        <v>0</v>
      </c>
      <c r="AI21" s="218">
        <v>0</v>
      </c>
      <c r="AJ21" s="218">
        <f t="shared" si="3"/>
        <v>0</v>
      </c>
      <c r="AK21" s="218"/>
      <c r="AL21" s="218"/>
      <c r="AM21" s="218">
        <f t="shared" si="4"/>
        <v>0</v>
      </c>
      <c r="AO21" s="153">
        <f>SUMIF($J$3:$AM$3,$AM$3,$J21:$AM21)</f>
        <v>40000</v>
      </c>
      <c r="AP21" s="153">
        <f t="shared" si="5"/>
        <v>0</v>
      </c>
      <c r="AQ21" s="157" t="e">
        <f>VLOOKUP(C21,[13]Sheet1!$B$1:$BK$65536,62,0)</f>
        <v>#N/A</v>
      </c>
      <c r="AR21" s="157"/>
      <c r="AS21" s="157"/>
    </row>
    <row r="22" hidden="1" customHeight="1" spans="2:45">
      <c r="B22" s="200">
        <v>20</v>
      </c>
      <c r="C22" s="205" t="s">
        <v>680</v>
      </c>
      <c r="D22" s="205" t="s">
        <v>681</v>
      </c>
      <c r="E22" s="204" t="s">
        <v>644</v>
      </c>
      <c r="F22" s="204" t="s">
        <v>645</v>
      </c>
      <c r="G22" s="132">
        <f>VLOOKUP(C22,[1]整理明细!$B:$M,12,0)</f>
        <v>0</v>
      </c>
      <c r="H22" s="132">
        <v>0</v>
      </c>
      <c r="I22" s="218">
        <f t="shared" si="1"/>
        <v>0</v>
      </c>
      <c r="J22" s="218">
        <v>6829.23333333333</v>
      </c>
      <c r="K22" s="218">
        <v>0</v>
      </c>
      <c r="L22" s="218">
        <v>6829.23333333333</v>
      </c>
      <c r="M22" s="218">
        <v>51219.25</v>
      </c>
      <c r="N22" s="218">
        <v>51219.25</v>
      </c>
      <c r="O22" s="218">
        <v>0</v>
      </c>
      <c r="P22" s="218">
        <v>0</v>
      </c>
      <c r="Q22" s="218">
        <v>0</v>
      </c>
      <c r="R22" s="218">
        <v>0</v>
      </c>
      <c r="S22" s="218">
        <v>1000000</v>
      </c>
      <c r="T22" s="218">
        <v>0</v>
      </c>
      <c r="U22" s="218">
        <v>1000000</v>
      </c>
      <c r="V22" s="218">
        <v>500000</v>
      </c>
      <c r="W22" s="218">
        <v>0</v>
      </c>
      <c r="X22" s="218">
        <v>500000</v>
      </c>
      <c r="Y22" s="218">
        <v>0</v>
      </c>
      <c r="Z22" s="218">
        <v>0</v>
      </c>
      <c r="AA22" s="218">
        <v>0</v>
      </c>
      <c r="AB22" s="218">
        <v>0</v>
      </c>
      <c r="AC22" s="218">
        <v>0</v>
      </c>
      <c r="AD22" s="218">
        <v>0</v>
      </c>
      <c r="AE22" s="218">
        <v>0</v>
      </c>
      <c r="AF22" s="218">
        <v>0</v>
      </c>
      <c r="AG22" s="218">
        <f t="shared" si="6"/>
        <v>0</v>
      </c>
      <c r="AH22" s="218">
        <v>0</v>
      </c>
      <c r="AI22" s="218">
        <v>0</v>
      </c>
      <c r="AJ22" s="218">
        <f t="shared" si="3"/>
        <v>0</v>
      </c>
      <c r="AK22" s="218"/>
      <c r="AL22" s="218"/>
      <c r="AM22" s="218">
        <f t="shared" si="4"/>
        <v>0</v>
      </c>
      <c r="AO22" s="153">
        <f>SUMIF($J$3:$AM$3,$AM$3,$J22:$AM22)</f>
        <v>1506829.23333333</v>
      </c>
      <c r="AP22" s="153">
        <f t="shared" si="5"/>
        <v>0</v>
      </c>
      <c r="AQ22" s="157" t="e">
        <f>VLOOKUP(C22,[13]Sheet1!$B$1:$BK$65536,62,0)</f>
        <v>#N/A</v>
      </c>
      <c r="AR22" s="157"/>
      <c r="AS22" s="157"/>
    </row>
    <row r="23" hidden="1" customHeight="1" spans="2:45">
      <c r="B23" s="200">
        <v>21</v>
      </c>
      <c r="C23" s="205" t="s">
        <v>682</v>
      </c>
      <c r="D23" s="205" t="s">
        <v>683</v>
      </c>
      <c r="E23" s="204" t="s">
        <v>644</v>
      </c>
      <c r="F23" s="204" t="s">
        <v>645</v>
      </c>
      <c r="G23" s="132">
        <f>VLOOKUP(C23,[1]整理明细!$B:$M,12,0)</f>
        <v>0</v>
      </c>
      <c r="H23" s="132">
        <v>0</v>
      </c>
      <c r="I23" s="218">
        <f t="shared" si="1"/>
        <v>0</v>
      </c>
      <c r="J23" s="218">
        <v>2004</v>
      </c>
      <c r="K23" s="218">
        <v>0</v>
      </c>
      <c r="L23" s="218">
        <v>2004</v>
      </c>
      <c r="M23" s="218">
        <v>15030</v>
      </c>
      <c r="N23" s="218">
        <v>16554</v>
      </c>
      <c r="O23" s="218">
        <v>-1524</v>
      </c>
      <c r="P23" s="218">
        <v>3189</v>
      </c>
      <c r="Q23" s="218">
        <v>0</v>
      </c>
      <c r="R23" s="218">
        <v>3189</v>
      </c>
      <c r="S23" s="218">
        <v>0</v>
      </c>
      <c r="T23" s="218">
        <v>0</v>
      </c>
      <c r="U23" s="218">
        <v>0</v>
      </c>
      <c r="V23" s="218">
        <v>5000</v>
      </c>
      <c r="W23" s="218">
        <v>0</v>
      </c>
      <c r="X23" s="218">
        <v>5000</v>
      </c>
      <c r="Y23" s="218">
        <v>5000</v>
      </c>
      <c r="Z23" s="218">
        <v>0</v>
      </c>
      <c r="AA23" s="218">
        <v>5000</v>
      </c>
      <c r="AB23" s="218">
        <v>0</v>
      </c>
      <c r="AC23" s="218">
        <v>3198</v>
      </c>
      <c r="AD23" s="218">
        <v>-3198</v>
      </c>
      <c r="AE23" s="218">
        <v>0</v>
      </c>
      <c r="AF23" s="218">
        <v>0</v>
      </c>
      <c r="AG23" s="218">
        <f t="shared" si="6"/>
        <v>0</v>
      </c>
      <c r="AH23" s="218">
        <v>0</v>
      </c>
      <c r="AI23" s="218">
        <v>0</v>
      </c>
      <c r="AJ23" s="218">
        <f t="shared" si="3"/>
        <v>0</v>
      </c>
      <c r="AK23" s="218"/>
      <c r="AL23" s="218"/>
      <c r="AM23" s="218">
        <f t="shared" si="4"/>
        <v>0</v>
      </c>
      <c r="AO23" s="153">
        <f>SUMIF($J$3:$AM$3,$AM$3,$J23:$AM23)</f>
        <v>10471</v>
      </c>
      <c r="AP23" s="153">
        <f t="shared" si="5"/>
        <v>0</v>
      </c>
      <c r="AQ23" s="157" t="e">
        <f>VLOOKUP(C23,[13]Sheet1!$B$1:$BK$65536,62,0)</f>
        <v>#N/A</v>
      </c>
      <c r="AR23" s="157"/>
      <c r="AS23" s="157"/>
    </row>
    <row r="24" hidden="1" customHeight="1" spans="2:45">
      <c r="B24" s="200">
        <v>22</v>
      </c>
      <c r="C24" s="205" t="s">
        <v>684</v>
      </c>
      <c r="D24" s="205" t="s">
        <v>685</v>
      </c>
      <c r="E24" s="204" t="s">
        <v>644</v>
      </c>
      <c r="F24" s="204" t="s">
        <v>645</v>
      </c>
      <c r="G24" s="132">
        <f>VLOOKUP(C24,[1]整理明细!$B:$M,12,0)</f>
        <v>-5.82076609134674e-11</v>
      </c>
      <c r="H24" s="132">
        <v>0</v>
      </c>
      <c r="I24" s="218">
        <f t="shared" si="1"/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0</v>
      </c>
      <c r="U24" s="218">
        <v>0</v>
      </c>
      <c r="V24" s="218">
        <v>20000</v>
      </c>
      <c r="W24" s="218">
        <v>0</v>
      </c>
      <c r="X24" s="218">
        <v>20000</v>
      </c>
      <c r="Y24" s="218">
        <v>0</v>
      </c>
      <c r="Z24" s="218">
        <v>0</v>
      </c>
      <c r="AA24" s="218">
        <v>0</v>
      </c>
      <c r="AB24" s="218">
        <v>0</v>
      </c>
      <c r="AC24" s="218">
        <v>0</v>
      </c>
      <c r="AD24" s="218">
        <v>0</v>
      </c>
      <c r="AE24" s="218">
        <v>0</v>
      </c>
      <c r="AF24" s="218">
        <v>0</v>
      </c>
      <c r="AG24" s="218">
        <f t="shared" si="6"/>
        <v>0</v>
      </c>
      <c r="AH24" s="218">
        <v>0</v>
      </c>
      <c r="AI24" s="218">
        <v>0</v>
      </c>
      <c r="AJ24" s="218">
        <f t="shared" si="3"/>
        <v>0</v>
      </c>
      <c r="AK24" s="218"/>
      <c r="AL24" s="218"/>
      <c r="AM24" s="218">
        <f t="shared" si="4"/>
        <v>0</v>
      </c>
      <c r="AO24" s="153">
        <f>SUMIF($J$3:$AM$3,$AM$3,$J24:$AM24)</f>
        <v>20000</v>
      </c>
      <c r="AP24" s="153">
        <f t="shared" si="5"/>
        <v>-5.82076609134674e-11</v>
      </c>
      <c r="AQ24" s="157" t="e">
        <f>VLOOKUP(C24,[13]Sheet1!$B$1:$BK$65536,62,0)</f>
        <v>#N/A</v>
      </c>
      <c r="AR24" s="157"/>
      <c r="AS24" s="157"/>
    </row>
    <row r="25" hidden="1" customHeight="1" spans="2:45">
      <c r="B25" s="200">
        <v>23</v>
      </c>
      <c r="C25" s="205" t="s">
        <v>686</v>
      </c>
      <c r="D25" s="205" t="s">
        <v>687</v>
      </c>
      <c r="E25" s="204" t="s">
        <v>644</v>
      </c>
      <c r="F25" s="204" t="s">
        <v>645</v>
      </c>
      <c r="G25" s="132">
        <f>VLOOKUP(C25,[1]整理明细!$B:$M,12,0)</f>
        <v>-140216.28</v>
      </c>
      <c r="H25" s="132">
        <f>VLOOKUP(C25,[12]河北应付账款!$C:$P,14,0)</f>
        <v>0</v>
      </c>
      <c r="I25" s="218">
        <f t="shared" si="1"/>
        <v>0</v>
      </c>
      <c r="J25" s="218">
        <v>0</v>
      </c>
      <c r="K25" s="218">
        <v>0</v>
      </c>
      <c r="L25" s="218">
        <v>0</v>
      </c>
      <c r="M25" s="218">
        <v>0</v>
      </c>
      <c r="N25" s="218">
        <v>0</v>
      </c>
      <c r="O25" s="218">
        <v>0</v>
      </c>
      <c r="P25" s="218">
        <v>0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8">
        <v>80000</v>
      </c>
      <c r="W25" s="218">
        <v>0</v>
      </c>
      <c r="X25" s="218">
        <v>80000</v>
      </c>
      <c r="Y25" s="218">
        <v>20000</v>
      </c>
      <c r="Z25" s="218">
        <v>0</v>
      </c>
      <c r="AA25" s="218">
        <v>20000</v>
      </c>
      <c r="AB25" s="218">
        <v>0</v>
      </c>
      <c r="AC25" s="218">
        <v>0</v>
      </c>
      <c r="AD25" s="218">
        <v>0</v>
      </c>
      <c r="AE25" s="218">
        <v>51500</v>
      </c>
      <c r="AF25" s="218">
        <v>0</v>
      </c>
      <c r="AG25" s="218">
        <f t="shared" si="6"/>
        <v>51500</v>
      </c>
      <c r="AH25" s="218">
        <v>0</v>
      </c>
      <c r="AI25" s="218">
        <f>VLOOKUP(D25,'[11]2024.03支出'!$G:$H,2,0)</f>
        <v>51500</v>
      </c>
      <c r="AJ25" s="218">
        <f t="shared" si="3"/>
        <v>-51500</v>
      </c>
      <c r="AK25" s="218"/>
      <c r="AL25" s="218"/>
      <c r="AM25" s="218">
        <f t="shared" si="4"/>
        <v>0</v>
      </c>
      <c r="AO25" s="153">
        <f>SUMIF($J$3:$AM$3,$AM$3,$J25:$AM25)</f>
        <v>100000</v>
      </c>
      <c r="AP25" s="153">
        <f t="shared" si="5"/>
        <v>-140216.28</v>
      </c>
      <c r="AQ25" s="157" t="e">
        <f>VLOOKUP(C25,[13]Sheet1!$B$1:$BK$65536,62,0)</f>
        <v>#N/A</v>
      </c>
      <c r="AR25" s="157"/>
      <c r="AS25" s="157"/>
    </row>
    <row r="26" hidden="1" customHeight="1" spans="2:45">
      <c r="B26" s="200">
        <v>24</v>
      </c>
      <c r="C26" s="201" t="s">
        <v>688</v>
      </c>
      <c r="D26" s="201" t="s">
        <v>689</v>
      </c>
      <c r="E26" s="204" t="s">
        <v>644</v>
      </c>
      <c r="F26" s="204" t="s">
        <v>690</v>
      </c>
      <c r="G26" s="132">
        <f>VLOOKUP(C26,[1]整理明细!$B:$M,12,0)</f>
        <v>401905.02</v>
      </c>
      <c r="H26" s="132">
        <f>VLOOKUP(C26,[12]河北应付账款!$C:$P,14,0)</f>
        <v>596672.03</v>
      </c>
      <c r="I26" s="218">
        <f t="shared" si="1"/>
        <v>99445.3383333333</v>
      </c>
      <c r="J26" s="218">
        <v>100000</v>
      </c>
      <c r="K26" s="218">
        <v>100000</v>
      </c>
      <c r="L26" s="218">
        <v>0</v>
      </c>
      <c r="M26" s="218">
        <v>200000</v>
      </c>
      <c r="N26" s="218">
        <v>200000</v>
      </c>
      <c r="O26" s="218">
        <v>0</v>
      </c>
      <c r="P26" s="218">
        <v>200000</v>
      </c>
      <c r="Q26" s="218">
        <v>200000</v>
      </c>
      <c r="R26" s="218">
        <v>0</v>
      </c>
      <c r="S26" s="218">
        <v>250000</v>
      </c>
      <c r="T26" s="218">
        <v>100000</v>
      </c>
      <c r="U26" s="218">
        <v>150000</v>
      </c>
      <c r="V26" s="218">
        <v>250000</v>
      </c>
      <c r="W26" s="218">
        <v>150000</v>
      </c>
      <c r="X26" s="218">
        <v>100000</v>
      </c>
      <c r="Y26" s="218">
        <v>300000</v>
      </c>
      <c r="Z26" s="218">
        <v>0</v>
      </c>
      <c r="AA26" s="218">
        <v>300000</v>
      </c>
      <c r="AB26" s="218">
        <v>400000</v>
      </c>
      <c r="AC26" s="218">
        <v>100000</v>
      </c>
      <c r="AD26" s="218">
        <v>300000</v>
      </c>
      <c r="AE26" s="218">
        <v>100000</v>
      </c>
      <c r="AF26" s="218">
        <v>150000</v>
      </c>
      <c r="AG26" s="218">
        <f t="shared" si="6"/>
        <v>-50000</v>
      </c>
      <c r="AH26" s="218">
        <v>100000</v>
      </c>
      <c r="AI26" s="218">
        <f>VLOOKUP(D26,'[11]2024.03支出'!$G:$H,2,0)</f>
        <v>100000</v>
      </c>
      <c r="AJ26" s="218">
        <f t="shared" si="3"/>
        <v>0</v>
      </c>
      <c r="AK26" s="218">
        <v>150000</v>
      </c>
      <c r="AL26" s="218"/>
      <c r="AM26" s="218">
        <f t="shared" si="4"/>
        <v>150000</v>
      </c>
      <c r="AO26" s="153">
        <f>SUMIF($J$3:$AM$3,$AM$3,$J26:$AM26)</f>
        <v>950000</v>
      </c>
      <c r="AP26" s="153">
        <f t="shared" si="5"/>
        <v>401905.02</v>
      </c>
      <c r="AQ26" s="157" t="e">
        <f>VLOOKUP(C26,[13]Sheet1!$B$1:$BK$65536,62,0)</f>
        <v>#N/A</v>
      </c>
      <c r="AR26" s="157"/>
      <c r="AS26" s="157"/>
    </row>
    <row r="27" hidden="1" customHeight="1" spans="2:45">
      <c r="B27" s="200">
        <v>25</v>
      </c>
      <c r="C27" s="201" t="s">
        <v>691</v>
      </c>
      <c r="D27" s="201" t="s">
        <v>692</v>
      </c>
      <c r="E27" s="204" t="s">
        <v>644</v>
      </c>
      <c r="F27" s="204" t="s">
        <v>690</v>
      </c>
      <c r="G27" s="132">
        <f>VLOOKUP(C27,[1]整理明细!$B:$M,12,0)</f>
        <v>985103.97</v>
      </c>
      <c r="H27" s="132">
        <f>VLOOKUP(C27,[12]河北应付账款!$C:$P,14,0)</f>
        <v>1099173.48</v>
      </c>
      <c r="I27" s="218">
        <f t="shared" si="1"/>
        <v>183195.58</v>
      </c>
      <c r="J27" s="218">
        <v>300000</v>
      </c>
      <c r="K27" s="218">
        <v>300000</v>
      </c>
      <c r="L27" s="218">
        <v>0</v>
      </c>
      <c r="M27" s="218">
        <v>100000</v>
      </c>
      <c r="N27" s="218">
        <v>0</v>
      </c>
      <c r="O27" s="218">
        <v>100000</v>
      </c>
      <c r="P27" s="218">
        <v>200000</v>
      </c>
      <c r="Q27" s="218">
        <v>300000</v>
      </c>
      <c r="R27" s="218">
        <v>-100000</v>
      </c>
      <c r="S27" s="218">
        <v>200000</v>
      </c>
      <c r="T27" s="218">
        <v>67000</v>
      </c>
      <c r="U27" s="218">
        <v>133000</v>
      </c>
      <c r="V27" s="218">
        <v>200000</v>
      </c>
      <c r="W27" s="218">
        <v>101458.74</v>
      </c>
      <c r="X27" s="218">
        <v>98541.26</v>
      </c>
      <c r="Y27" s="218">
        <v>400000</v>
      </c>
      <c r="Z27" s="218">
        <v>0</v>
      </c>
      <c r="AA27" s="218">
        <v>400000</v>
      </c>
      <c r="AB27" s="218">
        <v>550000</v>
      </c>
      <c r="AC27" s="218">
        <v>100000</v>
      </c>
      <c r="AD27" s="218">
        <v>450000</v>
      </c>
      <c r="AE27" s="218">
        <v>400000</v>
      </c>
      <c r="AF27" s="218">
        <v>300000</v>
      </c>
      <c r="AG27" s="218">
        <f t="shared" si="6"/>
        <v>100000</v>
      </c>
      <c r="AH27" s="218">
        <v>400000</v>
      </c>
      <c r="AI27" s="218">
        <f>VLOOKUP(D27,'[11]2024.03支出'!$G:$H,2,0)</f>
        <v>210000</v>
      </c>
      <c r="AJ27" s="218">
        <f t="shared" si="3"/>
        <v>190000</v>
      </c>
      <c r="AK27" s="218">
        <v>400000</v>
      </c>
      <c r="AL27" s="218"/>
      <c r="AM27" s="218">
        <f t="shared" si="4"/>
        <v>400000</v>
      </c>
      <c r="AO27" s="153">
        <f>SUMIF($J$3:$AM$3,$AM$3,$J27:$AM27)</f>
        <v>1771541.26</v>
      </c>
      <c r="AP27" s="153">
        <f t="shared" si="5"/>
        <v>985103.97</v>
      </c>
      <c r="AQ27" s="157" t="e">
        <f>VLOOKUP(C27,[13]Sheet1!$B$1:$BK$65536,62,0)</f>
        <v>#N/A</v>
      </c>
      <c r="AR27" s="157"/>
      <c r="AS27" s="157"/>
    </row>
    <row r="28" hidden="1" customHeight="1" spans="2:45">
      <c r="B28" s="200">
        <v>26</v>
      </c>
      <c r="C28" s="201" t="s">
        <v>693</v>
      </c>
      <c r="D28" s="201" t="s">
        <v>694</v>
      </c>
      <c r="E28" s="204" t="s">
        <v>644</v>
      </c>
      <c r="F28" s="204" t="s">
        <v>690</v>
      </c>
      <c r="G28" s="132">
        <f>VLOOKUP(C28,[1]整理明细!$B:$M,12,0)</f>
        <v>1084345.05</v>
      </c>
      <c r="H28" s="132">
        <f>VLOOKUP(C28,[12]河北应付账款!$C:$P,14,0)</f>
        <v>6026775</v>
      </c>
      <c r="I28" s="218">
        <f t="shared" si="1"/>
        <v>1004462.5</v>
      </c>
      <c r="J28" s="218">
        <v>1004000</v>
      </c>
      <c r="K28" s="218">
        <v>1004000</v>
      </c>
      <c r="L28" s="218">
        <v>0</v>
      </c>
      <c r="M28" s="218">
        <v>1000000</v>
      </c>
      <c r="N28" s="218">
        <v>950000</v>
      </c>
      <c r="O28" s="218">
        <v>50000</v>
      </c>
      <c r="P28" s="218">
        <v>1500000</v>
      </c>
      <c r="Q28" s="218">
        <v>1530000</v>
      </c>
      <c r="R28" s="218">
        <v>-30000</v>
      </c>
      <c r="S28" s="218">
        <v>1500000</v>
      </c>
      <c r="T28" s="218">
        <v>600000</v>
      </c>
      <c r="U28" s="218">
        <v>900000</v>
      </c>
      <c r="V28" s="218">
        <v>1400000</v>
      </c>
      <c r="W28" s="218">
        <v>1196353.02</v>
      </c>
      <c r="X28" s="218">
        <v>203646.98</v>
      </c>
      <c r="Y28" s="218">
        <v>1500000</v>
      </c>
      <c r="Z28" s="218">
        <v>1760000</v>
      </c>
      <c r="AA28" s="218">
        <v>-260000</v>
      </c>
      <c r="AB28" s="218">
        <v>1500000</v>
      </c>
      <c r="AC28" s="218">
        <v>1000000</v>
      </c>
      <c r="AD28" s="218">
        <v>500000</v>
      </c>
      <c r="AE28" s="218">
        <v>1500000</v>
      </c>
      <c r="AF28" s="218">
        <v>0</v>
      </c>
      <c r="AG28" s="218">
        <f t="shared" si="6"/>
        <v>1500000</v>
      </c>
      <c r="AH28" s="218">
        <v>1500000</v>
      </c>
      <c r="AI28" s="218">
        <f>VLOOKUP(D28,'[11]2024.03支出'!$G:$H,2,0)</f>
        <v>1500000</v>
      </c>
      <c r="AJ28" s="218">
        <f t="shared" si="3"/>
        <v>0</v>
      </c>
      <c r="AK28" s="218">
        <v>1500000</v>
      </c>
      <c r="AL28" s="218"/>
      <c r="AM28" s="218">
        <f t="shared" si="4"/>
        <v>1500000</v>
      </c>
      <c r="AO28" s="153">
        <f>SUMIF($J$3:$AM$3,$AM$3,$J28:$AM28)</f>
        <v>4363646.98</v>
      </c>
      <c r="AP28" s="153">
        <f t="shared" si="5"/>
        <v>1084345.05</v>
      </c>
      <c r="AQ28" s="157" t="e">
        <f>VLOOKUP(C28,[13]Sheet1!$B$1:$BK$65536,62,0)</f>
        <v>#N/A</v>
      </c>
      <c r="AR28" s="157"/>
      <c r="AS28" s="157"/>
    </row>
    <row r="29" hidden="1" customHeight="1" spans="2:45">
      <c r="B29" s="200">
        <v>27</v>
      </c>
      <c r="C29" s="201" t="s">
        <v>695</v>
      </c>
      <c r="D29" s="201" t="s">
        <v>696</v>
      </c>
      <c r="E29" s="204" t="s">
        <v>644</v>
      </c>
      <c r="F29" s="204" t="s">
        <v>690</v>
      </c>
      <c r="G29" s="132">
        <f>VLOOKUP(C29,[1]整理明细!$B:$M,12,0)</f>
        <v>4672849.82</v>
      </c>
      <c r="H29" s="132">
        <f>VLOOKUP(C29,[12]河北应付账款!$C:$P,14,0)</f>
        <v>5483880</v>
      </c>
      <c r="I29" s="218">
        <f t="shared" si="1"/>
        <v>913980</v>
      </c>
      <c r="J29" s="218">
        <v>990000</v>
      </c>
      <c r="K29" s="218">
        <v>990000</v>
      </c>
      <c r="L29" s="218">
        <v>0</v>
      </c>
      <c r="M29" s="218">
        <v>1500000</v>
      </c>
      <c r="N29" s="218">
        <v>1051000</v>
      </c>
      <c r="O29" s="218">
        <v>449000</v>
      </c>
      <c r="P29" s="218">
        <v>1200000</v>
      </c>
      <c r="Q29" s="218">
        <v>1050000</v>
      </c>
      <c r="R29" s="218">
        <v>150000</v>
      </c>
      <c r="S29" s="218">
        <v>1000000</v>
      </c>
      <c r="T29" s="218">
        <v>750000</v>
      </c>
      <c r="U29" s="218">
        <v>250000</v>
      </c>
      <c r="V29" s="218">
        <v>1200000</v>
      </c>
      <c r="W29" s="218">
        <v>900000</v>
      </c>
      <c r="X29" s="218">
        <v>300000</v>
      </c>
      <c r="Y29" s="218">
        <v>2300000</v>
      </c>
      <c r="Z29" s="218">
        <v>470000</v>
      </c>
      <c r="AA29" s="218">
        <v>1830000</v>
      </c>
      <c r="AB29" s="218">
        <v>2000000</v>
      </c>
      <c r="AC29" s="218">
        <v>1370000</v>
      </c>
      <c r="AD29" s="218">
        <v>630000</v>
      </c>
      <c r="AE29" s="218">
        <v>2200000</v>
      </c>
      <c r="AF29" s="218">
        <v>600000</v>
      </c>
      <c r="AG29" s="218">
        <f t="shared" si="6"/>
        <v>1600000</v>
      </c>
      <c r="AH29" s="218">
        <v>2200000</v>
      </c>
      <c r="AI29" s="218">
        <f>VLOOKUP(D29,'[11]2024.03支出'!$G:$H,2,0)</f>
        <v>1500000</v>
      </c>
      <c r="AJ29" s="218">
        <f t="shared" si="3"/>
        <v>700000</v>
      </c>
      <c r="AK29" s="218">
        <v>2000000</v>
      </c>
      <c r="AL29" s="218"/>
      <c r="AM29" s="218">
        <f t="shared" si="4"/>
        <v>2000000</v>
      </c>
      <c r="AO29" s="153">
        <f>SUMIF($J$3:$AM$3,$AM$3,$J29:$AM29)</f>
        <v>7909000</v>
      </c>
      <c r="AP29" s="153">
        <f t="shared" si="5"/>
        <v>4672849.82</v>
      </c>
      <c r="AQ29" s="157" t="e">
        <f>VLOOKUP(C29,[13]Sheet1!$B$1:$BK$65536,62,0)</f>
        <v>#N/A</v>
      </c>
      <c r="AR29" s="157"/>
      <c r="AS29" s="157"/>
    </row>
    <row r="30" hidden="1" customHeight="1" spans="2:45">
      <c r="B30" s="200">
        <v>28</v>
      </c>
      <c r="C30" s="201" t="s">
        <v>697</v>
      </c>
      <c r="D30" s="201" t="s">
        <v>698</v>
      </c>
      <c r="E30" s="204" t="s">
        <v>644</v>
      </c>
      <c r="F30" s="204" t="s">
        <v>690</v>
      </c>
      <c r="G30" s="132">
        <f>VLOOKUP(C30,[1]整理明细!$B:$M,12,0)</f>
        <v>0</v>
      </c>
      <c r="H30" s="132">
        <f>VLOOKUP(C30,[12]河北应付账款!$C:$P,14,0)</f>
        <v>0</v>
      </c>
      <c r="I30" s="218">
        <f t="shared" si="1"/>
        <v>0</v>
      </c>
      <c r="J30" s="218">
        <v>7450.7</v>
      </c>
      <c r="K30" s="218">
        <v>7000</v>
      </c>
      <c r="L30" s="218">
        <v>450.7</v>
      </c>
      <c r="M30" s="218">
        <v>0</v>
      </c>
      <c r="N30" s="218">
        <v>0</v>
      </c>
      <c r="O30" s="218">
        <v>0</v>
      </c>
      <c r="P30" s="218">
        <v>48880.25</v>
      </c>
      <c r="Q30" s="218">
        <v>0</v>
      </c>
      <c r="R30" s="218">
        <v>48880.25</v>
      </c>
      <c r="S30" s="218">
        <v>0</v>
      </c>
      <c r="T30" s="218">
        <v>48880.25</v>
      </c>
      <c r="U30" s="218">
        <v>-48880.25</v>
      </c>
      <c r="V30" s="218">
        <v>0</v>
      </c>
      <c r="W30" s="218">
        <v>0</v>
      </c>
      <c r="X30" s="218">
        <v>0</v>
      </c>
      <c r="Y30" s="218">
        <v>0</v>
      </c>
      <c r="Z30" s="218">
        <v>0</v>
      </c>
      <c r="AA30" s="218">
        <v>0</v>
      </c>
      <c r="AB30" s="218">
        <v>0</v>
      </c>
      <c r="AC30" s="218">
        <v>0</v>
      </c>
      <c r="AD30" s="218">
        <v>0</v>
      </c>
      <c r="AE30" s="218">
        <v>0</v>
      </c>
      <c r="AF30" s="218">
        <v>0</v>
      </c>
      <c r="AG30" s="218">
        <f t="shared" si="6"/>
        <v>0</v>
      </c>
      <c r="AH30" s="218">
        <v>0</v>
      </c>
      <c r="AI30" s="218">
        <v>0</v>
      </c>
      <c r="AJ30" s="218">
        <f t="shared" si="3"/>
        <v>0</v>
      </c>
      <c r="AK30" s="218">
        <v>0</v>
      </c>
      <c r="AL30" s="218"/>
      <c r="AM30" s="218">
        <f t="shared" si="4"/>
        <v>0</v>
      </c>
      <c r="AO30" s="153">
        <f>SUMIF($J$3:$AM$3,$AM$3,$J30:$AM30)</f>
        <v>450.699999999997</v>
      </c>
      <c r="AP30" s="153">
        <f t="shared" si="5"/>
        <v>0</v>
      </c>
      <c r="AQ30" s="157" t="e">
        <f>VLOOKUP(C30,[13]Sheet1!$B$1:$BK$65536,62,0)</f>
        <v>#N/A</v>
      </c>
      <c r="AR30" s="157"/>
      <c r="AS30" s="157"/>
    </row>
    <row r="31" hidden="1" customHeight="1" spans="2:45">
      <c r="B31" s="200">
        <v>29</v>
      </c>
      <c r="C31" s="201" t="s">
        <v>699</v>
      </c>
      <c r="D31" s="201" t="s">
        <v>700</v>
      </c>
      <c r="E31" s="204" t="s">
        <v>644</v>
      </c>
      <c r="F31" s="204" t="s">
        <v>690</v>
      </c>
      <c r="G31" s="132">
        <f>VLOOKUP(C31,[1]整理明细!$B:$M,12,0)</f>
        <v>36233.1</v>
      </c>
      <c r="H31" s="132">
        <f>VLOOKUP(C31,[12]河北应付账款!$C:$P,14,0)</f>
        <v>36233.1</v>
      </c>
      <c r="I31" s="218">
        <f t="shared" si="1"/>
        <v>6038.85</v>
      </c>
      <c r="J31" s="218">
        <v>4180.72</v>
      </c>
      <c r="K31" s="218">
        <v>0</v>
      </c>
      <c r="L31" s="218">
        <v>4180.72</v>
      </c>
      <c r="M31" s="218">
        <v>0</v>
      </c>
      <c r="N31" s="218">
        <v>31355.4</v>
      </c>
      <c r="O31" s="218">
        <v>-31355.4</v>
      </c>
      <c r="P31" s="218">
        <v>0</v>
      </c>
      <c r="Q31" s="218">
        <v>0</v>
      </c>
      <c r="R31" s="218">
        <v>0</v>
      </c>
      <c r="S31" s="218">
        <v>24000</v>
      </c>
      <c r="T31" s="218">
        <v>8000</v>
      </c>
      <c r="U31" s="218">
        <v>16000</v>
      </c>
      <c r="V31" s="218">
        <v>16000</v>
      </c>
      <c r="W31" s="218">
        <v>16000</v>
      </c>
      <c r="X31" s="218">
        <v>0</v>
      </c>
      <c r="Y31" s="218">
        <v>0</v>
      </c>
      <c r="Z31" s="218">
        <v>0</v>
      </c>
      <c r="AA31" s="218">
        <v>0</v>
      </c>
      <c r="AB31" s="218">
        <v>0</v>
      </c>
      <c r="AC31" s="218">
        <v>0</v>
      </c>
      <c r="AD31" s="218">
        <v>0</v>
      </c>
      <c r="AE31" s="218">
        <v>0</v>
      </c>
      <c r="AF31" s="218">
        <v>0</v>
      </c>
      <c r="AG31" s="218">
        <f t="shared" si="6"/>
        <v>0</v>
      </c>
      <c r="AH31" s="218">
        <v>0</v>
      </c>
      <c r="AI31" s="218">
        <v>0</v>
      </c>
      <c r="AJ31" s="218">
        <f t="shared" si="3"/>
        <v>0</v>
      </c>
      <c r="AK31" s="218">
        <v>0</v>
      </c>
      <c r="AL31" s="218"/>
      <c r="AM31" s="218">
        <f t="shared" si="4"/>
        <v>0</v>
      </c>
      <c r="AO31" s="153">
        <f>SUMIF($J$3:$AM$3,$AM$3,$J31:$AM31)</f>
        <v>-11174.68</v>
      </c>
      <c r="AP31" s="153">
        <f t="shared" si="5"/>
        <v>-11174.68</v>
      </c>
      <c r="AQ31" s="157" t="e">
        <f>VLOOKUP(C31,[13]Sheet1!$B$1:$BK$65536,62,0)</f>
        <v>#N/A</v>
      </c>
      <c r="AR31" s="157"/>
      <c r="AS31" s="157"/>
    </row>
    <row r="32" hidden="1" customHeight="1" spans="2:45">
      <c r="B32" s="200">
        <v>30</v>
      </c>
      <c r="C32" s="201" t="s">
        <v>701</v>
      </c>
      <c r="D32" s="201" t="s">
        <v>702</v>
      </c>
      <c r="E32" s="204" t="s">
        <v>644</v>
      </c>
      <c r="F32" s="204" t="s">
        <v>690</v>
      </c>
      <c r="G32" s="132">
        <f>VLOOKUP(C32,[1]整理明细!$B:$M,12,0)</f>
        <v>0</v>
      </c>
      <c r="H32" s="132">
        <v>0</v>
      </c>
      <c r="I32" s="218">
        <f t="shared" si="1"/>
        <v>0</v>
      </c>
      <c r="J32" s="218">
        <v>0</v>
      </c>
      <c r="K32" s="218">
        <v>0</v>
      </c>
      <c r="L32" s="218">
        <v>0</v>
      </c>
      <c r="M32" s="218">
        <v>12000</v>
      </c>
      <c r="N32" s="218">
        <v>12000</v>
      </c>
      <c r="O32" s="218">
        <v>0</v>
      </c>
      <c r="P32" s="218">
        <v>0</v>
      </c>
      <c r="Q32" s="218">
        <v>12000</v>
      </c>
      <c r="R32" s="218">
        <v>-12000</v>
      </c>
      <c r="S32" s="218">
        <v>12000</v>
      </c>
      <c r="T32" s="218">
        <v>4000</v>
      </c>
      <c r="U32" s="218">
        <v>8000</v>
      </c>
      <c r="V32" s="218">
        <v>12000</v>
      </c>
      <c r="W32" s="218">
        <v>0</v>
      </c>
      <c r="X32" s="218">
        <v>12000</v>
      </c>
      <c r="Y32" s="218">
        <v>12000</v>
      </c>
      <c r="Z32" s="218">
        <v>80</v>
      </c>
      <c r="AA32" s="218">
        <v>11920</v>
      </c>
      <c r="AB32" s="218">
        <v>12000</v>
      </c>
      <c r="AC32" s="218">
        <v>0</v>
      </c>
      <c r="AD32" s="218">
        <v>12000</v>
      </c>
      <c r="AE32" s="218">
        <v>12000</v>
      </c>
      <c r="AF32" s="218">
        <v>0</v>
      </c>
      <c r="AG32" s="218">
        <f t="shared" si="6"/>
        <v>12000</v>
      </c>
      <c r="AH32" s="218">
        <v>12000</v>
      </c>
      <c r="AI32" s="218">
        <v>0</v>
      </c>
      <c r="AJ32" s="218">
        <f t="shared" si="3"/>
        <v>12000</v>
      </c>
      <c r="AK32" s="218">
        <v>0</v>
      </c>
      <c r="AL32" s="218"/>
      <c r="AM32" s="218">
        <f t="shared" si="4"/>
        <v>0</v>
      </c>
      <c r="AO32" s="153">
        <f>SUMIF($J$3:$AM$3,$AM$3,$J32:$AM32)</f>
        <v>55920</v>
      </c>
      <c r="AP32" s="153">
        <f t="shared" si="5"/>
        <v>0</v>
      </c>
      <c r="AQ32" s="157" t="e">
        <f>VLOOKUP(C32,[13]Sheet1!$B$1:$BK$65536,62,0)</f>
        <v>#N/A</v>
      </c>
      <c r="AR32" s="157"/>
      <c r="AS32" s="157"/>
    </row>
    <row r="33" hidden="1" customHeight="1" spans="2:45">
      <c r="B33" s="200">
        <v>31</v>
      </c>
      <c r="C33" s="201" t="s">
        <v>703</v>
      </c>
      <c r="D33" s="201" t="s">
        <v>704</v>
      </c>
      <c r="E33" s="204" t="s">
        <v>644</v>
      </c>
      <c r="F33" s="204" t="s">
        <v>690</v>
      </c>
      <c r="G33" s="132">
        <f>VLOOKUP(C33,[1]整理明细!$B:$M,12,0)</f>
        <v>0</v>
      </c>
      <c r="H33" s="132">
        <f>VLOOKUP(C33,[12]河北应付账款!$C:$P,14,0)</f>
        <v>62647.2</v>
      </c>
      <c r="I33" s="218">
        <f t="shared" si="1"/>
        <v>10441.2</v>
      </c>
      <c r="J33" s="218">
        <v>75936</v>
      </c>
      <c r="K33" s="218">
        <v>75936</v>
      </c>
      <c r="L33" s="218">
        <v>0</v>
      </c>
      <c r="M33" s="218">
        <v>0</v>
      </c>
      <c r="N33" s="218">
        <v>32272.8</v>
      </c>
      <c r="O33" s="218">
        <v>-32272.8</v>
      </c>
      <c r="P33" s="218">
        <v>37968</v>
      </c>
      <c r="Q33" s="218">
        <v>37968</v>
      </c>
      <c r="R33" s="218">
        <v>0</v>
      </c>
      <c r="S33" s="218">
        <v>100000</v>
      </c>
      <c r="T33" s="218">
        <v>50000</v>
      </c>
      <c r="U33" s="218">
        <v>50000</v>
      </c>
      <c r="V33" s="218">
        <v>100000</v>
      </c>
      <c r="W33" s="218">
        <v>55361.2</v>
      </c>
      <c r="X33" s="218">
        <v>44638.8</v>
      </c>
      <c r="Y33" s="218">
        <v>100000</v>
      </c>
      <c r="Z33" s="218">
        <v>0</v>
      </c>
      <c r="AA33" s="218">
        <v>100000</v>
      </c>
      <c r="AB33" s="218">
        <v>80000</v>
      </c>
      <c r="AC33" s="218">
        <v>0</v>
      </c>
      <c r="AD33" s="218">
        <v>80000</v>
      </c>
      <c r="AE33" s="218">
        <v>80000</v>
      </c>
      <c r="AF33" s="218">
        <v>0</v>
      </c>
      <c r="AG33" s="218">
        <f t="shared" si="6"/>
        <v>80000</v>
      </c>
      <c r="AH33" s="218">
        <v>80000</v>
      </c>
      <c r="AI33" s="218">
        <v>0</v>
      </c>
      <c r="AJ33" s="218">
        <f t="shared" si="3"/>
        <v>80000</v>
      </c>
      <c r="AK33" s="218">
        <v>50000</v>
      </c>
      <c r="AL33" s="218"/>
      <c r="AM33" s="218">
        <f t="shared" si="4"/>
        <v>50000</v>
      </c>
      <c r="AO33" s="153">
        <f>SUMIF($J$3:$AM$3,$AM$3,$J33:$AM33)</f>
        <v>452366</v>
      </c>
      <c r="AP33" s="153">
        <f t="shared" si="5"/>
        <v>0</v>
      </c>
      <c r="AQ33" s="157" t="e">
        <f>VLOOKUP(C33,[13]Sheet1!$B$1:$BK$65536,62,0)</f>
        <v>#N/A</v>
      </c>
      <c r="AR33" s="157"/>
      <c r="AS33" s="157"/>
    </row>
    <row r="34" hidden="1" customHeight="1" spans="2:45">
      <c r="B34" s="200">
        <v>32</v>
      </c>
      <c r="C34" s="201" t="s">
        <v>705</v>
      </c>
      <c r="D34" s="201" t="s">
        <v>706</v>
      </c>
      <c r="E34" s="204" t="s">
        <v>707</v>
      </c>
      <c r="F34" s="204" t="s">
        <v>690</v>
      </c>
      <c r="G34" s="132">
        <f>VLOOKUP(C34,[1]整理明细!$B:$M,12,0)</f>
        <v>3312490.44</v>
      </c>
      <c r="H34" s="132">
        <f>VLOOKUP(C34,[12]河北应付账款!$C:$P,14,0)</f>
        <v>1729238.97</v>
      </c>
      <c r="I34" s="218">
        <f t="shared" si="1"/>
        <v>288206.495</v>
      </c>
      <c r="J34" s="218">
        <v>236874.966666666</v>
      </c>
      <c r="K34" s="218">
        <v>133280</v>
      </c>
      <c r="L34" s="218">
        <v>103594.966666666</v>
      </c>
      <c r="M34" s="218">
        <v>224000</v>
      </c>
      <c r="N34" s="218">
        <v>151900</v>
      </c>
      <c r="O34" s="218">
        <v>72100</v>
      </c>
      <c r="P34" s="218">
        <v>233000</v>
      </c>
      <c r="Q34" s="218">
        <v>245000</v>
      </c>
      <c r="R34" s="218">
        <v>-12000</v>
      </c>
      <c r="S34" s="218">
        <v>231768.586666666</v>
      </c>
      <c r="T34" s="218">
        <v>226000</v>
      </c>
      <c r="U34" s="218">
        <v>5768.586666666</v>
      </c>
      <c r="V34" s="218">
        <v>230000</v>
      </c>
      <c r="W34" s="218">
        <v>588000</v>
      </c>
      <c r="X34" s="218">
        <v>-358000</v>
      </c>
      <c r="Y34" s="218">
        <v>216767.570666666</v>
      </c>
      <c r="Z34" s="218">
        <v>226000</v>
      </c>
      <c r="AA34" s="218">
        <v>-9232.42933333357</v>
      </c>
      <c r="AB34" s="218">
        <v>300000</v>
      </c>
      <c r="AC34" s="218">
        <v>200000</v>
      </c>
      <c r="AD34" s="218">
        <v>100000</v>
      </c>
      <c r="AE34" s="218">
        <v>200000</v>
      </c>
      <c r="AF34" s="218">
        <v>196000</v>
      </c>
      <c r="AG34" s="218">
        <f t="shared" si="6"/>
        <v>4000</v>
      </c>
      <c r="AH34" s="232">
        <v>284000</v>
      </c>
      <c r="AI34" s="218">
        <f>VLOOKUP(D34,'[11]2024.03支出'!$G:$H,2,0)</f>
        <v>397000</v>
      </c>
      <c r="AJ34" s="218">
        <f t="shared" si="3"/>
        <v>-113000</v>
      </c>
      <c r="AK34" s="232">
        <f>ROUND(I34,-3)</f>
        <v>288000</v>
      </c>
      <c r="AL34" s="218"/>
      <c r="AM34" s="218">
        <f t="shared" si="4"/>
        <v>288000</v>
      </c>
      <c r="AO34" s="153">
        <f>SUMIF($J$3:$AM$3,$AM$3,$J34:$AM34)</f>
        <v>81231.1239999984</v>
      </c>
      <c r="AP34" s="153">
        <f t="shared" si="5"/>
        <v>81231.1239999984</v>
      </c>
      <c r="AQ34" s="157" t="e">
        <f>VLOOKUP(C34,[13]Sheet1!$B$1:$BK$65536,62,0)</f>
        <v>#N/A</v>
      </c>
      <c r="AR34" s="157"/>
      <c r="AS34" s="157"/>
    </row>
    <row r="35" hidden="1" customHeight="1" spans="2:45">
      <c r="B35" s="206">
        <v>33</v>
      </c>
      <c r="C35" s="207" t="s">
        <v>708</v>
      </c>
      <c r="D35" s="207" t="s">
        <v>709</v>
      </c>
      <c r="E35" s="208" t="s">
        <v>707</v>
      </c>
      <c r="F35" s="208" t="s">
        <v>690</v>
      </c>
      <c r="G35" s="170">
        <f>VLOOKUP(C35,[1]整理明细!$B:$M,12,0)</f>
        <v>3947452.36</v>
      </c>
      <c r="H35" s="170">
        <f>VLOOKUP(C35,[12]河北应付账款!$C:$P,14,0)</f>
        <v>2550252</v>
      </c>
      <c r="I35" s="219">
        <f t="shared" si="1"/>
        <v>425042</v>
      </c>
      <c r="J35" s="218">
        <v>122746.56</v>
      </c>
      <c r="K35" s="218">
        <v>294000</v>
      </c>
      <c r="L35" s="218">
        <v>-171253.44</v>
      </c>
      <c r="M35" s="218">
        <v>155000</v>
      </c>
      <c r="N35" s="218">
        <v>219520</v>
      </c>
      <c r="O35" s="218">
        <v>-64520</v>
      </c>
      <c r="P35" s="218">
        <v>167000</v>
      </c>
      <c r="Q35" s="218">
        <v>147000</v>
      </c>
      <c r="R35" s="218">
        <v>20000</v>
      </c>
      <c r="S35" s="218">
        <v>218000</v>
      </c>
      <c r="T35" s="218">
        <v>0</v>
      </c>
      <c r="U35" s="218">
        <v>218000</v>
      </c>
      <c r="V35" s="218">
        <v>200000</v>
      </c>
      <c r="W35" s="218">
        <v>0</v>
      </c>
      <c r="X35" s="218">
        <v>200000</v>
      </c>
      <c r="Y35" s="218">
        <v>276831.856</v>
      </c>
      <c r="Z35" s="218">
        <v>229800</v>
      </c>
      <c r="AA35" s="218">
        <v>47031.856</v>
      </c>
      <c r="AB35" s="218">
        <v>500000</v>
      </c>
      <c r="AC35" s="218">
        <v>500000</v>
      </c>
      <c r="AD35" s="218">
        <v>0</v>
      </c>
      <c r="AE35" s="218">
        <v>600000</v>
      </c>
      <c r="AF35" s="218">
        <v>196000</v>
      </c>
      <c r="AG35" s="218">
        <f t="shared" si="6"/>
        <v>404000</v>
      </c>
      <c r="AH35" s="233">
        <v>451000</v>
      </c>
      <c r="AI35" s="219">
        <f>VLOOKUP(D35,'[11]2024.03支出'!$G:$H,2,0)</f>
        <v>343000</v>
      </c>
      <c r="AJ35" s="219">
        <f t="shared" si="3"/>
        <v>108000</v>
      </c>
      <c r="AK35" s="233">
        <f>ROUND(I35,-3)</f>
        <v>425000</v>
      </c>
      <c r="AL35" s="219"/>
      <c r="AM35" s="218">
        <f t="shared" si="4"/>
        <v>425000</v>
      </c>
      <c r="AO35" s="153">
        <f>SUMIF($J$3:$AM$3,$AM$3,$J35:$AM35)</f>
        <v>1186258.416</v>
      </c>
      <c r="AP35" s="153">
        <f t="shared" si="5"/>
        <v>1186258.416</v>
      </c>
      <c r="AQ35" s="157" t="e">
        <f>VLOOKUP(C35,[13]Sheet1!$B$1:$BK$65536,62,0)</f>
        <v>#N/A</v>
      </c>
      <c r="AR35" s="157"/>
      <c r="AS35" s="157"/>
    </row>
    <row r="36" customHeight="1" spans="2:45">
      <c r="B36" s="209">
        <v>34</v>
      </c>
      <c r="C36" s="171" t="s">
        <v>710</v>
      </c>
      <c r="D36" s="171" t="s">
        <v>711</v>
      </c>
      <c r="E36" s="210" t="s">
        <v>644</v>
      </c>
      <c r="F36" s="210" t="s">
        <v>712</v>
      </c>
      <c r="G36" s="172">
        <f>VLOOKUP(C36,[1]整理明细!$B:$M,12,0)</f>
        <v>6531</v>
      </c>
      <c r="H36" s="172">
        <f>VLOOKUP(C36,[12]河北应付账款!$C:$P,14,0)</f>
        <v>0</v>
      </c>
      <c r="I36" s="220">
        <f t="shared" si="1"/>
        <v>0</v>
      </c>
      <c r="J36" s="221">
        <v>774</v>
      </c>
      <c r="K36" s="218">
        <v>774</v>
      </c>
      <c r="L36" s="218">
        <v>0</v>
      </c>
      <c r="M36" s="218">
        <v>0</v>
      </c>
      <c r="N36" s="218">
        <v>0</v>
      </c>
      <c r="O36" s="218">
        <v>0</v>
      </c>
      <c r="P36" s="218">
        <v>10000</v>
      </c>
      <c r="Q36" s="218">
        <v>0</v>
      </c>
      <c r="R36" s="218">
        <v>10000</v>
      </c>
      <c r="S36" s="218">
        <v>0</v>
      </c>
      <c r="T36" s="218">
        <v>10000</v>
      </c>
      <c r="U36" s="218">
        <v>-10000</v>
      </c>
      <c r="V36" s="218">
        <v>0</v>
      </c>
      <c r="W36" s="218">
        <v>0</v>
      </c>
      <c r="X36" s="218">
        <v>0</v>
      </c>
      <c r="Y36" s="218">
        <v>0</v>
      </c>
      <c r="Z36" s="218">
        <v>0</v>
      </c>
      <c r="AA36" s="218">
        <v>0</v>
      </c>
      <c r="AB36" s="218">
        <v>6531</v>
      </c>
      <c r="AC36" s="218">
        <v>0</v>
      </c>
      <c r="AD36" s="218">
        <v>6531</v>
      </c>
      <c r="AE36" s="218">
        <v>0</v>
      </c>
      <c r="AF36" s="218">
        <v>0</v>
      </c>
      <c r="AG36" s="234">
        <f t="shared" si="6"/>
        <v>0</v>
      </c>
      <c r="AH36" s="220">
        <v>6531</v>
      </c>
      <c r="AI36" s="220">
        <v>0</v>
      </c>
      <c r="AJ36" s="220">
        <f t="shared" si="3"/>
        <v>6531</v>
      </c>
      <c r="AK36" s="235"/>
      <c r="AL36" s="220"/>
      <c r="AM36" s="236">
        <f t="shared" si="4"/>
        <v>0</v>
      </c>
      <c r="AN36" s="175"/>
      <c r="AO36" s="188">
        <f>SUMIF($J$3:$AM$3,$AM$3,$J36:$AM36)</f>
        <v>13062</v>
      </c>
      <c r="AP36" s="188">
        <f t="shared" si="5"/>
        <v>6531</v>
      </c>
      <c r="AQ36" s="157">
        <f>VLOOKUP(C36,[13]Sheet1!$B$1:$BK$65536,62,0)</f>
        <v>1</v>
      </c>
      <c r="AR36" s="244"/>
      <c r="AS36" s="245"/>
    </row>
    <row r="37" customHeight="1" spans="2:45">
      <c r="B37" s="209">
        <v>35</v>
      </c>
      <c r="C37" s="171" t="s">
        <v>713</v>
      </c>
      <c r="D37" s="171" t="s">
        <v>714</v>
      </c>
      <c r="E37" s="210" t="s">
        <v>644</v>
      </c>
      <c r="F37" s="210" t="s">
        <v>712</v>
      </c>
      <c r="G37" s="172">
        <f>VLOOKUP(C37,[1]整理明细!$B:$M,12,0)</f>
        <v>303625.92</v>
      </c>
      <c r="H37" s="172">
        <f>VLOOKUP(C37,[12]河北应付账款!$C:$P,14,0)</f>
        <v>83600</v>
      </c>
      <c r="I37" s="220">
        <f t="shared" si="1"/>
        <v>13933.3333333333</v>
      </c>
      <c r="J37" s="221">
        <v>100000</v>
      </c>
      <c r="K37" s="218">
        <v>100000</v>
      </c>
      <c r="L37" s="218">
        <v>0</v>
      </c>
      <c r="M37" s="218">
        <v>100000</v>
      </c>
      <c r="N37" s="218">
        <v>100000</v>
      </c>
      <c r="O37" s="218">
        <v>0</v>
      </c>
      <c r="P37" s="218">
        <v>100000</v>
      </c>
      <c r="Q37" s="218">
        <v>50000</v>
      </c>
      <c r="R37" s="218">
        <v>50000</v>
      </c>
      <c r="S37" s="218">
        <v>0</v>
      </c>
      <c r="T37" s="218">
        <v>0</v>
      </c>
      <c r="U37" s="218">
        <v>0</v>
      </c>
      <c r="V37" s="218">
        <v>200000</v>
      </c>
      <c r="W37" s="218">
        <v>50000</v>
      </c>
      <c r="X37" s="218">
        <v>150000</v>
      </c>
      <c r="Y37" s="218">
        <v>0</v>
      </c>
      <c r="Z37" s="218">
        <v>0</v>
      </c>
      <c r="AA37" s="218">
        <v>0</v>
      </c>
      <c r="AB37" s="218">
        <v>100000</v>
      </c>
      <c r="AC37" s="218">
        <v>0</v>
      </c>
      <c r="AD37" s="218">
        <v>100000</v>
      </c>
      <c r="AE37" s="218">
        <v>50000</v>
      </c>
      <c r="AF37" s="218">
        <v>0</v>
      </c>
      <c r="AG37" s="234">
        <f t="shared" si="6"/>
        <v>50000</v>
      </c>
      <c r="AH37" s="220">
        <v>0</v>
      </c>
      <c r="AI37" s="220">
        <v>0</v>
      </c>
      <c r="AJ37" s="220">
        <f t="shared" si="3"/>
        <v>0</v>
      </c>
      <c r="AK37" s="235"/>
      <c r="AL37" s="220"/>
      <c r="AM37" s="236">
        <f t="shared" si="4"/>
        <v>0</v>
      </c>
      <c r="AN37" s="175"/>
      <c r="AO37" s="188">
        <f>SUMIF($J$3:$AM$3,$AM$3,$J37:$AM37)</f>
        <v>350000</v>
      </c>
      <c r="AP37" s="188">
        <f t="shared" si="5"/>
        <v>303625.92</v>
      </c>
      <c r="AQ37" s="157">
        <f>VLOOKUP(C37,[13]Sheet1!$B$1:$BK$65536,62,0)</f>
        <v>1</v>
      </c>
      <c r="AR37" s="244"/>
      <c r="AS37" s="245"/>
    </row>
    <row r="38" customHeight="1" spans="2:45">
      <c r="B38" s="209">
        <v>36</v>
      </c>
      <c r="C38" s="171" t="s">
        <v>715</v>
      </c>
      <c r="D38" s="171" t="s">
        <v>716</v>
      </c>
      <c r="E38" s="210" t="s">
        <v>644</v>
      </c>
      <c r="F38" s="210" t="s">
        <v>712</v>
      </c>
      <c r="G38" s="172">
        <f>VLOOKUP(C38,[1]整理明细!$B:$M,12,0)</f>
        <v>-9.45874489843845e-11</v>
      </c>
      <c r="H38" s="172">
        <f>VLOOKUP(C38,[12]河北应付账款!$C:$P,14,0)</f>
        <v>76246.9</v>
      </c>
      <c r="I38" s="220">
        <f t="shared" si="1"/>
        <v>12707.8166666667</v>
      </c>
      <c r="J38" s="221">
        <v>0</v>
      </c>
      <c r="K38" s="218">
        <v>0</v>
      </c>
      <c r="L38" s="218">
        <v>0</v>
      </c>
      <c r="M38" s="218">
        <v>74860.8</v>
      </c>
      <c r="N38" s="218">
        <v>74860.8</v>
      </c>
      <c r="O38" s="218">
        <v>0</v>
      </c>
      <c r="P38" s="218">
        <v>0</v>
      </c>
      <c r="Q38" s="218">
        <v>0</v>
      </c>
      <c r="R38" s="218">
        <v>0</v>
      </c>
      <c r="S38" s="218">
        <v>40416.95</v>
      </c>
      <c r="T38" s="218">
        <v>22000</v>
      </c>
      <c r="U38" s="218">
        <v>18416.95</v>
      </c>
      <c r="V38" s="218">
        <v>18416.95</v>
      </c>
      <c r="W38" s="218">
        <v>18416.95</v>
      </c>
      <c r="X38" s="218">
        <v>0</v>
      </c>
      <c r="Y38" s="218">
        <v>38471.5</v>
      </c>
      <c r="Z38" s="218">
        <v>0</v>
      </c>
      <c r="AA38" s="218">
        <v>38471.5</v>
      </c>
      <c r="AB38" s="218">
        <v>38871.48</v>
      </c>
      <c r="AC38" s="218">
        <v>38871.48</v>
      </c>
      <c r="AD38" s="218">
        <v>0</v>
      </c>
      <c r="AE38" s="218">
        <v>37775.4</v>
      </c>
      <c r="AF38" s="218">
        <v>0</v>
      </c>
      <c r="AG38" s="234">
        <f t="shared" si="6"/>
        <v>37775.4</v>
      </c>
      <c r="AH38" s="220">
        <v>37775.4</v>
      </c>
      <c r="AI38" s="220">
        <f>VLOOKUP(D38,'[11]2024.03支出'!$G:$H,2,0)</f>
        <v>37775.4</v>
      </c>
      <c r="AJ38" s="220">
        <f t="shared" si="3"/>
        <v>0</v>
      </c>
      <c r="AK38" s="237">
        <v>37775.4</v>
      </c>
      <c r="AL38" s="220"/>
      <c r="AM38" s="236">
        <f t="shared" si="4"/>
        <v>37775.4</v>
      </c>
      <c r="AN38" s="175"/>
      <c r="AO38" s="188">
        <f>SUMIF($J$3:$AM$3,$AM$3,$J38:$AM38)</f>
        <v>132439.25</v>
      </c>
      <c r="AP38" s="188">
        <f t="shared" si="5"/>
        <v>-9.45874489843845e-11</v>
      </c>
      <c r="AQ38" s="157">
        <f>VLOOKUP(C38,[13]Sheet1!$B$1:$BK$65536,62,0)</f>
        <v>1</v>
      </c>
      <c r="AR38" s="244"/>
      <c r="AS38" s="245">
        <v>37775.4</v>
      </c>
    </row>
    <row r="39" customHeight="1" spans="2:45">
      <c r="B39" s="209">
        <v>37</v>
      </c>
      <c r="C39" s="171" t="s">
        <v>717</v>
      </c>
      <c r="D39" s="171" t="s">
        <v>718</v>
      </c>
      <c r="E39" s="210" t="s">
        <v>644</v>
      </c>
      <c r="F39" s="210" t="s">
        <v>712</v>
      </c>
      <c r="G39" s="172">
        <f>VLOOKUP(C39,[1]整理明细!$B:$M,12,0)</f>
        <v>0</v>
      </c>
      <c r="H39" s="172">
        <v>0</v>
      </c>
      <c r="I39" s="220">
        <f t="shared" si="1"/>
        <v>0</v>
      </c>
      <c r="J39" s="221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8">
        <v>0</v>
      </c>
      <c r="V39" s="218">
        <v>0</v>
      </c>
      <c r="W39" s="218">
        <v>0</v>
      </c>
      <c r="X39" s="218">
        <v>0</v>
      </c>
      <c r="Y39" s="218">
        <v>66000</v>
      </c>
      <c r="Z39" s="218">
        <v>0</v>
      </c>
      <c r="AA39" s="218">
        <v>66000</v>
      </c>
      <c r="AB39" s="218">
        <v>66000</v>
      </c>
      <c r="AC39" s="218">
        <v>66000</v>
      </c>
      <c r="AD39" s="218">
        <v>0</v>
      </c>
      <c r="AE39" s="218">
        <v>0</v>
      </c>
      <c r="AF39" s="218">
        <v>0</v>
      </c>
      <c r="AG39" s="234">
        <f t="shared" si="6"/>
        <v>0</v>
      </c>
      <c r="AH39" s="220">
        <v>0</v>
      </c>
      <c r="AI39" s="220">
        <v>0</v>
      </c>
      <c r="AJ39" s="220">
        <f t="shared" si="3"/>
        <v>0</v>
      </c>
      <c r="AK39" s="237">
        <v>39000</v>
      </c>
      <c r="AL39" s="220"/>
      <c r="AM39" s="221">
        <f t="shared" si="4"/>
        <v>39000</v>
      </c>
      <c r="AO39" s="153">
        <f>SUMIF($J$3:$AM$3,$AM$3,$J39:$AM39)</f>
        <v>105000</v>
      </c>
      <c r="AP39" s="153">
        <f t="shared" si="5"/>
        <v>0</v>
      </c>
      <c r="AQ39" s="157" t="e">
        <f>VLOOKUP(C39,[13]Sheet1!$B$1:$BK$65536,62,0)</f>
        <v>#N/A</v>
      </c>
      <c r="AR39" s="244"/>
      <c r="AS39" s="245"/>
    </row>
    <row r="40" customHeight="1" spans="2:45">
      <c r="B40" s="209">
        <v>38</v>
      </c>
      <c r="C40" s="171" t="s">
        <v>719</v>
      </c>
      <c r="D40" s="171" t="s">
        <v>720</v>
      </c>
      <c r="E40" s="210" t="s">
        <v>644</v>
      </c>
      <c r="F40" s="210" t="s">
        <v>712</v>
      </c>
      <c r="G40" s="172">
        <f>VLOOKUP(C40,[1]整理明细!$B:$M,12,0)</f>
        <v>122720</v>
      </c>
      <c r="H40" s="172">
        <f>VLOOKUP(C40,[12]河北应付账款!$C:$P,14,0)</f>
        <v>122040</v>
      </c>
      <c r="I40" s="220">
        <f t="shared" si="1"/>
        <v>20340</v>
      </c>
      <c r="J40" s="221">
        <v>50000</v>
      </c>
      <c r="K40" s="218">
        <v>50000</v>
      </c>
      <c r="L40" s="218">
        <v>0</v>
      </c>
      <c r="M40" s="218">
        <v>40000</v>
      </c>
      <c r="N40" s="218">
        <v>40000</v>
      </c>
      <c r="O40" s="218">
        <v>0</v>
      </c>
      <c r="P40" s="218">
        <v>100000</v>
      </c>
      <c r="Q40" s="218">
        <v>0</v>
      </c>
      <c r="R40" s="218">
        <v>100000</v>
      </c>
      <c r="S40" s="218">
        <v>84760</v>
      </c>
      <c r="T40" s="218">
        <v>50000</v>
      </c>
      <c r="U40" s="218">
        <v>34760</v>
      </c>
      <c r="V40" s="218">
        <v>84760</v>
      </c>
      <c r="W40" s="218">
        <v>84760</v>
      </c>
      <c r="X40" s="218">
        <v>0</v>
      </c>
      <c r="Y40" s="218">
        <v>101700</v>
      </c>
      <c r="Z40" s="218">
        <v>0</v>
      </c>
      <c r="AA40" s="218">
        <v>101700</v>
      </c>
      <c r="AB40" s="218">
        <v>122720</v>
      </c>
      <c r="AC40" s="218">
        <v>0</v>
      </c>
      <c r="AD40" s="218">
        <v>122720</v>
      </c>
      <c r="AE40" s="218">
        <v>0</v>
      </c>
      <c r="AF40" s="218">
        <v>0</v>
      </c>
      <c r="AG40" s="234">
        <f t="shared" si="6"/>
        <v>0</v>
      </c>
      <c r="AH40" s="220">
        <v>122720</v>
      </c>
      <c r="AI40" s="220">
        <v>0</v>
      </c>
      <c r="AJ40" s="220">
        <f t="shared" si="3"/>
        <v>122720</v>
      </c>
      <c r="AK40" s="235"/>
      <c r="AL40" s="220"/>
      <c r="AM40" s="236">
        <f t="shared" si="4"/>
        <v>0</v>
      </c>
      <c r="AN40" s="175"/>
      <c r="AO40" s="188">
        <f>SUMIF($J$3:$AM$3,$AM$3,$J40:$AM40)</f>
        <v>481900</v>
      </c>
      <c r="AP40" s="188">
        <f t="shared" si="5"/>
        <v>122720</v>
      </c>
      <c r="AQ40" s="157">
        <f>VLOOKUP(C40,[13]Sheet1!$B$1:$BK$65536,62,0)</f>
        <v>1</v>
      </c>
      <c r="AR40" s="244"/>
      <c r="AS40" s="245">
        <v>20000</v>
      </c>
    </row>
    <row r="41" customHeight="1" spans="2:45">
      <c r="B41" s="209">
        <v>39</v>
      </c>
      <c r="C41" s="171" t="s">
        <v>721</v>
      </c>
      <c r="D41" s="171" t="s">
        <v>722</v>
      </c>
      <c r="E41" s="210" t="s">
        <v>644</v>
      </c>
      <c r="F41" s="210" t="s">
        <v>712</v>
      </c>
      <c r="G41" s="172">
        <f>VLOOKUP(C41,[1]整理明细!$B:$M,12,0)</f>
        <v>0</v>
      </c>
      <c r="H41" s="172">
        <f>VLOOKUP(C41,[12]河北应付账款!$C:$P,14,0)</f>
        <v>457980</v>
      </c>
      <c r="I41" s="220">
        <f t="shared" si="1"/>
        <v>76330</v>
      </c>
      <c r="J41" s="221">
        <v>150375</v>
      </c>
      <c r="K41" s="218">
        <v>150375</v>
      </c>
      <c r="L41" s="218">
        <v>0</v>
      </c>
      <c r="M41" s="218">
        <v>27000</v>
      </c>
      <c r="N41" s="218">
        <v>83000</v>
      </c>
      <c r="O41" s="218">
        <v>-56000</v>
      </c>
      <c r="P41" s="218">
        <v>36100</v>
      </c>
      <c r="Q41" s="218">
        <v>95600</v>
      </c>
      <c r="R41" s="218">
        <v>-59500</v>
      </c>
      <c r="S41" s="218">
        <v>118800</v>
      </c>
      <c r="T41" s="218">
        <v>45000</v>
      </c>
      <c r="U41" s="218">
        <v>73800</v>
      </c>
      <c r="V41" s="218">
        <v>121780</v>
      </c>
      <c r="W41" s="218">
        <v>73800</v>
      </c>
      <c r="X41" s="218">
        <v>47980</v>
      </c>
      <c r="Y41" s="218">
        <v>28250</v>
      </c>
      <c r="Z41" s="218">
        <v>107320</v>
      </c>
      <c r="AA41" s="218">
        <v>-79070</v>
      </c>
      <c r="AB41" s="218">
        <v>33000</v>
      </c>
      <c r="AC41" s="218">
        <v>33000</v>
      </c>
      <c r="AD41" s="218">
        <v>0</v>
      </c>
      <c r="AE41" s="218">
        <v>243860</v>
      </c>
      <c r="AF41" s="218">
        <v>0</v>
      </c>
      <c r="AG41" s="234">
        <f t="shared" si="6"/>
        <v>243860</v>
      </c>
      <c r="AH41" s="220">
        <v>243860</v>
      </c>
      <c r="AI41" s="220">
        <f>VLOOKUP(D41,'[11]2024.03支出'!$G:$H,2,0)</f>
        <v>243860</v>
      </c>
      <c r="AJ41" s="220">
        <f t="shared" si="3"/>
        <v>0</v>
      </c>
      <c r="AK41" s="235"/>
      <c r="AL41" s="220"/>
      <c r="AM41" s="236">
        <f t="shared" si="4"/>
        <v>0</v>
      </c>
      <c r="AN41" s="175"/>
      <c r="AO41" s="188">
        <f>SUMIF($J$3:$AM$3,$AM$3,$J41:$AM41)</f>
        <v>171070</v>
      </c>
      <c r="AP41" s="188">
        <f t="shared" si="5"/>
        <v>0</v>
      </c>
      <c r="AQ41" s="157">
        <f>VLOOKUP(C41,[13]Sheet1!$B$1:$BK$65536,62,0)</f>
        <v>1</v>
      </c>
      <c r="AR41" s="244"/>
      <c r="AS41" s="245"/>
    </row>
    <row r="42" customHeight="1" spans="2:45">
      <c r="B42" s="209">
        <v>40</v>
      </c>
      <c r="C42" s="171" t="s">
        <v>723</v>
      </c>
      <c r="D42" s="171" t="s">
        <v>724</v>
      </c>
      <c r="E42" s="210" t="s">
        <v>644</v>
      </c>
      <c r="F42" s="210" t="s">
        <v>712</v>
      </c>
      <c r="G42" s="172">
        <f>VLOOKUP(C42,[1]整理明细!$B:$M,12,0)</f>
        <v>0</v>
      </c>
      <c r="H42" s="172">
        <f>VLOOKUP(C42,[12]河北应付账款!$C:$P,14,0)</f>
        <v>272483.45</v>
      </c>
      <c r="I42" s="220">
        <f t="shared" si="1"/>
        <v>45413.9083333333</v>
      </c>
      <c r="J42" s="221">
        <v>70000</v>
      </c>
      <c r="K42" s="218">
        <v>70000</v>
      </c>
      <c r="L42" s="218">
        <v>0</v>
      </c>
      <c r="M42" s="218">
        <v>50000</v>
      </c>
      <c r="N42" s="218">
        <v>50000</v>
      </c>
      <c r="O42" s="218">
        <v>0</v>
      </c>
      <c r="P42" s="218">
        <v>44050</v>
      </c>
      <c r="Q42" s="218">
        <v>44050</v>
      </c>
      <c r="R42" s="218">
        <v>0</v>
      </c>
      <c r="S42" s="218">
        <v>45400</v>
      </c>
      <c r="T42" s="218">
        <v>45400</v>
      </c>
      <c r="U42" s="218">
        <v>0</v>
      </c>
      <c r="V42" s="218">
        <v>129000</v>
      </c>
      <c r="W42" s="218">
        <v>0</v>
      </c>
      <c r="X42" s="218">
        <v>129000</v>
      </c>
      <c r="Y42" s="218">
        <v>19267.8</v>
      </c>
      <c r="Z42" s="218">
        <v>129000</v>
      </c>
      <c r="AA42" s="218">
        <v>-109732.2</v>
      </c>
      <c r="AB42" s="218">
        <v>94267.8</v>
      </c>
      <c r="AC42" s="218">
        <v>19267.8</v>
      </c>
      <c r="AD42" s="218">
        <v>75000</v>
      </c>
      <c r="AE42" s="218">
        <v>50000</v>
      </c>
      <c r="AF42" s="218">
        <v>74215.65</v>
      </c>
      <c r="AG42" s="234">
        <f t="shared" si="6"/>
        <v>-24215.65</v>
      </c>
      <c r="AH42" s="220">
        <v>50000</v>
      </c>
      <c r="AI42" s="220">
        <f>VLOOKUP(D42,'[11]2024.03支出'!$G:$H,2,0)</f>
        <v>50000</v>
      </c>
      <c r="AJ42" s="220">
        <f t="shared" si="3"/>
        <v>0</v>
      </c>
      <c r="AK42" s="235"/>
      <c r="AL42" s="220"/>
      <c r="AM42" s="236">
        <f t="shared" si="4"/>
        <v>0</v>
      </c>
      <c r="AN42" s="175"/>
      <c r="AO42" s="188">
        <f>SUMIF($J$3:$AM$3,$AM$3,$J42:$AM42)</f>
        <v>70052.15</v>
      </c>
      <c r="AP42" s="188">
        <f t="shared" si="5"/>
        <v>0</v>
      </c>
      <c r="AQ42" s="157">
        <f>VLOOKUP(C42,[13]Sheet1!$B$1:$BK$65536,62,0)</f>
        <v>1</v>
      </c>
      <c r="AR42" s="244"/>
      <c r="AS42" s="245"/>
    </row>
    <row r="43" customHeight="1" spans="2:46">
      <c r="B43" s="209">
        <v>41</v>
      </c>
      <c r="C43" s="171" t="s">
        <v>725</v>
      </c>
      <c r="D43" s="171" t="s">
        <v>726</v>
      </c>
      <c r="E43" s="210" t="s">
        <v>644</v>
      </c>
      <c r="F43" s="210" t="s">
        <v>712</v>
      </c>
      <c r="G43" s="172">
        <f>VLOOKUP(C43,[1]整理明细!$B:$M,12,0)</f>
        <v>1682743.68</v>
      </c>
      <c r="H43" s="172">
        <f>VLOOKUP(C43,[12]河北应付账款!$C:$P,14,0)</f>
        <v>869337.38</v>
      </c>
      <c r="I43" s="220">
        <f t="shared" si="1"/>
        <v>144889.563333333</v>
      </c>
      <c r="J43" s="221">
        <v>0</v>
      </c>
      <c r="K43" s="218">
        <v>0</v>
      </c>
      <c r="L43" s="218">
        <v>0</v>
      </c>
      <c r="M43" s="218">
        <v>100000</v>
      </c>
      <c r="N43" s="218">
        <v>0</v>
      </c>
      <c r="O43" s="218">
        <v>100000</v>
      </c>
      <c r="P43" s="218">
        <v>100000</v>
      </c>
      <c r="Q43" s="218">
        <v>50000</v>
      </c>
      <c r="R43" s="218">
        <v>50000</v>
      </c>
      <c r="S43" s="218">
        <v>0</v>
      </c>
      <c r="T43" s="218">
        <v>0</v>
      </c>
      <c r="U43" s="218">
        <v>0</v>
      </c>
      <c r="V43" s="218">
        <v>248195.4</v>
      </c>
      <c r="W43" s="218">
        <v>150000</v>
      </c>
      <c r="X43" s="218">
        <v>98195.4</v>
      </c>
      <c r="Y43" s="218">
        <v>185500</v>
      </c>
      <c r="Z43" s="218">
        <v>100000</v>
      </c>
      <c r="AA43" s="218">
        <v>85500</v>
      </c>
      <c r="AB43" s="218">
        <v>236439.95</v>
      </c>
      <c r="AC43" s="218">
        <v>184635.35</v>
      </c>
      <c r="AD43" s="218">
        <v>51804.6</v>
      </c>
      <c r="AE43" s="218">
        <v>200000</v>
      </c>
      <c r="AF43" s="218">
        <v>100000</v>
      </c>
      <c r="AG43" s="234">
        <f t="shared" si="6"/>
        <v>100000</v>
      </c>
      <c r="AH43" s="220">
        <v>320897.43</v>
      </c>
      <c r="AI43" s="220">
        <v>0</v>
      </c>
      <c r="AJ43" s="220">
        <f t="shared" si="3"/>
        <v>320897.43</v>
      </c>
      <c r="AK43" s="237">
        <v>532897.43</v>
      </c>
      <c r="AL43" s="220"/>
      <c r="AM43" s="236">
        <f t="shared" si="4"/>
        <v>532897.43</v>
      </c>
      <c r="AN43" s="175"/>
      <c r="AO43" s="188">
        <f>SUMIF($J$3:$AM$3,$AM$3,$J43:$AM43)</f>
        <v>1339294.86</v>
      </c>
      <c r="AP43" s="188">
        <f t="shared" si="5"/>
        <v>1339294.86</v>
      </c>
      <c r="AQ43" s="157">
        <f>VLOOKUP(C43,[13]Sheet1!$B$1:$BK$65536,62,0)</f>
        <v>1</v>
      </c>
      <c r="AR43" s="244"/>
      <c r="AS43" s="245">
        <v>200000</v>
      </c>
      <c r="AT43" s="246" t="s">
        <v>727</v>
      </c>
    </row>
    <row r="44" customHeight="1" spans="2:45">
      <c r="B44" s="209">
        <v>42</v>
      </c>
      <c r="C44" s="171" t="s">
        <v>728</v>
      </c>
      <c r="D44" s="171" t="s">
        <v>729</v>
      </c>
      <c r="E44" s="210" t="s">
        <v>644</v>
      </c>
      <c r="F44" s="210" t="s">
        <v>712</v>
      </c>
      <c r="G44" s="172">
        <f>VLOOKUP(C44,[1]整理明细!$B:$M,12,0)</f>
        <v>347000</v>
      </c>
      <c r="H44" s="172">
        <f>VLOOKUP(C44,[12]河北应付账款!$C:$P,14,0)</f>
        <v>934400</v>
      </c>
      <c r="I44" s="220">
        <f t="shared" si="1"/>
        <v>155733.333333333</v>
      </c>
      <c r="J44" s="221">
        <v>50100</v>
      </c>
      <c r="K44" s="218">
        <v>50100</v>
      </c>
      <c r="L44" s="218">
        <v>0</v>
      </c>
      <c r="M44" s="218">
        <v>158000</v>
      </c>
      <c r="N44" s="218">
        <v>158000</v>
      </c>
      <c r="O44" s="218">
        <v>0</v>
      </c>
      <c r="P44" s="218">
        <v>200100</v>
      </c>
      <c r="Q44" s="218">
        <v>200100</v>
      </c>
      <c r="R44" s="218">
        <v>0</v>
      </c>
      <c r="S44" s="218">
        <v>92000</v>
      </c>
      <c r="T44" s="218">
        <v>92000</v>
      </c>
      <c r="U44" s="218">
        <v>0</v>
      </c>
      <c r="V44" s="218">
        <v>232000</v>
      </c>
      <c r="W44" s="218">
        <v>100000</v>
      </c>
      <c r="X44" s="218">
        <v>132000</v>
      </c>
      <c r="Y44" s="218">
        <v>157600</v>
      </c>
      <c r="Z44" s="218">
        <v>137000</v>
      </c>
      <c r="AA44" s="218">
        <v>20600</v>
      </c>
      <c r="AB44" s="218">
        <v>314000</v>
      </c>
      <c r="AC44" s="218">
        <v>100000</v>
      </c>
      <c r="AD44" s="218">
        <v>214000</v>
      </c>
      <c r="AE44" s="218">
        <v>283800</v>
      </c>
      <c r="AF44" s="218">
        <v>100000</v>
      </c>
      <c r="AG44" s="234">
        <f t="shared" si="6"/>
        <v>183800</v>
      </c>
      <c r="AH44" s="220">
        <v>287900</v>
      </c>
      <c r="AI44" s="220">
        <f>VLOOKUP(D44,'[11]2024.03支出'!$G:$H,2,0)</f>
        <v>226400</v>
      </c>
      <c r="AJ44" s="220">
        <f t="shared" si="3"/>
        <v>61500</v>
      </c>
      <c r="AK44" s="237">
        <v>136100</v>
      </c>
      <c r="AL44" s="220">
        <v>136100</v>
      </c>
      <c r="AM44" s="236">
        <f t="shared" si="4"/>
        <v>0</v>
      </c>
      <c r="AN44" s="175"/>
      <c r="AO44" s="188">
        <f>SUMIF($J$3:$AM$3,$AM$3,$J44:$AM44)</f>
        <v>611900</v>
      </c>
      <c r="AP44" s="188">
        <f t="shared" si="5"/>
        <v>347000</v>
      </c>
      <c r="AQ44" s="157">
        <f>VLOOKUP(C44,[13]Sheet1!$B$1:$BK$65536,62,0)</f>
        <v>1</v>
      </c>
      <c r="AR44" s="244"/>
      <c r="AS44" s="245"/>
    </row>
    <row r="45" customHeight="1" spans="2:45">
      <c r="B45" s="209">
        <v>43</v>
      </c>
      <c r="C45" s="171" t="s">
        <v>730</v>
      </c>
      <c r="D45" s="171" t="s">
        <v>731</v>
      </c>
      <c r="E45" s="210" t="s">
        <v>644</v>
      </c>
      <c r="F45" s="210" t="s">
        <v>712</v>
      </c>
      <c r="G45" s="172">
        <f>VLOOKUP(C45,[1]整理明细!$B:$M,12,0)</f>
        <v>0</v>
      </c>
      <c r="H45" s="172">
        <f>VLOOKUP(C45,[12]河北应付账款!$C:$P,14,0)</f>
        <v>230100</v>
      </c>
      <c r="I45" s="220">
        <f t="shared" si="1"/>
        <v>38350</v>
      </c>
      <c r="J45" s="221">
        <v>6400</v>
      </c>
      <c r="K45" s="218">
        <v>6000</v>
      </c>
      <c r="L45" s="218">
        <v>400</v>
      </c>
      <c r="M45" s="218">
        <v>50000</v>
      </c>
      <c r="N45" s="218">
        <v>0</v>
      </c>
      <c r="O45" s="218">
        <v>50000</v>
      </c>
      <c r="P45" s="218">
        <v>195800</v>
      </c>
      <c r="Q45" s="218">
        <v>100000</v>
      </c>
      <c r="R45" s="218">
        <v>95800</v>
      </c>
      <c r="S45" s="218">
        <v>0</v>
      </c>
      <c r="T45" s="218">
        <v>95800</v>
      </c>
      <c r="U45" s="218">
        <v>-95800</v>
      </c>
      <c r="V45" s="218">
        <v>0</v>
      </c>
      <c r="W45" s="218">
        <v>12000</v>
      </c>
      <c r="X45" s="218">
        <v>-12000</v>
      </c>
      <c r="Y45" s="218">
        <v>0</v>
      </c>
      <c r="Z45" s="218">
        <v>0</v>
      </c>
      <c r="AA45" s="218">
        <v>0</v>
      </c>
      <c r="AB45" s="218">
        <v>0</v>
      </c>
      <c r="AC45" s="218">
        <v>0</v>
      </c>
      <c r="AD45" s="218">
        <v>0</v>
      </c>
      <c r="AE45" s="218">
        <v>0</v>
      </c>
      <c r="AF45" s="218">
        <v>0</v>
      </c>
      <c r="AG45" s="234">
        <f t="shared" si="6"/>
        <v>0</v>
      </c>
      <c r="AH45" s="220">
        <v>318600</v>
      </c>
      <c r="AI45" s="220">
        <f>VLOOKUP(D45,'[11]2024.03支出'!$G:$H,2,0)</f>
        <v>230100</v>
      </c>
      <c r="AJ45" s="220">
        <f t="shared" si="3"/>
        <v>88500</v>
      </c>
      <c r="AK45" s="237">
        <v>88500</v>
      </c>
      <c r="AL45" s="220"/>
      <c r="AM45" s="236">
        <f t="shared" si="4"/>
        <v>88500</v>
      </c>
      <c r="AN45" s="175"/>
      <c r="AO45" s="188">
        <f>SUMIF($J$3:$AM$3,$AM$3,$J45:$AM45)</f>
        <v>215400</v>
      </c>
      <c r="AP45" s="188">
        <f t="shared" si="5"/>
        <v>0</v>
      </c>
      <c r="AQ45" s="157">
        <f>VLOOKUP(C45,[13]Sheet1!$B$1:$BK$65536,62,0)</f>
        <v>1</v>
      </c>
      <c r="AR45" s="244"/>
      <c r="AS45" s="245">
        <v>88500</v>
      </c>
    </row>
    <row r="46" customHeight="1" spans="2:45">
      <c r="B46" s="209">
        <v>44</v>
      </c>
      <c r="C46" s="171" t="s">
        <v>732</v>
      </c>
      <c r="D46" s="171" t="s">
        <v>733</v>
      </c>
      <c r="E46" s="210" t="s">
        <v>644</v>
      </c>
      <c r="F46" s="210" t="s">
        <v>712</v>
      </c>
      <c r="G46" s="172">
        <f>VLOOKUP(C46,[1]整理明细!$B:$M,12,0)</f>
        <v>0</v>
      </c>
      <c r="H46" s="172">
        <f>VLOOKUP(C46,[12]河北应付账款!$C:$P,14,0)</f>
        <v>0</v>
      </c>
      <c r="I46" s="220">
        <f t="shared" si="1"/>
        <v>0</v>
      </c>
      <c r="J46" s="221">
        <v>0</v>
      </c>
      <c r="K46" s="218">
        <v>0</v>
      </c>
      <c r="L46" s="218">
        <v>0</v>
      </c>
      <c r="M46" s="218">
        <v>0</v>
      </c>
      <c r="N46" s="218">
        <v>0</v>
      </c>
      <c r="O46" s="218">
        <v>0</v>
      </c>
      <c r="P46" s="218">
        <v>0</v>
      </c>
      <c r="Q46" s="218">
        <v>0</v>
      </c>
      <c r="R46" s="218">
        <v>0</v>
      </c>
      <c r="S46" s="218">
        <v>0</v>
      </c>
      <c r="T46" s="218">
        <v>0</v>
      </c>
      <c r="U46" s="218">
        <v>0</v>
      </c>
      <c r="V46" s="218">
        <v>0</v>
      </c>
      <c r="W46" s="218">
        <v>0</v>
      </c>
      <c r="X46" s="218">
        <v>0</v>
      </c>
      <c r="Y46" s="218">
        <v>0</v>
      </c>
      <c r="Z46" s="218">
        <v>0</v>
      </c>
      <c r="AA46" s="218">
        <v>0</v>
      </c>
      <c r="AB46" s="218">
        <v>0</v>
      </c>
      <c r="AC46" s="218">
        <v>0</v>
      </c>
      <c r="AD46" s="218">
        <v>0</v>
      </c>
      <c r="AE46" s="218">
        <v>0</v>
      </c>
      <c r="AF46" s="218">
        <v>0</v>
      </c>
      <c r="AG46" s="234">
        <f t="shared" si="6"/>
        <v>0</v>
      </c>
      <c r="AH46" s="220">
        <v>0</v>
      </c>
      <c r="AI46" s="220">
        <v>0</v>
      </c>
      <c r="AJ46" s="220">
        <f t="shared" si="3"/>
        <v>0</v>
      </c>
      <c r="AK46" s="235"/>
      <c r="AL46" s="220"/>
      <c r="AM46" s="221">
        <f t="shared" si="4"/>
        <v>0</v>
      </c>
      <c r="AO46" s="153">
        <f>SUMIF($J$3:$AM$3,$AM$3,$J46:$AM46)</f>
        <v>0</v>
      </c>
      <c r="AP46" s="153">
        <f t="shared" si="5"/>
        <v>0</v>
      </c>
      <c r="AQ46" s="157">
        <f>VLOOKUP(C46,[13]Sheet1!$B$1:$BK$65536,62,0)</f>
        <v>0</v>
      </c>
      <c r="AR46" s="244"/>
      <c r="AS46" s="245"/>
    </row>
    <row r="47" customHeight="1" spans="2:45">
      <c r="B47" s="209">
        <v>45</v>
      </c>
      <c r="C47" s="175" t="s">
        <v>734</v>
      </c>
      <c r="D47" s="175" t="s">
        <v>735</v>
      </c>
      <c r="E47" s="210" t="s">
        <v>644</v>
      </c>
      <c r="F47" s="210" t="s">
        <v>712</v>
      </c>
      <c r="G47" s="172">
        <f>VLOOKUP(C47,[1]整理明细!$B:$M,12,0)</f>
        <v>264595</v>
      </c>
      <c r="H47" s="172">
        <f>VLOOKUP(C47,[12]河北应付账款!$C:$P,14,0)</f>
        <v>571595</v>
      </c>
      <c r="I47" s="220">
        <f t="shared" si="1"/>
        <v>95265.8333333333</v>
      </c>
      <c r="J47" s="221">
        <v>30000</v>
      </c>
      <c r="K47" s="218">
        <v>30000</v>
      </c>
      <c r="L47" s="218">
        <v>0</v>
      </c>
      <c r="M47" s="218">
        <v>0</v>
      </c>
      <c r="N47" s="218">
        <v>0</v>
      </c>
      <c r="O47" s="218">
        <v>0</v>
      </c>
      <c r="P47" s="218">
        <v>30000</v>
      </c>
      <c r="Q47" s="218">
        <v>30000</v>
      </c>
      <c r="R47" s="218">
        <v>0</v>
      </c>
      <c r="S47" s="218">
        <v>73500</v>
      </c>
      <c r="T47" s="218">
        <v>73500</v>
      </c>
      <c r="U47" s="218">
        <v>0</v>
      </c>
      <c r="V47" s="218">
        <v>103500</v>
      </c>
      <c r="W47" s="218">
        <v>118700</v>
      </c>
      <c r="X47" s="218">
        <v>-15200</v>
      </c>
      <c r="Y47" s="218">
        <v>83400</v>
      </c>
      <c r="Z47" s="218">
        <v>83400</v>
      </c>
      <c r="AA47" s="218">
        <v>0</v>
      </c>
      <c r="AB47" s="218">
        <v>54000</v>
      </c>
      <c r="AC47" s="218">
        <v>67700</v>
      </c>
      <c r="AD47" s="218">
        <v>-13700</v>
      </c>
      <c r="AE47" s="218">
        <v>92700</v>
      </c>
      <c r="AF47" s="218">
        <v>0</v>
      </c>
      <c r="AG47" s="234">
        <f t="shared" si="6"/>
        <v>92700</v>
      </c>
      <c r="AH47" s="220">
        <v>115500</v>
      </c>
      <c r="AI47" s="220">
        <f>VLOOKUP(D47,'[11]2024.03支出'!$G:$H,2,0)</f>
        <v>92700</v>
      </c>
      <c r="AJ47" s="220">
        <f t="shared" si="3"/>
        <v>22800</v>
      </c>
      <c r="AK47" s="237">
        <v>264595</v>
      </c>
      <c r="AL47" s="220">
        <v>115000</v>
      </c>
      <c r="AM47" s="236">
        <f t="shared" si="4"/>
        <v>149595</v>
      </c>
      <c r="AN47" s="175"/>
      <c r="AO47" s="188">
        <f>SUMIF($J$3:$AM$3,$AM$3,$J47:$AM47)</f>
        <v>236195</v>
      </c>
      <c r="AP47" s="188">
        <f t="shared" si="5"/>
        <v>236195</v>
      </c>
      <c r="AQ47" s="157">
        <f>VLOOKUP(C47,[13]Sheet1!$B$1:$BK$65536,62,0)</f>
        <v>1</v>
      </c>
      <c r="AR47" s="244"/>
      <c r="AS47" s="245"/>
    </row>
    <row r="48" customHeight="1" spans="2:45">
      <c r="B48" s="209">
        <v>46</v>
      </c>
      <c r="C48" s="175" t="s">
        <v>736</v>
      </c>
      <c r="D48" s="175" t="s">
        <v>737</v>
      </c>
      <c r="E48" s="210" t="s">
        <v>644</v>
      </c>
      <c r="F48" s="210" t="s">
        <v>712</v>
      </c>
      <c r="G48" s="172">
        <f>VLOOKUP(C48,[1]整理明细!$B:$M,12,0)</f>
        <v>2.91038304567337e-11</v>
      </c>
      <c r="H48" s="172">
        <f>VLOOKUP(C48,[12]河北应付账款!$C:$P,14,0)</f>
        <v>425945.57</v>
      </c>
      <c r="I48" s="220">
        <f t="shared" si="1"/>
        <v>70990.9283333333</v>
      </c>
      <c r="J48" s="221">
        <v>0</v>
      </c>
      <c r="K48" s="218">
        <v>0</v>
      </c>
      <c r="L48" s="218">
        <v>0</v>
      </c>
      <c r="M48" s="218">
        <v>0</v>
      </c>
      <c r="N48" s="218">
        <v>0</v>
      </c>
      <c r="O48" s="218">
        <v>0</v>
      </c>
      <c r="P48" s="218">
        <v>0</v>
      </c>
      <c r="Q48" s="218">
        <v>0</v>
      </c>
      <c r="R48" s="218">
        <v>0</v>
      </c>
      <c r="S48" s="218">
        <v>0</v>
      </c>
      <c r="T48" s="218">
        <v>0</v>
      </c>
      <c r="U48" s="218">
        <v>0</v>
      </c>
      <c r="V48" s="218">
        <v>104650.14</v>
      </c>
      <c r="W48" s="218">
        <v>104650.14</v>
      </c>
      <c r="X48" s="218">
        <v>0</v>
      </c>
      <c r="Y48" s="218">
        <v>92233.27</v>
      </c>
      <c r="Z48" s="218">
        <v>0</v>
      </c>
      <c r="AA48" s="218">
        <v>92233.27</v>
      </c>
      <c r="AB48" s="218">
        <v>96569.35</v>
      </c>
      <c r="AC48" s="218">
        <v>96569.35</v>
      </c>
      <c r="AD48" s="218">
        <v>0</v>
      </c>
      <c r="AE48" s="218">
        <v>53265.58</v>
      </c>
      <c r="AF48" s="218">
        <v>0</v>
      </c>
      <c r="AG48" s="234">
        <f t="shared" si="6"/>
        <v>53265.58</v>
      </c>
      <c r="AH48" s="220">
        <v>206957.6</v>
      </c>
      <c r="AI48" s="220">
        <f>VLOOKUP(D48,'[11]2024.03支出'!$G:$H,2,0)</f>
        <v>224726.08</v>
      </c>
      <c r="AJ48" s="220">
        <f t="shared" si="3"/>
        <v>-17768.48</v>
      </c>
      <c r="AK48" s="235"/>
      <c r="AL48" s="220"/>
      <c r="AM48" s="236">
        <f t="shared" si="4"/>
        <v>0</v>
      </c>
      <c r="AN48" s="175"/>
      <c r="AO48" s="188">
        <f>SUMIF($J$3:$AM$3,$AM$3,$J48:$AM48)</f>
        <v>127730.37</v>
      </c>
      <c r="AP48" s="188">
        <f t="shared" si="5"/>
        <v>2.91038304567337e-11</v>
      </c>
      <c r="AQ48" s="157">
        <f>VLOOKUP(C48,[13]Sheet1!$B$1:$BK$65536,62,0)</f>
        <v>1</v>
      </c>
      <c r="AR48" s="244"/>
      <c r="AS48" s="245"/>
    </row>
    <row r="49" customHeight="1" spans="2:45">
      <c r="B49" s="209">
        <v>47</v>
      </c>
      <c r="C49" s="175" t="s">
        <v>738</v>
      </c>
      <c r="D49" s="175" t="s">
        <v>739</v>
      </c>
      <c r="E49" s="210" t="s">
        <v>644</v>
      </c>
      <c r="F49" s="210" t="s">
        <v>712</v>
      </c>
      <c r="G49" s="172">
        <f>VLOOKUP(C49,[1]整理明细!$B:$M,12,0)</f>
        <v>106705.6</v>
      </c>
      <c r="H49" s="172">
        <f>VLOOKUP(C49,[12]河北应付账款!$C:$P,14,0)</f>
        <v>0</v>
      </c>
      <c r="I49" s="220">
        <f t="shared" si="1"/>
        <v>0</v>
      </c>
      <c r="J49" s="221">
        <v>0</v>
      </c>
      <c r="K49" s="218">
        <v>0</v>
      </c>
      <c r="L49" s="218">
        <v>0</v>
      </c>
      <c r="M49" s="218">
        <v>30000</v>
      </c>
      <c r="N49" s="218">
        <v>0</v>
      </c>
      <c r="O49" s="218">
        <v>30000</v>
      </c>
      <c r="P49" s="218">
        <v>120000</v>
      </c>
      <c r="Q49" s="218">
        <v>100000</v>
      </c>
      <c r="R49" s="218">
        <v>20000</v>
      </c>
      <c r="S49" s="218">
        <v>70000</v>
      </c>
      <c r="T49" s="218">
        <v>0</v>
      </c>
      <c r="U49" s="218">
        <v>70000</v>
      </c>
      <c r="V49" s="218">
        <v>80000</v>
      </c>
      <c r="W49" s="218">
        <v>70000</v>
      </c>
      <c r="X49" s="218">
        <v>10000</v>
      </c>
      <c r="Y49" s="218">
        <v>76705.6</v>
      </c>
      <c r="Z49" s="218">
        <v>0</v>
      </c>
      <c r="AA49" s="218">
        <v>76705.6</v>
      </c>
      <c r="AB49" s="218">
        <v>156705.6</v>
      </c>
      <c r="AC49" s="218">
        <v>0</v>
      </c>
      <c r="AD49" s="218">
        <v>156705.6</v>
      </c>
      <c r="AE49" s="218">
        <v>30000</v>
      </c>
      <c r="AF49" s="218">
        <v>0</v>
      </c>
      <c r="AG49" s="234">
        <f t="shared" si="6"/>
        <v>30000</v>
      </c>
      <c r="AH49" s="220">
        <v>156705.6</v>
      </c>
      <c r="AI49" s="220">
        <f>VLOOKUP(D49,'[11]2024.03支出'!$G:$H,2,0)</f>
        <v>50000</v>
      </c>
      <c r="AJ49" s="220">
        <f t="shared" si="3"/>
        <v>106705.6</v>
      </c>
      <c r="AK49" s="235"/>
      <c r="AL49" s="220"/>
      <c r="AM49" s="236">
        <f t="shared" si="4"/>
        <v>0</v>
      </c>
      <c r="AN49" s="175"/>
      <c r="AO49" s="188">
        <f>SUMIF($J$3:$AM$3,$AM$3,$J49:$AM49)</f>
        <v>500116.8</v>
      </c>
      <c r="AP49" s="188">
        <f t="shared" si="5"/>
        <v>106705.6</v>
      </c>
      <c r="AQ49" s="157">
        <f>VLOOKUP(C49,[13]Sheet1!$B$1:$BK$65536,62,0)</f>
        <v>1</v>
      </c>
      <c r="AR49" s="244"/>
      <c r="AS49" s="245">
        <v>100000</v>
      </c>
    </row>
    <row r="50" customHeight="1" spans="2:45">
      <c r="B50" s="209">
        <v>48</v>
      </c>
      <c r="C50" s="175" t="s">
        <v>740</v>
      </c>
      <c r="D50" s="175" t="s">
        <v>741</v>
      </c>
      <c r="E50" s="210" t="s">
        <v>644</v>
      </c>
      <c r="F50" s="210" t="s">
        <v>712</v>
      </c>
      <c r="G50" s="172">
        <f>VLOOKUP(C50,[1]整理明细!$B:$M,12,0)</f>
        <v>209160</v>
      </c>
      <c r="H50" s="172">
        <f>VLOOKUP(C50,[12]河北应付账款!$C:$P,14,0)</f>
        <v>0</v>
      </c>
      <c r="I50" s="220">
        <f t="shared" si="1"/>
        <v>0</v>
      </c>
      <c r="J50" s="221">
        <v>0</v>
      </c>
      <c r="K50" s="218">
        <v>30000</v>
      </c>
      <c r="L50" s="218">
        <v>-30000</v>
      </c>
      <c r="M50" s="218">
        <v>50000</v>
      </c>
      <c r="N50" s="218">
        <v>0</v>
      </c>
      <c r="O50" s="218">
        <v>50000</v>
      </c>
      <c r="P50" s="218">
        <v>100000</v>
      </c>
      <c r="Q50" s="218">
        <v>150000</v>
      </c>
      <c r="R50" s="218">
        <v>-50000</v>
      </c>
      <c r="S50" s="218">
        <v>70000</v>
      </c>
      <c r="T50" s="218">
        <v>0</v>
      </c>
      <c r="U50" s="218">
        <v>70000</v>
      </c>
      <c r="V50" s="218">
        <v>80000</v>
      </c>
      <c r="W50" s="218">
        <v>70000</v>
      </c>
      <c r="X50" s="218">
        <v>10000</v>
      </c>
      <c r="Y50" s="218">
        <v>129160</v>
      </c>
      <c r="Z50" s="218">
        <v>0</v>
      </c>
      <c r="AA50" s="218">
        <v>129160</v>
      </c>
      <c r="AB50" s="218">
        <v>209160</v>
      </c>
      <c r="AC50" s="218">
        <v>0</v>
      </c>
      <c r="AD50" s="218">
        <v>209160</v>
      </c>
      <c r="AE50" s="218">
        <v>30000</v>
      </c>
      <c r="AF50" s="218">
        <v>0</v>
      </c>
      <c r="AG50" s="234">
        <f t="shared" si="6"/>
        <v>30000</v>
      </c>
      <c r="AH50" s="220">
        <v>209160</v>
      </c>
      <c r="AI50" s="220">
        <v>0</v>
      </c>
      <c r="AJ50" s="220">
        <f t="shared" si="3"/>
        <v>209160</v>
      </c>
      <c r="AK50" s="235"/>
      <c r="AL50" s="220">
        <v>50000</v>
      </c>
      <c r="AM50" s="236">
        <f t="shared" si="4"/>
        <v>-50000</v>
      </c>
      <c r="AN50" s="175"/>
      <c r="AO50" s="188">
        <f>SUMIF($J$3:$AM$3,$AM$3,$J50:$AM50)</f>
        <v>577480</v>
      </c>
      <c r="AP50" s="188">
        <f t="shared" si="5"/>
        <v>209160</v>
      </c>
      <c r="AQ50" s="157">
        <f>VLOOKUP(C50,[13]Sheet1!$B$1:$BK$65536,62,0)</f>
        <v>1</v>
      </c>
      <c r="AR50" s="244">
        <v>50000</v>
      </c>
      <c r="AS50" s="245"/>
    </row>
    <row r="51" customHeight="1" spans="2:45">
      <c r="B51" s="209">
        <v>49</v>
      </c>
      <c r="C51" s="175" t="s">
        <v>742</v>
      </c>
      <c r="D51" s="175" t="s">
        <v>743</v>
      </c>
      <c r="E51" s="210" t="s">
        <v>644</v>
      </c>
      <c r="F51" s="210" t="s">
        <v>712</v>
      </c>
      <c r="G51" s="172">
        <f>VLOOKUP(C51,[1]整理明细!$B:$M,12,0)</f>
        <v>0</v>
      </c>
      <c r="H51" s="172">
        <v>0</v>
      </c>
      <c r="I51" s="220">
        <f t="shared" si="1"/>
        <v>0</v>
      </c>
      <c r="J51" s="221">
        <v>0</v>
      </c>
      <c r="K51" s="218">
        <v>0</v>
      </c>
      <c r="L51" s="218">
        <v>0</v>
      </c>
      <c r="M51" s="218">
        <v>57000</v>
      </c>
      <c r="N51" s="218">
        <v>0</v>
      </c>
      <c r="O51" s="218">
        <v>57000</v>
      </c>
      <c r="P51" s="218">
        <v>4800</v>
      </c>
      <c r="Q51" s="218">
        <v>0</v>
      </c>
      <c r="R51" s="218">
        <v>4800</v>
      </c>
      <c r="S51" s="218">
        <v>0</v>
      </c>
      <c r="T51" s="218">
        <v>0</v>
      </c>
      <c r="U51" s="218">
        <v>0</v>
      </c>
      <c r="V51" s="218">
        <v>0</v>
      </c>
      <c r="W51" s="218">
        <v>0</v>
      </c>
      <c r="X51" s="218">
        <v>0</v>
      </c>
      <c r="Y51" s="218">
        <v>0</v>
      </c>
      <c r="Z51" s="218">
        <v>51600</v>
      </c>
      <c r="AA51" s="218">
        <v>-51600</v>
      </c>
      <c r="AB51" s="218">
        <v>0</v>
      </c>
      <c r="AC51" s="218">
        <v>0</v>
      </c>
      <c r="AD51" s="218">
        <v>0</v>
      </c>
      <c r="AE51" s="218">
        <v>70000</v>
      </c>
      <c r="AF51" s="218">
        <v>31200</v>
      </c>
      <c r="AG51" s="234">
        <f t="shared" si="6"/>
        <v>38800</v>
      </c>
      <c r="AH51" s="220">
        <v>0</v>
      </c>
      <c r="AI51" s="220">
        <v>0</v>
      </c>
      <c r="AJ51" s="220">
        <f t="shared" si="3"/>
        <v>0</v>
      </c>
      <c r="AK51" s="237">
        <v>171200</v>
      </c>
      <c r="AL51" s="220"/>
      <c r="AM51" s="236">
        <f t="shared" si="4"/>
        <v>171200</v>
      </c>
      <c r="AN51" s="175"/>
      <c r="AO51" s="188">
        <f>SUMIF($J$3:$AM$3,$AM$3,$J51:$AM51)</f>
        <v>220200</v>
      </c>
      <c r="AP51" s="188">
        <f t="shared" si="5"/>
        <v>0</v>
      </c>
      <c r="AQ51" s="157">
        <f>VLOOKUP(C51,[13]Sheet1!$B$1:$BK$65536,62,0)</f>
        <v>1</v>
      </c>
      <c r="AR51" s="244"/>
      <c r="AS51" s="245"/>
    </row>
    <row r="52" customHeight="1" spans="2:45">
      <c r="B52" s="209">
        <v>50</v>
      </c>
      <c r="C52" s="175" t="s">
        <v>744</v>
      </c>
      <c r="D52" s="175" t="s">
        <v>745</v>
      </c>
      <c r="E52" s="210" t="s">
        <v>644</v>
      </c>
      <c r="F52" s="210" t="s">
        <v>712</v>
      </c>
      <c r="G52" s="172">
        <f>VLOOKUP(C52,[1]整理明细!$B:$M,12,0)</f>
        <v>15771.76</v>
      </c>
      <c r="H52" s="172">
        <f>VLOOKUP(C52,[12]河北应付账款!$C:$P,14,0)</f>
        <v>20451.76</v>
      </c>
      <c r="I52" s="220">
        <f t="shared" si="1"/>
        <v>3408.62666666667</v>
      </c>
      <c r="J52" s="221">
        <v>14550</v>
      </c>
      <c r="K52" s="218">
        <v>14550</v>
      </c>
      <c r="L52" s="218">
        <v>0</v>
      </c>
      <c r="M52" s="218">
        <v>43695.2</v>
      </c>
      <c r="N52" s="218">
        <v>0</v>
      </c>
      <c r="O52" s="218">
        <v>43695.2</v>
      </c>
      <c r="P52" s="218">
        <v>0</v>
      </c>
      <c r="Q52" s="218">
        <v>43695.2</v>
      </c>
      <c r="R52" s="218">
        <v>-43695.2</v>
      </c>
      <c r="S52" s="218">
        <v>0</v>
      </c>
      <c r="T52" s="218">
        <v>0</v>
      </c>
      <c r="U52" s="218">
        <v>0</v>
      </c>
      <c r="V52" s="218">
        <v>4680</v>
      </c>
      <c r="W52" s="218">
        <v>4680</v>
      </c>
      <c r="X52" s="218">
        <v>0</v>
      </c>
      <c r="Y52" s="218">
        <v>4680</v>
      </c>
      <c r="Z52" s="218">
        <v>0</v>
      </c>
      <c r="AA52" s="218">
        <v>4680</v>
      </c>
      <c r="AB52" s="218">
        <v>4680</v>
      </c>
      <c r="AC52" s="218">
        <v>4680</v>
      </c>
      <c r="AD52" s="218">
        <v>0</v>
      </c>
      <c r="AE52" s="218">
        <v>10541.76</v>
      </c>
      <c r="AF52" s="218">
        <v>0</v>
      </c>
      <c r="AG52" s="234">
        <f t="shared" si="6"/>
        <v>10541.76</v>
      </c>
      <c r="AH52" s="220">
        <v>10541.76</v>
      </c>
      <c r="AI52" s="220">
        <v>0</v>
      </c>
      <c r="AJ52" s="220">
        <f t="shared" si="3"/>
        <v>10541.76</v>
      </c>
      <c r="AK52" s="237">
        <v>10541.76</v>
      </c>
      <c r="AL52" s="220"/>
      <c r="AM52" s="236">
        <f t="shared" si="4"/>
        <v>10541.76</v>
      </c>
      <c r="AN52" s="175"/>
      <c r="AO52" s="188">
        <f>SUMIF($J$3:$AM$3,$AM$3,$J52:$AM52)</f>
        <v>36305.28</v>
      </c>
      <c r="AP52" s="188">
        <f t="shared" si="5"/>
        <v>15771.76</v>
      </c>
      <c r="AQ52" s="157">
        <f>VLOOKUP(C52,[13]Sheet1!$B$1:$BK$65536,62,0)</f>
        <v>1</v>
      </c>
      <c r="AR52" s="244"/>
      <c r="AS52" s="245">
        <v>10000</v>
      </c>
    </row>
    <row r="53" customHeight="1" spans="2:45">
      <c r="B53" s="209">
        <v>51</v>
      </c>
      <c r="C53" s="175" t="s">
        <v>746</v>
      </c>
      <c r="D53" s="175" t="s">
        <v>747</v>
      </c>
      <c r="E53" s="210" t="s">
        <v>644</v>
      </c>
      <c r="F53" s="210" t="s">
        <v>712</v>
      </c>
      <c r="G53" s="172">
        <f>VLOOKUP(C53,[1]整理明细!$B:$M,12,0)</f>
        <v>46757.1900000002</v>
      </c>
      <c r="H53" s="172">
        <f>VLOOKUP(C53,[12]河北应付账款!$C:$P,14,0)</f>
        <v>124052.32</v>
      </c>
      <c r="I53" s="220">
        <f t="shared" si="1"/>
        <v>20675.3866666667</v>
      </c>
      <c r="J53" s="221">
        <v>25000</v>
      </c>
      <c r="K53" s="218">
        <v>25000</v>
      </c>
      <c r="L53" s="218">
        <v>0</v>
      </c>
      <c r="M53" s="218">
        <v>167908.6</v>
      </c>
      <c r="N53" s="218">
        <v>167908.6</v>
      </c>
      <c r="O53" s="218">
        <v>0</v>
      </c>
      <c r="P53" s="218">
        <v>0</v>
      </c>
      <c r="Q53" s="218">
        <v>0</v>
      </c>
      <c r="R53" s="218">
        <v>0</v>
      </c>
      <c r="S53" s="218">
        <v>0</v>
      </c>
      <c r="T53" s="218">
        <v>0</v>
      </c>
      <c r="U53" s="218">
        <v>0</v>
      </c>
      <c r="V53" s="218">
        <v>52285.47</v>
      </c>
      <c r="W53" s="218">
        <v>0</v>
      </c>
      <c r="X53" s="218">
        <v>52285.47</v>
      </c>
      <c r="Y53" s="218">
        <v>0</v>
      </c>
      <c r="Z53" s="218">
        <v>0</v>
      </c>
      <c r="AA53" s="218">
        <v>0</v>
      </c>
      <c r="AB53" s="218">
        <v>25009.66</v>
      </c>
      <c r="AC53" s="218">
        <v>25009.66</v>
      </c>
      <c r="AD53" s="218">
        <v>0</v>
      </c>
      <c r="AE53" s="218">
        <v>0</v>
      </c>
      <c r="AF53" s="218">
        <v>0</v>
      </c>
      <c r="AG53" s="234">
        <f t="shared" si="6"/>
        <v>0</v>
      </c>
      <c r="AH53" s="220">
        <v>0</v>
      </c>
      <c r="AI53" s="220">
        <v>0</v>
      </c>
      <c r="AJ53" s="220">
        <f t="shared" si="3"/>
        <v>0</v>
      </c>
      <c r="AK53" s="235"/>
      <c r="AL53" s="220"/>
      <c r="AM53" s="221">
        <f t="shared" si="4"/>
        <v>0</v>
      </c>
      <c r="AO53" s="153">
        <f>SUMIF($J$3:$AM$3,$AM$3,$J53:$AM53)</f>
        <v>52285.47</v>
      </c>
      <c r="AP53" s="153">
        <f t="shared" si="5"/>
        <v>46757.1900000002</v>
      </c>
      <c r="AQ53" s="157" t="e">
        <f>VLOOKUP(C53,[13]Sheet1!$B$1:$BK$65536,62,0)</f>
        <v>#N/A</v>
      </c>
      <c r="AR53" s="244"/>
      <c r="AS53" s="245"/>
    </row>
    <row r="54" ht="18" hidden="1" customHeight="1" spans="2:45">
      <c r="B54" s="211">
        <v>52</v>
      </c>
      <c r="C54" s="202" t="s">
        <v>748</v>
      </c>
      <c r="D54" s="202" t="s">
        <v>749</v>
      </c>
      <c r="E54" s="202" t="s">
        <v>644</v>
      </c>
      <c r="F54" s="202" t="s">
        <v>750</v>
      </c>
      <c r="G54" s="167">
        <f>VLOOKUP(C54,[1]整理明细!$B:$M,12,0)</f>
        <v>0</v>
      </c>
      <c r="H54" s="167">
        <v>0</v>
      </c>
      <c r="I54" s="217">
        <f t="shared" si="1"/>
        <v>0</v>
      </c>
      <c r="J54" s="218">
        <v>0</v>
      </c>
      <c r="K54" s="218">
        <v>0</v>
      </c>
      <c r="L54" s="218">
        <v>0</v>
      </c>
      <c r="M54" s="218">
        <v>0</v>
      </c>
      <c r="N54" s="218">
        <v>0</v>
      </c>
      <c r="O54" s="218">
        <v>0</v>
      </c>
      <c r="P54" s="218">
        <v>0</v>
      </c>
      <c r="Q54" s="218">
        <v>0</v>
      </c>
      <c r="R54" s="218">
        <v>0</v>
      </c>
      <c r="S54" s="218">
        <v>100000</v>
      </c>
      <c r="T54" s="218">
        <v>62489</v>
      </c>
      <c r="U54" s="218">
        <v>37511</v>
      </c>
      <c r="V54" s="218">
        <v>80000</v>
      </c>
      <c r="W54" s="218">
        <v>0</v>
      </c>
      <c r="X54" s="218">
        <v>80000</v>
      </c>
      <c r="Y54" s="218">
        <v>60000</v>
      </c>
      <c r="Z54" s="218">
        <v>0</v>
      </c>
      <c r="AA54" s="218">
        <v>60000</v>
      </c>
      <c r="AB54" s="218">
        <v>50000</v>
      </c>
      <c r="AC54" s="218">
        <v>16176</v>
      </c>
      <c r="AD54" s="218">
        <v>33824</v>
      </c>
      <c r="AE54" s="218">
        <v>30000</v>
      </c>
      <c r="AF54" s="218">
        <v>0</v>
      </c>
      <c r="AG54" s="218">
        <f t="shared" si="6"/>
        <v>30000</v>
      </c>
      <c r="AH54" s="217">
        <v>30000</v>
      </c>
      <c r="AI54" s="217">
        <v>0</v>
      </c>
      <c r="AJ54" s="217">
        <f t="shared" si="3"/>
        <v>30000</v>
      </c>
      <c r="AK54" s="217">
        <v>20000</v>
      </c>
      <c r="AL54" s="217"/>
      <c r="AM54" s="218">
        <f t="shared" si="4"/>
        <v>20000</v>
      </c>
      <c r="AO54" s="153">
        <f>SUMIF($J$3:$AM$3,$AM$3,$J54:$AM54)</f>
        <v>291335</v>
      </c>
      <c r="AP54" s="153">
        <f t="shared" si="5"/>
        <v>0</v>
      </c>
      <c r="AQ54" s="157" t="e">
        <f>VLOOKUP(C54,[13]Sheet1!$B$1:$BK$65536,62,0)</f>
        <v>#N/A</v>
      </c>
      <c r="AR54" s="157"/>
      <c r="AS54" s="157"/>
    </row>
    <row r="55" hidden="1" customHeight="1" spans="2:45">
      <c r="B55" s="200">
        <v>53</v>
      </c>
      <c r="C55" s="201" t="s">
        <v>751</v>
      </c>
      <c r="D55" s="201" t="s">
        <v>752</v>
      </c>
      <c r="E55" s="201" t="s">
        <v>644</v>
      </c>
      <c r="F55" s="201" t="s">
        <v>750</v>
      </c>
      <c r="G55" s="132">
        <f>VLOOKUP(C55,[1]整理明细!$B:$M,12,0)</f>
        <v>25451.2</v>
      </c>
      <c r="H55" s="132">
        <f>VLOOKUP(C55,[12]河北应付账款!$C:$P,14,0)</f>
        <v>66500.5</v>
      </c>
      <c r="I55" s="218">
        <f t="shared" si="1"/>
        <v>11083.4166666667</v>
      </c>
      <c r="J55" s="218">
        <v>3618</v>
      </c>
      <c r="K55" s="218">
        <v>0</v>
      </c>
      <c r="L55" s="218">
        <v>3618</v>
      </c>
      <c r="M55" s="218">
        <v>16085.7</v>
      </c>
      <c r="N55" s="218">
        <v>16085.7</v>
      </c>
      <c r="O55" s="218">
        <v>0</v>
      </c>
      <c r="P55" s="218">
        <v>0</v>
      </c>
      <c r="Q55" s="218">
        <v>0</v>
      </c>
      <c r="R55" s="218">
        <v>0</v>
      </c>
      <c r="S55" s="218">
        <v>11049.3</v>
      </c>
      <c r="T55" s="218">
        <v>4000</v>
      </c>
      <c r="U55" s="218">
        <v>7049.3</v>
      </c>
      <c r="V55" s="218">
        <v>8049.3</v>
      </c>
      <c r="W55" s="218">
        <v>0</v>
      </c>
      <c r="X55" s="218">
        <v>8049.3</v>
      </c>
      <c r="Y55" s="218">
        <v>10000</v>
      </c>
      <c r="Z55" s="218">
        <v>7049.3</v>
      </c>
      <c r="AA55" s="218">
        <v>2950.7</v>
      </c>
      <c r="AB55" s="218">
        <v>15000</v>
      </c>
      <c r="AC55" s="218">
        <v>11049.3</v>
      </c>
      <c r="AD55" s="218">
        <v>3950.7</v>
      </c>
      <c r="AE55" s="218">
        <v>50000</v>
      </c>
      <c r="AF55" s="218">
        <v>0</v>
      </c>
      <c r="AG55" s="218">
        <f t="shared" si="6"/>
        <v>50000</v>
      </c>
      <c r="AH55" s="218">
        <v>54583.35</v>
      </c>
      <c r="AI55" s="218">
        <f>VLOOKUP(D55,'[11]2024.03支出'!$G:$H,2,0)</f>
        <v>30000</v>
      </c>
      <c r="AJ55" s="218">
        <f t="shared" si="3"/>
        <v>24583.35</v>
      </c>
      <c r="AK55" s="218">
        <v>25500.5</v>
      </c>
      <c r="AL55" s="218"/>
      <c r="AM55" s="218">
        <f t="shared" si="4"/>
        <v>25500.5</v>
      </c>
      <c r="AO55" s="153">
        <f>SUMIF($J$3:$AM$3,$AM$3,$J55:$AM55)</f>
        <v>125701.85</v>
      </c>
      <c r="AP55" s="153">
        <f t="shared" si="5"/>
        <v>25451.2</v>
      </c>
      <c r="AQ55" s="157" t="e">
        <f>VLOOKUP(C55,[13]Sheet1!$B$1:$BK$65536,62,0)</f>
        <v>#N/A</v>
      </c>
      <c r="AR55" s="157"/>
      <c r="AS55" s="157"/>
    </row>
    <row r="56" hidden="1" customHeight="1" spans="2:45">
      <c r="B56" s="200">
        <v>54</v>
      </c>
      <c r="C56" s="201" t="s">
        <v>753</v>
      </c>
      <c r="D56" s="201" t="s">
        <v>754</v>
      </c>
      <c r="E56" s="201" t="s">
        <v>644</v>
      </c>
      <c r="F56" s="201" t="s">
        <v>750</v>
      </c>
      <c r="G56" s="132">
        <f>VLOOKUP(C56,[1]整理明细!$B:$M,12,0)</f>
        <v>139897.87</v>
      </c>
      <c r="H56" s="132">
        <f>VLOOKUP(C56,[12]河北应付账款!$C:$P,14,0)</f>
        <v>82774.4</v>
      </c>
      <c r="I56" s="218">
        <f t="shared" si="1"/>
        <v>13795.7333333333</v>
      </c>
      <c r="J56" s="218">
        <v>0</v>
      </c>
      <c r="K56" s="218">
        <v>0</v>
      </c>
      <c r="L56" s="218">
        <v>0</v>
      </c>
      <c r="M56" s="218">
        <v>0</v>
      </c>
      <c r="N56" s="218">
        <v>0</v>
      </c>
      <c r="O56" s="218">
        <v>0</v>
      </c>
      <c r="P56" s="218">
        <v>50000</v>
      </c>
      <c r="Q56" s="218">
        <v>50000</v>
      </c>
      <c r="R56" s="218">
        <v>0</v>
      </c>
      <c r="S56" s="218">
        <v>50000</v>
      </c>
      <c r="T56" s="218">
        <v>17000</v>
      </c>
      <c r="U56" s="218">
        <v>33000</v>
      </c>
      <c r="V56" s="218">
        <v>30000</v>
      </c>
      <c r="W56" s="218">
        <v>30000</v>
      </c>
      <c r="X56" s="218">
        <v>0</v>
      </c>
      <c r="Y56" s="218">
        <v>140000</v>
      </c>
      <c r="Z56" s="218">
        <v>0</v>
      </c>
      <c r="AA56" s="218">
        <v>140000</v>
      </c>
      <c r="AB56" s="218">
        <v>100000</v>
      </c>
      <c r="AC56" s="218">
        <v>50000</v>
      </c>
      <c r="AD56" s="218">
        <v>50000</v>
      </c>
      <c r="AE56" s="218">
        <v>50000</v>
      </c>
      <c r="AF56" s="218">
        <v>0</v>
      </c>
      <c r="AG56" s="218">
        <f t="shared" si="6"/>
        <v>50000</v>
      </c>
      <c r="AH56" s="218">
        <v>189897.87</v>
      </c>
      <c r="AI56" s="218">
        <v>0</v>
      </c>
      <c r="AJ56" s="218">
        <f t="shared" si="3"/>
        <v>189897.87</v>
      </c>
      <c r="AK56" s="218">
        <v>50000</v>
      </c>
      <c r="AL56" s="218"/>
      <c r="AM56" s="218">
        <f t="shared" si="4"/>
        <v>50000</v>
      </c>
      <c r="AO56" s="153">
        <f>SUMIF($J$3:$AM$3,$AM$3,$J56:$AM56)</f>
        <v>512897.87</v>
      </c>
      <c r="AP56" s="153">
        <f t="shared" si="5"/>
        <v>139897.87</v>
      </c>
      <c r="AQ56" s="157" t="e">
        <f>VLOOKUP(C56,[13]Sheet1!$B$1:$BK$65536,62,0)</f>
        <v>#N/A</v>
      </c>
      <c r="AR56" s="157"/>
      <c r="AS56" s="157"/>
    </row>
    <row r="57" hidden="1" customHeight="1" spans="2:45">
      <c r="B57" s="200">
        <v>55</v>
      </c>
      <c r="C57" s="201" t="s">
        <v>755</v>
      </c>
      <c r="D57" s="201" t="s">
        <v>756</v>
      </c>
      <c r="E57" s="201" t="s">
        <v>644</v>
      </c>
      <c r="F57" s="201" t="s">
        <v>750</v>
      </c>
      <c r="G57" s="132">
        <f>VLOOKUP(C57,[1]整理明细!$B:$M,12,0)</f>
        <v>1420</v>
      </c>
      <c r="H57" s="132">
        <f>VLOOKUP(C57,[12]河北应付账款!$C:$P,14,0)</f>
        <v>150454</v>
      </c>
      <c r="I57" s="218">
        <f t="shared" si="1"/>
        <v>25075.6666666667</v>
      </c>
      <c r="J57" s="218">
        <v>0</v>
      </c>
      <c r="K57" s="218">
        <v>0</v>
      </c>
      <c r="L57" s="218">
        <v>0</v>
      </c>
      <c r="M57" s="218">
        <v>0</v>
      </c>
      <c r="N57" s="218">
        <v>0</v>
      </c>
      <c r="O57" s="218">
        <v>0</v>
      </c>
      <c r="P57" s="218">
        <v>38590</v>
      </c>
      <c r="Q57" s="218">
        <v>47010</v>
      </c>
      <c r="R57" s="218">
        <v>-8420</v>
      </c>
      <c r="S57" s="218">
        <v>15800</v>
      </c>
      <c r="T57" s="218">
        <v>5000</v>
      </c>
      <c r="U57" s="218">
        <v>10800</v>
      </c>
      <c r="V57" s="218">
        <v>30038</v>
      </c>
      <c r="W57" s="218">
        <v>33038</v>
      </c>
      <c r="X57" s="218">
        <v>-3000</v>
      </c>
      <c r="Y57" s="218">
        <v>71000</v>
      </c>
      <c r="Z57" s="218">
        <v>0</v>
      </c>
      <c r="AA57" s="218">
        <v>71000</v>
      </c>
      <c r="AB57" s="218">
        <v>71000</v>
      </c>
      <c r="AC57" s="218">
        <v>9660</v>
      </c>
      <c r="AD57" s="218">
        <v>61340</v>
      </c>
      <c r="AE57" s="218">
        <v>20000</v>
      </c>
      <c r="AF57" s="218">
        <v>20000</v>
      </c>
      <c r="AG57" s="218">
        <f t="shared" si="6"/>
        <v>0</v>
      </c>
      <c r="AH57" s="218">
        <v>89000</v>
      </c>
      <c r="AI57" s="218">
        <f>VLOOKUP(D57,'[11]2024.03支出'!$G:$H,2,0)</f>
        <v>32196</v>
      </c>
      <c r="AJ57" s="218">
        <f t="shared" si="3"/>
        <v>56804</v>
      </c>
      <c r="AK57" s="218">
        <v>50000</v>
      </c>
      <c r="AL57" s="218"/>
      <c r="AM57" s="218">
        <f t="shared" si="4"/>
        <v>50000</v>
      </c>
      <c r="AO57" s="153">
        <f>SUMIF($J$3:$AM$3,$AM$3,$J57:$AM57)</f>
        <v>238524</v>
      </c>
      <c r="AP57" s="153">
        <f t="shared" si="5"/>
        <v>1420</v>
      </c>
      <c r="AQ57" s="157" t="e">
        <f>VLOOKUP(C57,[13]Sheet1!$B$1:$BK$65536,62,0)</f>
        <v>#N/A</v>
      </c>
      <c r="AR57" s="157"/>
      <c r="AS57" s="157"/>
    </row>
    <row r="58" hidden="1" customHeight="1" spans="2:45">
      <c r="B58" s="200">
        <v>56</v>
      </c>
      <c r="C58" s="201" t="s">
        <v>757</v>
      </c>
      <c r="D58" s="201" t="s">
        <v>758</v>
      </c>
      <c r="E58" s="201" t="s">
        <v>644</v>
      </c>
      <c r="F58" s="201" t="s">
        <v>750</v>
      </c>
      <c r="G58" s="132">
        <f>VLOOKUP(C58,[1]整理明细!$B:$M,12,0)</f>
        <v>0</v>
      </c>
      <c r="H58" s="132">
        <v>0</v>
      </c>
      <c r="I58" s="218">
        <f t="shared" si="1"/>
        <v>0</v>
      </c>
      <c r="J58" s="218">
        <v>0</v>
      </c>
      <c r="K58" s="218">
        <v>0</v>
      </c>
      <c r="L58" s="218">
        <v>0</v>
      </c>
      <c r="M58" s="218">
        <v>0</v>
      </c>
      <c r="N58" s="218">
        <v>0</v>
      </c>
      <c r="O58" s="218">
        <v>0</v>
      </c>
      <c r="P58" s="218">
        <v>0</v>
      </c>
      <c r="Q58" s="218">
        <v>0</v>
      </c>
      <c r="R58" s="218">
        <v>0</v>
      </c>
      <c r="S58" s="218">
        <v>0</v>
      </c>
      <c r="T58" s="218">
        <v>0</v>
      </c>
      <c r="U58" s="218">
        <v>0</v>
      </c>
      <c r="V58" s="218">
        <v>42000</v>
      </c>
      <c r="W58" s="218">
        <v>0</v>
      </c>
      <c r="X58" s="218">
        <v>42000</v>
      </c>
      <c r="Y58" s="218">
        <v>30000</v>
      </c>
      <c r="Z58" s="218">
        <v>0</v>
      </c>
      <c r="AA58" s="218">
        <v>30000</v>
      </c>
      <c r="AB58" s="218">
        <v>30000</v>
      </c>
      <c r="AC58" s="218">
        <v>4600</v>
      </c>
      <c r="AD58" s="218">
        <v>25400</v>
      </c>
      <c r="AE58" s="218">
        <v>30000</v>
      </c>
      <c r="AF58" s="218">
        <v>0</v>
      </c>
      <c r="AG58" s="218">
        <f t="shared" si="6"/>
        <v>30000</v>
      </c>
      <c r="AH58" s="218">
        <v>28000</v>
      </c>
      <c r="AI58" s="218">
        <f>VLOOKUP(D58,'[11]2024.03支出'!$G:$H,2,0)</f>
        <v>98080</v>
      </c>
      <c r="AJ58" s="218">
        <f t="shared" si="3"/>
        <v>-70080</v>
      </c>
      <c r="AK58" s="218">
        <v>40000</v>
      </c>
      <c r="AL58" s="218"/>
      <c r="AM58" s="218">
        <f t="shared" si="4"/>
        <v>40000</v>
      </c>
      <c r="AO58" s="153">
        <f>SUMIF($J$3:$AM$3,$AM$3,$J58:$AM58)</f>
        <v>97320</v>
      </c>
      <c r="AP58" s="153">
        <f t="shared" si="5"/>
        <v>0</v>
      </c>
      <c r="AQ58" s="157" t="e">
        <f>VLOOKUP(C58,[13]Sheet1!$B$1:$BK$65536,62,0)</f>
        <v>#N/A</v>
      </c>
      <c r="AR58" s="157"/>
      <c r="AS58" s="157"/>
    </row>
    <row r="59" hidden="1" customHeight="1" spans="2:45">
      <c r="B59" s="200">
        <v>57</v>
      </c>
      <c r="C59" s="201" t="s">
        <v>759</v>
      </c>
      <c r="D59" s="201" t="s">
        <v>760</v>
      </c>
      <c r="E59" s="201" t="s">
        <v>644</v>
      </c>
      <c r="F59" s="201" t="s">
        <v>750</v>
      </c>
      <c r="G59" s="132">
        <f>VLOOKUP(C59,[1]整理明细!$B:$M,12,0)</f>
        <v>0</v>
      </c>
      <c r="H59" s="132">
        <f>VLOOKUP(C59,[12]河北应付账款!$C:$P,14,0)</f>
        <v>11400</v>
      </c>
      <c r="I59" s="218">
        <f t="shared" si="1"/>
        <v>1900</v>
      </c>
      <c r="J59" s="218">
        <v>0</v>
      </c>
      <c r="K59" s="218">
        <v>0</v>
      </c>
      <c r="L59" s="218">
        <v>0</v>
      </c>
      <c r="M59" s="218">
        <v>0</v>
      </c>
      <c r="N59" s="218">
        <v>0</v>
      </c>
      <c r="O59" s="218">
        <v>0</v>
      </c>
      <c r="P59" s="218">
        <v>0</v>
      </c>
      <c r="Q59" s="218">
        <v>24848</v>
      </c>
      <c r="R59" s="218">
        <v>-24848</v>
      </c>
      <c r="S59" s="218">
        <v>0</v>
      </c>
      <c r="T59" s="218">
        <v>0</v>
      </c>
      <c r="U59" s="218">
        <v>0</v>
      </c>
      <c r="V59" s="218">
        <v>25600</v>
      </c>
      <c r="W59" s="218">
        <v>19282</v>
      </c>
      <c r="X59" s="218">
        <v>6318</v>
      </c>
      <c r="Y59" s="218">
        <v>25600</v>
      </c>
      <c r="Z59" s="218">
        <v>0</v>
      </c>
      <c r="AA59" s="218">
        <v>25600</v>
      </c>
      <c r="AB59" s="218">
        <v>25600</v>
      </c>
      <c r="AC59" s="218">
        <v>0</v>
      </c>
      <c r="AD59" s="218">
        <v>25600</v>
      </c>
      <c r="AE59" s="218">
        <v>25600</v>
      </c>
      <c r="AF59" s="218">
        <v>0</v>
      </c>
      <c r="AG59" s="218">
        <f t="shared" si="6"/>
        <v>25600</v>
      </c>
      <c r="AH59" s="218">
        <v>25600</v>
      </c>
      <c r="AI59" s="218">
        <f>VLOOKUP(D59,'[11]2024.03支出'!$G:$H,2,0)</f>
        <v>19900</v>
      </c>
      <c r="AJ59" s="218">
        <f t="shared" si="3"/>
        <v>5700</v>
      </c>
      <c r="AK59" s="218">
        <v>50000</v>
      </c>
      <c r="AL59" s="218"/>
      <c r="AM59" s="218">
        <f t="shared" si="4"/>
        <v>50000</v>
      </c>
      <c r="AO59" s="153">
        <f>SUMIF($J$3:$AM$3,$AM$3,$J59:$AM59)</f>
        <v>113970</v>
      </c>
      <c r="AP59" s="153">
        <f t="shared" si="5"/>
        <v>0</v>
      </c>
      <c r="AQ59" s="157" t="e">
        <f>VLOOKUP(C59,[13]Sheet1!$B$1:$BK$65536,62,0)</f>
        <v>#N/A</v>
      </c>
      <c r="AR59" s="157"/>
      <c r="AS59" s="157"/>
    </row>
    <row r="60" hidden="1" customHeight="1" spans="2:45">
      <c r="B60" s="200">
        <v>58</v>
      </c>
      <c r="C60" s="201" t="s">
        <v>761</v>
      </c>
      <c r="D60" s="201" t="s">
        <v>762</v>
      </c>
      <c r="E60" s="201" t="s">
        <v>644</v>
      </c>
      <c r="F60" s="201" t="s">
        <v>750</v>
      </c>
      <c r="G60" s="132">
        <f>VLOOKUP(C60,[1]整理明细!$B:$M,12,0)</f>
        <v>0</v>
      </c>
      <c r="H60" s="132">
        <v>0</v>
      </c>
      <c r="I60" s="218">
        <f t="shared" si="1"/>
        <v>0</v>
      </c>
      <c r="J60" s="218">
        <v>0</v>
      </c>
      <c r="K60" s="218">
        <v>0</v>
      </c>
      <c r="L60" s="218">
        <v>0</v>
      </c>
      <c r="M60" s="218">
        <v>0</v>
      </c>
      <c r="N60" s="218">
        <v>0</v>
      </c>
      <c r="O60" s="218">
        <v>0</v>
      </c>
      <c r="P60" s="218">
        <v>0</v>
      </c>
      <c r="Q60" s="218">
        <v>0</v>
      </c>
      <c r="R60" s="218">
        <v>0</v>
      </c>
      <c r="S60" s="218">
        <v>0</v>
      </c>
      <c r="T60" s="218">
        <v>0</v>
      </c>
      <c r="U60" s="218">
        <v>0</v>
      </c>
      <c r="V60" s="218">
        <v>104824.32</v>
      </c>
      <c r="W60" s="218">
        <v>0</v>
      </c>
      <c r="X60" s="218">
        <v>104824.32</v>
      </c>
      <c r="Y60" s="218">
        <v>0</v>
      </c>
      <c r="Z60" s="218">
        <v>0</v>
      </c>
      <c r="AA60" s="218">
        <v>0</v>
      </c>
      <c r="AB60" s="218">
        <v>0</v>
      </c>
      <c r="AC60" s="218">
        <v>0</v>
      </c>
      <c r="AD60" s="218">
        <v>0</v>
      </c>
      <c r="AE60" s="218">
        <v>0</v>
      </c>
      <c r="AF60" s="218">
        <v>0</v>
      </c>
      <c r="AG60" s="218">
        <f t="shared" si="6"/>
        <v>0</v>
      </c>
      <c r="AH60" s="218">
        <v>0</v>
      </c>
      <c r="AI60" s="218">
        <v>0</v>
      </c>
      <c r="AJ60" s="218">
        <f t="shared" si="3"/>
        <v>0</v>
      </c>
      <c r="AK60" s="218">
        <v>0</v>
      </c>
      <c r="AL60" s="218"/>
      <c r="AM60" s="218">
        <f t="shared" si="4"/>
        <v>0</v>
      </c>
      <c r="AO60" s="153">
        <f>SUMIF($J$3:$AM$3,$AM$3,$J60:$AM60)</f>
        <v>104824.32</v>
      </c>
      <c r="AP60" s="153">
        <f t="shared" si="5"/>
        <v>0</v>
      </c>
      <c r="AQ60" s="157" t="e">
        <f>VLOOKUP(C60,[13]Sheet1!$B$1:$BK$65536,62,0)</f>
        <v>#N/A</v>
      </c>
      <c r="AR60" s="157"/>
      <c r="AS60" s="157"/>
    </row>
    <row r="61" hidden="1" customHeight="1" spans="2:45">
      <c r="B61" s="200">
        <v>59</v>
      </c>
      <c r="C61" s="201" t="s">
        <v>763</v>
      </c>
      <c r="D61" s="201" t="s">
        <v>764</v>
      </c>
      <c r="E61" s="201" t="s">
        <v>644</v>
      </c>
      <c r="F61" s="201" t="s">
        <v>750</v>
      </c>
      <c r="G61" s="132">
        <f>VLOOKUP(C61,[1]整理明细!$B:$M,12,0)</f>
        <v>-158.199999999975</v>
      </c>
      <c r="H61" s="132">
        <v>0</v>
      </c>
      <c r="I61" s="218">
        <f t="shared" si="1"/>
        <v>0</v>
      </c>
      <c r="J61" s="218">
        <v>0</v>
      </c>
      <c r="K61" s="218">
        <v>0</v>
      </c>
      <c r="L61" s="218">
        <v>0</v>
      </c>
      <c r="M61" s="218">
        <v>0</v>
      </c>
      <c r="N61" s="218">
        <v>4156.67</v>
      </c>
      <c r="O61" s="218">
        <v>-4156.67</v>
      </c>
      <c r="P61" s="218">
        <v>0</v>
      </c>
      <c r="Q61" s="218">
        <v>12619.94</v>
      </c>
      <c r="R61" s="218">
        <v>-12619.94</v>
      </c>
      <c r="S61" s="218">
        <v>0</v>
      </c>
      <c r="T61" s="218">
        <v>9463.81</v>
      </c>
      <c r="U61" s="218">
        <v>-9463.81</v>
      </c>
      <c r="V61" s="218">
        <v>12000</v>
      </c>
      <c r="W61" s="218">
        <v>1885.85</v>
      </c>
      <c r="X61" s="218">
        <v>10114.15</v>
      </c>
      <c r="Y61" s="218">
        <v>15000</v>
      </c>
      <c r="Z61" s="218">
        <v>28466.93</v>
      </c>
      <c r="AA61" s="218">
        <v>-13466.93</v>
      </c>
      <c r="AB61" s="218">
        <v>20000</v>
      </c>
      <c r="AC61" s="218">
        <v>7404.39</v>
      </c>
      <c r="AD61" s="218">
        <v>12595.61</v>
      </c>
      <c r="AE61" s="218">
        <v>30000</v>
      </c>
      <c r="AF61" s="218">
        <v>4184.71</v>
      </c>
      <c r="AG61" s="218">
        <f t="shared" si="6"/>
        <v>25815.29</v>
      </c>
      <c r="AH61" s="218">
        <v>0</v>
      </c>
      <c r="AI61" s="218">
        <f>VLOOKUP(D61,'[11]2024.03支出'!$G:$H,2,0)</f>
        <v>10068.85</v>
      </c>
      <c r="AJ61" s="218">
        <f t="shared" si="3"/>
        <v>-10068.85</v>
      </c>
      <c r="AK61" s="218">
        <v>40000</v>
      </c>
      <c r="AL61" s="218"/>
      <c r="AM61" s="218">
        <f t="shared" si="4"/>
        <v>40000</v>
      </c>
      <c r="AO61" s="153">
        <f>SUMIF($J$3:$AM$3,$AM$3,$J61:$AM61)</f>
        <v>38748.85</v>
      </c>
      <c r="AP61" s="153">
        <f t="shared" si="5"/>
        <v>-158.199999999975</v>
      </c>
      <c r="AQ61" s="157" t="e">
        <f>VLOOKUP(C61,[13]Sheet1!$B$1:$BK$65536,62,0)</f>
        <v>#N/A</v>
      </c>
      <c r="AR61" s="157"/>
      <c r="AS61" s="157"/>
    </row>
    <row r="62" hidden="1" customHeight="1" spans="2:45">
      <c r="B62" s="200">
        <v>60</v>
      </c>
      <c r="C62" s="201" t="s">
        <v>765</v>
      </c>
      <c r="D62" s="201" t="s">
        <v>766</v>
      </c>
      <c r="E62" s="201" t="s">
        <v>644</v>
      </c>
      <c r="F62" s="201" t="s">
        <v>750</v>
      </c>
      <c r="G62" s="132">
        <f>VLOOKUP(C62,[1]整理明细!$B:$M,12,0)</f>
        <v>7448.64999999999</v>
      </c>
      <c r="H62" s="132">
        <f>VLOOKUP(C62,[12]河北应付账款!$C:$P,14,0)</f>
        <v>122232.33</v>
      </c>
      <c r="I62" s="218">
        <f t="shared" si="1"/>
        <v>20372.055</v>
      </c>
      <c r="J62" s="218">
        <v>6329.19066666667</v>
      </c>
      <c r="K62" s="218">
        <v>27199.74</v>
      </c>
      <c r="L62" s="218">
        <v>-20870.5493333333</v>
      </c>
      <c r="M62" s="218">
        <v>24637.48</v>
      </c>
      <c r="N62" s="218">
        <v>24637.48</v>
      </c>
      <c r="O62" s="218">
        <v>0</v>
      </c>
      <c r="P62" s="218">
        <v>25879.92</v>
      </c>
      <c r="Q62" s="218">
        <v>20844.92</v>
      </c>
      <c r="R62" s="218">
        <v>5035</v>
      </c>
      <c r="S62" s="218">
        <v>7442.1</v>
      </c>
      <c r="T62" s="218">
        <v>2000</v>
      </c>
      <c r="U62" s="218">
        <v>5442.1</v>
      </c>
      <c r="V62" s="218">
        <v>32035.7</v>
      </c>
      <c r="W62" s="218">
        <v>20000</v>
      </c>
      <c r="X62" s="218">
        <v>12035.7</v>
      </c>
      <c r="Y62" s="218">
        <v>30000</v>
      </c>
      <c r="Z62" s="218">
        <v>20000</v>
      </c>
      <c r="AA62" s="218">
        <v>10000</v>
      </c>
      <c r="AB62" s="218">
        <v>20000</v>
      </c>
      <c r="AC62" s="218">
        <v>36803.59</v>
      </c>
      <c r="AD62" s="218">
        <v>-16803.59</v>
      </c>
      <c r="AE62" s="218">
        <v>30000</v>
      </c>
      <c r="AF62" s="218">
        <v>0</v>
      </c>
      <c r="AG62" s="218">
        <f t="shared" si="6"/>
        <v>30000</v>
      </c>
      <c r="AH62" s="218">
        <v>20000</v>
      </c>
      <c r="AI62" s="218">
        <f>VLOOKUP(D62,'[11]2024.03支出'!$G:$H,2,0)</f>
        <v>30561.56</v>
      </c>
      <c r="AJ62" s="218">
        <f t="shared" si="3"/>
        <v>-10561.56</v>
      </c>
      <c r="AK62" s="218">
        <v>30000</v>
      </c>
      <c r="AL62" s="218"/>
      <c r="AM62" s="218">
        <f t="shared" si="4"/>
        <v>30000</v>
      </c>
      <c r="AO62" s="153">
        <f>SUMIF($J$3:$AM$3,$AM$3,$J62:$AM62)</f>
        <v>44277.1006666667</v>
      </c>
      <c r="AP62" s="153">
        <f t="shared" si="5"/>
        <v>7448.64999999999</v>
      </c>
      <c r="AQ62" s="157" t="e">
        <f>VLOOKUP(C62,[13]Sheet1!$B$1:$BK$65536,62,0)</f>
        <v>#N/A</v>
      </c>
      <c r="AR62" s="157"/>
      <c r="AS62" s="157"/>
    </row>
    <row r="63" hidden="1" customHeight="1" spans="2:45">
      <c r="B63" s="200">
        <v>61</v>
      </c>
      <c r="C63" s="157" t="s">
        <v>767</v>
      </c>
      <c r="D63" s="157" t="s">
        <v>768</v>
      </c>
      <c r="E63" s="201" t="s">
        <v>644</v>
      </c>
      <c r="F63" s="201" t="s">
        <v>750</v>
      </c>
      <c r="G63" s="132">
        <f>VLOOKUP(C63,[1]整理明细!$B:$M,12,0)</f>
        <v>0</v>
      </c>
      <c r="H63" s="132">
        <v>0</v>
      </c>
      <c r="I63" s="218">
        <f t="shared" si="1"/>
        <v>0</v>
      </c>
      <c r="J63" s="218">
        <v>0</v>
      </c>
      <c r="K63" s="218">
        <v>0</v>
      </c>
      <c r="L63" s="218">
        <v>0</v>
      </c>
      <c r="M63" s="218">
        <v>0</v>
      </c>
      <c r="N63" s="218">
        <v>0</v>
      </c>
      <c r="O63" s="218">
        <v>0</v>
      </c>
      <c r="P63" s="218">
        <v>0</v>
      </c>
      <c r="Q63" s="218">
        <v>0</v>
      </c>
      <c r="R63" s="218">
        <v>0</v>
      </c>
      <c r="S63" s="218">
        <v>0</v>
      </c>
      <c r="T63" s="218">
        <v>0</v>
      </c>
      <c r="U63" s="218">
        <v>0</v>
      </c>
      <c r="V63" s="218">
        <v>0</v>
      </c>
      <c r="W63" s="218">
        <v>0</v>
      </c>
      <c r="X63" s="218">
        <v>0</v>
      </c>
      <c r="Y63" s="218">
        <v>0</v>
      </c>
      <c r="Z63" s="218">
        <v>0</v>
      </c>
      <c r="AA63" s="218">
        <v>0</v>
      </c>
      <c r="AB63" s="218">
        <v>0</v>
      </c>
      <c r="AC63" s="218">
        <v>0</v>
      </c>
      <c r="AD63" s="218">
        <v>0</v>
      </c>
      <c r="AE63" s="218">
        <v>6000</v>
      </c>
      <c r="AF63" s="218">
        <v>0</v>
      </c>
      <c r="AG63" s="218">
        <f t="shared" si="6"/>
        <v>6000</v>
      </c>
      <c r="AH63" s="218">
        <v>0</v>
      </c>
      <c r="AI63" s="218">
        <f>VLOOKUP(D63,'[11]2024.03支出'!$G:$H,2,0)</f>
        <v>4011</v>
      </c>
      <c r="AJ63" s="218">
        <f t="shared" si="3"/>
        <v>-4011</v>
      </c>
      <c r="AK63" s="218">
        <v>8000</v>
      </c>
      <c r="AL63" s="218"/>
      <c r="AM63" s="218">
        <f t="shared" si="4"/>
        <v>8000</v>
      </c>
      <c r="AO63" s="153">
        <f>SUMIF($J$3:$AM$3,$AM$3,$J63:$AM63)</f>
        <v>9989</v>
      </c>
      <c r="AP63" s="153">
        <f t="shared" si="5"/>
        <v>0</v>
      </c>
      <c r="AQ63" s="157" t="e">
        <f>VLOOKUP(C63,[13]Sheet1!$B$1:$BK$65536,62,0)</f>
        <v>#N/A</v>
      </c>
      <c r="AR63" s="157"/>
      <c r="AS63" s="157"/>
    </row>
    <row r="64" hidden="1" customHeight="1" spans="2:45">
      <c r="B64" s="200">
        <v>62</v>
      </c>
      <c r="C64" s="157" t="s">
        <v>769</v>
      </c>
      <c r="D64" s="157" t="s">
        <v>770</v>
      </c>
      <c r="E64" s="201" t="s">
        <v>644</v>
      </c>
      <c r="F64" s="201" t="s">
        <v>750</v>
      </c>
      <c r="G64" s="132">
        <f>VLOOKUP(C64,[1]整理明细!$B:$M,12,0)</f>
        <v>128390.94</v>
      </c>
      <c r="H64" s="132">
        <v>0</v>
      </c>
      <c r="I64" s="218">
        <f t="shared" si="1"/>
        <v>0</v>
      </c>
      <c r="J64" s="218">
        <v>0</v>
      </c>
      <c r="K64" s="218">
        <v>0</v>
      </c>
      <c r="L64" s="218">
        <v>0</v>
      </c>
      <c r="M64" s="218">
        <v>0</v>
      </c>
      <c r="N64" s="218">
        <v>0</v>
      </c>
      <c r="O64" s="218">
        <v>0</v>
      </c>
      <c r="P64" s="218">
        <v>0</v>
      </c>
      <c r="Q64" s="218">
        <v>0</v>
      </c>
      <c r="R64" s="218">
        <v>0</v>
      </c>
      <c r="S64" s="218">
        <v>0</v>
      </c>
      <c r="T64" s="218">
        <v>0</v>
      </c>
      <c r="U64" s="218">
        <v>0</v>
      </c>
      <c r="V64" s="218">
        <v>0</v>
      </c>
      <c r="W64" s="218">
        <v>0</v>
      </c>
      <c r="X64" s="218">
        <v>0</v>
      </c>
      <c r="Y64" s="218">
        <v>0</v>
      </c>
      <c r="Z64" s="218">
        <v>0</v>
      </c>
      <c r="AA64" s="218">
        <v>0</v>
      </c>
      <c r="AB64" s="218">
        <v>0</v>
      </c>
      <c r="AC64" s="218">
        <v>0</v>
      </c>
      <c r="AD64" s="218">
        <v>0</v>
      </c>
      <c r="AE64" s="218">
        <v>3632.53</v>
      </c>
      <c r="AF64" s="218">
        <v>0</v>
      </c>
      <c r="AG64" s="218">
        <f t="shared" si="6"/>
        <v>3632.53</v>
      </c>
      <c r="AH64" s="218">
        <v>150000</v>
      </c>
      <c r="AI64" s="218">
        <v>0</v>
      </c>
      <c r="AJ64" s="218">
        <f t="shared" si="3"/>
        <v>150000</v>
      </c>
      <c r="AK64" s="218">
        <v>128390.94</v>
      </c>
      <c r="AL64" s="218"/>
      <c r="AM64" s="218">
        <f t="shared" si="4"/>
        <v>128390.94</v>
      </c>
      <c r="AO64" s="153">
        <f>SUMIF($J$3:$AM$3,$AM$3,$J64:$AM64)</f>
        <v>282023.47</v>
      </c>
      <c r="AP64" s="153">
        <f t="shared" si="5"/>
        <v>128390.94</v>
      </c>
      <c r="AQ64" s="157" t="e">
        <f>VLOOKUP(C64,[13]Sheet1!$B$1:$BK$65536,62,0)</f>
        <v>#N/A</v>
      </c>
      <c r="AR64" s="157"/>
      <c r="AS64" s="157"/>
    </row>
    <row r="65" hidden="1" customHeight="1" spans="2:45">
      <c r="B65" s="206">
        <v>63</v>
      </c>
      <c r="C65" s="157" t="s">
        <v>52</v>
      </c>
      <c r="D65" s="157" t="s">
        <v>53</v>
      </c>
      <c r="E65" s="207" t="s">
        <v>644</v>
      </c>
      <c r="F65" s="207" t="s">
        <v>750</v>
      </c>
      <c r="G65" s="170">
        <f>VLOOKUP(C65,[1]整理明细!$B:$M,12,0)</f>
        <v>8053950.43</v>
      </c>
      <c r="H65" s="170">
        <f>VLOOKUP(C65,[12]河北应付账款!$C:$P,14,0)</f>
        <v>3036972.81</v>
      </c>
      <c r="I65" s="219">
        <f t="shared" si="1"/>
        <v>506162.135</v>
      </c>
      <c r="J65" s="218">
        <v>0</v>
      </c>
      <c r="K65" s="218">
        <v>0</v>
      </c>
      <c r="L65" s="218">
        <v>0</v>
      </c>
      <c r="M65" s="218">
        <v>0</v>
      </c>
      <c r="N65" s="218">
        <v>0</v>
      </c>
      <c r="O65" s="218">
        <v>0</v>
      </c>
      <c r="P65" s="218">
        <v>0</v>
      </c>
      <c r="Q65" s="218">
        <v>0</v>
      </c>
      <c r="R65" s="218">
        <v>0</v>
      </c>
      <c r="S65" s="218">
        <v>0</v>
      </c>
      <c r="T65" s="218">
        <v>0</v>
      </c>
      <c r="U65" s="218">
        <v>0</v>
      </c>
      <c r="V65" s="218">
        <v>0</v>
      </c>
      <c r="W65" s="218">
        <v>0</v>
      </c>
      <c r="X65" s="218">
        <v>0</v>
      </c>
      <c r="Y65" s="218">
        <v>13000</v>
      </c>
      <c r="Z65" s="218">
        <v>0</v>
      </c>
      <c r="AA65" s="218">
        <v>13000</v>
      </c>
      <c r="AB65" s="218">
        <v>6000</v>
      </c>
      <c r="AC65" s="218">
        <v>0</v>
      </c>
      <c r="AD65" s="218">
        <v>6000</v>
      </c>
      <c r="AE65" s="218">
        <v>6000</v>
      </c>
      <c r="AF65" s="218">
        <v>0</v>
      </c>
      <c r="AG65" s="218">
        <f t="shared" si="6"/>
        <v>6000</v>
      </c>
      <c r="AH65" s="219">
        <v>2000</v>
      </c>
      <c r="AI65" s="219"/>
      <c r="AJ65" s="219">
        <f t="shared" si="3"/>
        <v>2000</v>
      </c>
      <c r="AK65" s="219">
        <v>2000</v>
      </c>
      <c r="AL65" s="219"/>
      <c r="AM65" s="218">
        <f t="shared" si="4"/>
        <v>2000</v>
      </c>
      <c r="AO65" s="153">
        <f>SUMIF($J$3:$AM$3,$AM$3,$J65:$AM65)</f>
        <v>29000</v>
      </c>
      <c r="AP65" s="153">
        <f t="shared" si="5"/>
        <v>29000</v>
      </c>
      <c r="AQ65" s="157">
        <f>VLOOKUP(C65,[13]Sheet1!$B$1:$BK$65536,62,0)</f>
        <v>0</v>
      </c>
      <c r="AR65" s="157"/>
      <c r="AS65" s="157"/>
    </row>
    <row r="66" customHeight="1" spans="2:45">
      <c r="B66" s="209">
        <v>64</v>
      </c>
      <c r="C66" s="175" t="s">
        <v>771</v>
      </c>
      <c r="D66" s="175" t="s">
        <v>772</v>
      </c>
      <c r="E66" s="175" t="s">
        <v>644</v>
      </c>
      <c r="F66" s="175" t="s">
        <v>712</v>
      </c>
      <c r="G66" s="172">
        <f>VLOOKUP(C66,[1]整理明细!$B:$M,12,0)</f>
        <v>0</v>
      </c>
      <c r="H66" s="172">
        <f>VLOOKUP(C66,[12]河北应付账款!$C:$P,14,0)</f>
        <v>61156.73</v>
      </c>
      <c r="I66" s="220">
        <f t="shared" si="1"/>
        <v>10192.7883333333</v>
      </c>
      <c r="J66" s="221">
        <v>12673.92</v>
      </c>
      <c r="K66" s="218">
        <v>0</v>
      </c>
      <c r="L66" s="218">
        <v>12673.92</v>
      </c>
      <c r="M66" s="218">
        <v>40000</v>
      </c>
      <c r="N66" s="218">
        <v>0</v>
      </c>
      <c r="O66" s="218">
        <v>40000</v>
      </c>
      <c r="P66" s="218">
        <v>30000</v>
      </c>
      <c r="Q66" s="218">
        <v>95054.4</v>
      </c>
      <c r="R66" s="218">
        <v>-65054.4</v>
      </c>
      <c r="S66" s="218">
        <v>0</v>
      </c>
      <c r="T66" s="218">
        <v>0</v>
      </c>
      <c r="U66" s="218">
        <v>0</v>
      </c>
      <c r="V66" s="218">
        <v>17492.4</v>
      </c>
      <c r="W66" s="218">
        <v>17492.4</v>
      </c>
      <c r="X66" s="218">
        <v>0</v>
      </c>
      <c r="Y66" s="218">
        <v>12500</v>
      </c>
      <c r="Z66" s="218">
        <v>0</v>
      </c>
      <c r="AA66" s="218">
        <v>12500</v>
      </c>
      <c r="AB66" s="218">
        <v>12500</v>
      </c>
      <c r="AC66" s="218">
        <v>12430</v>
      </c>
      <c r="AD66" s="218">
        <v>70</v>
      </c>
      <c r="AE66" s="218">
        <v>0</v>
      </c>
      <c r="AF66" s="218">
        <v>0</v>
      </c>
      <c r="AG66" s="234">
        <f t="shared" si="6"/>
        <v>0</v>
      </c>
      <c r="AH66" s="220">
        <v>0</v>
      </c>
      <c r="AI66" s="220">
        <f>VLOOKUP(D66,'[11]2024.03支出'!$G:$H,2,0)</f>
        <v>31234.33</v>
      </c>
      <c r="AJ66" s="220">
        <f t="shared" si="3"/>
        <v>-31234.33</v>
      </c>
      <c r="AK66" s="235"/>
      <c r="AL66" s="220"/>
      <c r="AM66" s="236">
        <f t="shared" si="4"/>
        <v>0</v>
      </c>
      <c r="AN66" s="175"/>
      <c r="AO66" s="188">
        <f>SUMIF($J$3:$AM$3,$AM$3,$J66:$AM66)</f>
        <v>-31044.81</v>
      </c>
      <c r="AP66" s="188">
        <f t="shared" si="5"/>
        <v>-31044.81</v>
      </c>
      <c r="AQ66" s="157">
        <f>VLOOKUP(C66,[13]Sheet1!$B$1:$BK$65536,62,0)</f>
        <v>1</v>
      </c>
      <c r="AR66" s="244"/>
      <c r="AS66" s="245"/>
    </row>
    <row r="67" customHeight="1" spans="2:45">
      <c r="B67" s="209">
        <v>65</v>
      </c>
      <c r="C67" s="175" t="s">
        <v>773</v>
      </c>
      <c r="D67" s="175" t="s">
        <v>774</v>
      </c>
      <c r="E67" s="175" t="s">
        <v>644</v>
      </c>
      <c r="F67" s="175" t="s">
        <v>712</v>
      </c>
      <c r="G67" s="172">
        <f>VLOOKUP(C67,[1]整理明细!$B:$M,12,0)</f>
        <v>0</v>
      </c>
      <c r="H67" s="172">
        <v>0</v>
      </c>
      <c r="I67" s="220">
        <f t="shared" si="1"/>
        <v>0</v>
      </c>
      <c r="J67" s="221">
        <v>0</v>
      </c>
      <c r="K67" s="218">
        <v>0</v>
      </c>
      <c r="L67" s="218">
        <v>0</v>
      </c>
      <c r="M67" s="218">
        <v>0</v>
      </c>
      <c r="N67" s="218">
        <v>0</v>
      </c>
      <c r="O67" s="218">
        <v>0</v>
      </c>
      <c r="P67" s="218">
        <v>0</v>
      </c>
      <c r="Q67" s="218">
        <v>0</v>
      </c>
      <c r="R67" s="218">
        <v>0</v>
      </c>
      <c r="S67" s="218">
        <v>0</v>
      </c>
      <c r="T67" s="218">
        <v>0</v>
      </c>
      <c r="U67" s="218">
        <v>0</v>
      </c>
      <c r="V67" s="218">
        <v>0</v>
      </c>
      <c r="W67" s="218">
        <v>17300</v>
      </c>
      <c r="X67" s="218">
        <v>-17300</v>
      </c>
      <c r="Y67" s="218">
        <v>17600</v>
      </c>
      <c r="Z67" s="218">
        <v>17300</v>
      </c>
      <c r="AA67" s="218">
        <v>300</v>
      </c>
      <c r="AB67" s="218">
        <v>0</v>
      </c>
      <c r="AC67" s="218">
        <v>0</v>
      </c>
      <c r="AD67" s="218">
        <v>0</v>
      </c>
      <c r="AE67" s="218">
        <v>0</v>
      </c>
      <c r="AF67" s="218">
        <v>0</v>
      </c>
      <c r="AG67" s="234">
        <f t="shared" si="6"/>
        <v>0</v>
      </c>
      <c r="AH67" s="220">
        <v>33380</v>
      </c>
      <c r="AI67" s="220">
        <f>VLOOKUP(D67,'[11]2024.03支出'!$G:$H,2,0)</f>
        <v>33380</v>
      </c>
      <c r="AJ67" s="220">
        <f t="shared" si="3"/>
        <v>0</v>
      </c>
      <c r="AK67" s="237">
        <v>39790</v>
      </c>
      <c r="AL67" s="220"/>
      <c r="AM67" s="236">
        <f t="shared" si="4"/>
        <v>39790</v>
      </c>
      <c r="AN67" s="175"/>
      <c r="AO67" s="188">
        <f>SUMIF($J$3:$AM$3,$AM$3,$J67:$AM67)</f>
        <v>22790</v>
      </c>
      <c r="AP67" s="188">
        <f t="shared" si="5"/>
        <v>0</v>
      </c>
      <c r="AQ67" s="157">
        <f>VLOOKUP(C67,[13]Sheet1!$B$1:$BK$65536,62,0)</f>
        <v>1</v>
      </c>
      <c r="AR67" s="244"/>
      <c r="AS67" s="245"/>
    </row>
    <row r="68" customHeight="1" spans="2:45">
      <c r="B68" s="209">
        <v>66</v>
      </c>
      <c r="C68" s="175" t="s">
        <v>775</v>
      </c>
      <c r="D68" s="175" t="s">
        <v>776</v>
      </c>
      <c r="E68" s="175" t="s">
        <v>644</v>
      </c>
      <c r="F68" s="175" t="s">
        <v>712</v>
      </c>
      <c r="G68" s="172">
        <f>VLOOKUP(C68,[1]整理明细!$B:$M,12,0)</f>
        <v>0</v>
      </c>
      <c r="H68" s="172">
        <v>0</v>
      </c>
      <c r="I68" s="220">
        <f t="shared" ref="I68:I93" si="7">H68/6</f>
        <v>0</v>
      </c>
      <c r="J68" s="221">
        <v>0</v>
      </c>
      <c r="K68" s="218">
        <v>0</v>
      </c>
      <c r="L68" s="218">
        <v>0</v>
      </c>
      <c r="M68" s="218">
        <v>0</v>
      </c>
      <c r="N68" s="218">
        <v>0</v>
      </c>
      <c r="O68" s="218">
        <v>0</v>
      </c>
      <c r="P68" s="218">
        <v>0</v>
      </c>
      <c r="Q68" s="218">
        <v>0</v>
      </c>
      <c r="R68" s="218">
        <v>0</v>
      </c>
      <c r="S68" s="218">
        <v>0</v>
      </c>
      <c r="T68" s="218">
        <v>0</v>
      </c>
      <c r="U68" s="218">
        <v>0</v>
      </c>
      <c r="V68" s="218">
        <v>0</v>
      </c>
      <c r="W68" s="218">
        <v>0</v>
      </c>
      <c r="X68" s="218">
        <v>0</v>
      </c>
      <c r="Y68" s="218">
        <v>3500</v>
      </c>
      <c r="Z68" s="218">
        <v>3500</v>
      </c>
      <c r="AA68" s="218">
        <v>0</v>
      </c>
      <c r="AB68" s="218">
        <v>0</v>
      </c>
      <c r="AC68" s="218">
        <v>0</v>
      </c>
      <c r="AD68" s="218">
        <v>0</v>
      </c>
      <c r="AE68" s="218">
        <v>0</v>
      </c>
      <c r="AF68" s="218">
        <v>0</v>
      </c>
      <c r="AG68" s="234">
        <f t="shared" si="6"/>
        <v>0</v>
      </c>
      <c r="AH68" s="220">
        <v>0</v>
      </c>
      <c r="AI68" s="220">
        <v>0</v>
      </c>
      <c r="AJ68" s="220">
        <f t="shared" ref="AJ68:AJ82" si="8">AH68-AI68</f>
        <v>0</v>
      </c>
      <c r="AK68" s="235"/>
      <c r="AL68" s="220"/>
      <c r="AM68" s="221">
        <f t="shared" ref="AM68:AM93" si="9">AK68-AL68</f>
        <v>0</v>
      </c>
      <c r="AO68" s="153">
        <f>SUMIF($J$3:$AM$3,$AM$3,$J68:$AM68)</f>
        <v>0</v>
      </c>
      <c r="AP68" s="153">
        <f t="shared" ref="AP68:AP93" si="10">IF(G68-AO68&lt;0,G68,AO68)</f>
        <v>0</v>
      </c>
      <c r="AQ68" s="157" t="e">
        <f>VLOOKUP(C68,[13]Sheet1!$B$1:$BK$65536,62,0)</f>
        <v>#N/A</v>
      </c>
      <c r="AR68" s="244"/>
      <c r="AS68" s="245"/>
    </row>
    <row r="69" customHeight="1" spans="2:45">
      <c r="B69" s="209">
        <v>67</v>
      </c>
      <c r="C69" s="175" t="s">
        <v>777</v>
      </c>
      <c r="D69" s="175" t="s">
        <v>778</v>
      </c>
      <c r="E69" s="175" t="s">
        <v>644</v>
      </c>
      <c r="F69" s="175" t="s">
        <v>712</v>
      </c>
      <c r="G69" s="172">
        <f>VLOOKUP(C69,[1]整理明细!$B:$M,12,0)</f>
        <v>-59500</v>
      </c>
      <c r="H69" s="172">
        <f>VLOOKUP(C69,[12]河北应付账款!$C:$P,14,0)</f>
        <v>72625</v>
      </c>
      <c r="I69" s="220">
        <f t="shared" si="7"/>
        <v>12104.1666666667</v>
      </c>
      <c r="J69" s="221">
        <v>59500</v>
      </c>
      <c r="K69" s="218">
        <v>59500</v>
      </c>
      <c r="L69" s="218">
        <v>0</v>
      </c>
      <c r="M69" s="218">
        <v>0</v>
      </c>
      <c r="N69" s="218">
        <v>0</v>
      </c>
      <c r="O69" s="218">
        <v>0</v>
      </c>
      <c r="P69" s="218">
        <v>0</v>
      </c>
      <c r="Q69" s="218">
        <v>0</v>
      </c>
      <c r="R69" s="218">
        <v>0</v>
      </c>
      <c r="S69" s="218">
        <v>0</v>
      </c>
      <c r="T69" s="218">
        <v>0</v>
      </c>
      <c r="U69" s="218">
        <v>0</v>
      </c>
      <c r="V69" s="218">
        <v>0</v>
      </c>
      <c r="W69" s="218">
        <v>31925</v>
      </c>
      <c r="X69" s="218">
        <v>-31925</v>
      </c>
      <c r="Y69" s="218">
        <v>63875</v>
      </c>
      <c r="Z69" s="218">
        <v>0</v>
      </c>
      <c r="AA69" s="218">
        <v>63875</v>
      </c>
      <c r="AB69" s="218">
        <v>0</v>
      </c>
      <c r="AC69" s="218">
        <v>0</v>
      </c>
      <c r="AD69" s="218">
        <v>0</v>
      </c>
      <c r="AE69" s="218">
        <v>0</v>
      </c>
      <c r="AF69" s="218">
        <v>0</v>
      </c>
      <c r="AG69" s="234">
        <f t="shared" si="6"/>
        <v>0</v>
      </c>
      <c r="AH69" s="220">
        <v>0</v>
      </c>
      <c r="AI69" s="220">
        <f>VLOOKUP(D69,'[11]2024.03支出'!$G:$H,2,0)</f>
        <v>40700</v>
      </c>
      <c r="AJ69" s="220">
        <f t="shared" si="8"/>
        <v>-40700</v>
      </c>
      <c r="AK69" s="235"/>
      <c r="AL69" s="220"/>
      <c r="AM69" s="221">
        <f t="shared" si="9"/>
        <v>0</v>
      </c>
      <c r="AO69" s="153">
        <f>SUMIF($J$3:$AM$3,$AM$3,$J69:$AM69)</f>
        <v>-8750</v>
      </c>
      <c r="AP69" s="153">
        <f t="shared" si="10"/>
        <v>-59500</v>
      </c>
      <c r="AQ69" s="157" t="e">
        <f>VLOOKUP(C69,[13]Sheet1!$B$1:$BK$65536,62,0)</f>
        <v>#N/A</v>
      </c>
      <c r="AR69" s="244"/>
      <c r="AS69" s="245"/>
    </row>
    <row r="70" customHeight="1" spans="2:45">
      <c r="B70" s="209">
        <v>68</v>
      </c>
      <c r="C70" s="175" t="s">
        <v>779</v>
      </c>
      <c r="D70" s="175" t="s">
        <v>780</v>
      </c>
      <c r="E70" s="175" t="s">
        <v>644</v>
      </c>
      <c r="F70" s="175" t="s">
        <v>712</v>
      </c>
      <c r="G70" s="172">
        <f>VLOOKUP(C70,[1]整理明细!$B:$M,12,0)</f>
        <v>-54400</v>
      </c>
      <c r="H70" s="172">
        <f>VLOOKUP(C70,[12]河北应付账款!$C:$P,14,0)</f>
        <v>68000</v>
      </c>
      <c r="I70" s="220">
        <f t="shared" si="7"/>
        <v>11333.3333333333</v>
      </c>
      <c r="J70" s="221">
        <v>0</v>
      </c>
      <c r="K70" s="218">
        <v>0</v>
      </c>
      <c r="L70" s="218">
        <v>0</v>
      </c>
      <c r="M70" s="218">
        <v>17000</v>
      </c>
      <c r="N70" s="218">
        <v>17000</v>
      </c>
      <c r="O70" s="218">
        <v>0</v>
      </c>
      <c r="P70" s="218">
        <v>0</v>
      </c>
      <c r="Q70" s="218">
        <v>10000</v>
      </c>
      <c r="R70" s="218">
        <v>-10000</v>
      </c>
      <c r="S70" s="218">
        <v>41000</v>
      </c>
      <c r="T70" s="218">
        <v>41000</v>
      </c>
      <c r="U70" s="218">
        <v>0</v>
      </c>
      <c r="V70" s="218">
        <v>0</v>
      </c>
      <c r="W70" s="218">
        <v>0</v>
      </c>
      <c r="X70" s="218">
        <v>0</v>
      </c>
      <c r="Y70" s="218">
        <v>68000</v>
      </c>
      <c r="Z70" s="218">
        <v>20400</v>
      </c>
      <c r="AA70" s="218">
        <v>47600</v>
      </c>
      <c r="AB70" s="218">
        <v>47600</v>
      </c>
      <c r="AC70" s="218">
        <v>0</v>
      </c>
      <c r="AD70" s="218">
        <v>47600</v>
      </c>
      <c r="AE70" s="218">
        <v>34000</v>
      </c>
      <c r="AF70" s="218">
        <v>34000</v>
      </c>
      <c r="AG70" s="234">
        <f t="shared" si="6"/>
        <v>0</v>
      </c>
      <c r="AH70" s="220">
        <v>0</v>
      </c>
      <c r="AI70" s="220">
        <v>0</v>
      </c>
      <c r="AJ70" s="220">
        <f t="shared" si="8"/>
        <v>0</v>
      </c>
      <c r="AK70" s="237">
        <v>68000</v>
      </c>
      <c r="AL70" s="220">
        <v>34000</v>
      </c>
      <c r="AM70" s="236">
        <f t="shared" si="9"/>
        <v>34000</v>
      </c>
      <c r="AN70" s="175"/>
      <c r="AO70" s="188">
        <f>SUMIF($J$3:$AM$3,$AM$3,$J70:$AM70)</f>
        <v>119200</v>
      </c>
      <c r="AP70" s="188">
        <f t="shared" si="10"/>
        <v>-54400</v>
      </c>
      <c r="AQ70" s="157">
        <f>VLOOKUP(C70,[13]Sheet1!$B$1:$BK$65536,62,0)</f>
        <v>1</v>
      </c>
      <c r="AR70" s="244">
        <v>34000</v>
      </c>
      <c r="AS70" s="245"/>
    </row>
    <row r="71" customHeight="1" spans="2:45">
      <c r="B71" s="211">
        <v>69</v>
      </c>
      <c r="C71" s="157" t="s">
        <v>781</v>
      </c>
      <c r="D71" s="247" t="s">
        <v>782</v>
      </c>
      <c r="E71" s="247" t="s">
        <v>783</v>
      </c>
      <c r="F71" s="175" t="s">
        <v>712</v>
      </c>
      <c r="G71" s="248">
        <f>VLOOKUP(C71,[1]整理明细!$B:$M,12,0)</f>
        <v>101765.55</v>
      </c>
      <c r="H71" s="248">
        <f>VLOOKUP(C71,[12]河北应付账款!$C:$P,14,0)</f>
        <v>115283.59</v>
      </c>
      <c r="I71" s="249">
        <f t="shared" si="7"/>
        <v>19213.9316666667</v>
      </c>
      <c r="J71" s="221">
        <v>3530.928</v>
      </c>
      <c r="K71" s="218">
        <v>0</v>
      </c>
      <c r="L71" s="218">
        <v>3530.928</v>
      </c>
      <c r="M71" s="218">
        <v>20000</v>
      </c>
      <c r="N71" s="218">
        <v>0</v>
      </c>
      <c r="O71" s="218">
        <v>20000</v>
      </c>
      <c r="P71" s="218">
        <v>0</v>
      </c>
      <c r="Q71" s="218">
        <v>0</v>
      </c>
      <c r="R71" s="218">
        <v>0</v>
      </c>
      <c r="S71" s="218">
        <v>0</v>
      </c>
      <c r="T71" s="218">
        <v>0</v>
      </c>
      <c r="U71" s="218">
        <v>0</v>
      </c>
      <c r="V71" s="218">
        <v>0</v>
      </c>
      <c r="W71" s="218">
        <v>0</v>
      </c>
      <c r="X71" s="218">
        <v>0</v>
      </c>
      <c r="Y71" s="218">
        <v>0</v>
      </c>
      <c r="Z71" s="218">
        <v>0</v>
      </c>
      <c r="AA71" s="218">
        <v>0</v>
      </c>
      <c r="AB71" s="218">
        <v>30000</v>
      </c>
      <c r="AC71" s="218">
        <v>0</v>
      </c>
      <c r="AD71" s="218">
        <v>30000</v>
      </c>
      <c r="AE71" s="218">
        <v>30000</v>
      </c>
      <c r="AF71" s="218">
        <v>11000</v>
      </c>
      <c r="AG71" s="234">
        <f t="shared" si="6"/>
        <v>19000</v>
      </c>
      <c r="AH71" s="220">
        <v>30000</v>
      </c>
      <c r="AI71" s="220">
        <v>0</v>
      </c>
      <c r="AJ71" s="220">
        <f t="shared" si="8"/>
        <v>30000</v>
      </c>
      <c r="AK71" s="235"/>
      <c r="AL71" s="220"/>
      <c r="AM71" s="236">
        <f t="shared" si="9"/>
        <v>0</v>
      </c>
      <c r="AN71" s="175"/>
      <c r="AO71" s="188">
        <f>SUMIF($J$3:$AM$3,$AM$3,$J71:$AM71)</f>
        <v>102530.928</v>
      </c>
      <c r="AP71" s="188">
        <f t="shared" si="10"/>
        <v>101765.55</v>
      </c>
      <c r="AQ71" s="157">
        <f>VLOOKUP(C71,[13]Sheet1!$B$1:$BK$65536,62,0)</f>
        <v>1</v>
      </c>
      <c r="AR71" s="244"/>
      <c r="AS71" s="245">
        <v>50000</v>
      </c>
    </row>
    <row r="72" hidden="1" customHeight="1" spans="2:45">
      <c r="B72" s="200">
        <v>70</v>
      </c>
      <c r="C72" s="157" t="s">
        <v>784</v>
      </c>
      <c r="D72" s="157" t="s">
        <v>785</v>
      </c>
      <c r="E72" s="157" t="s">
        <v>786</v>
      </c>
      <c r="F72" s="157" t="s">
        <v>645</v>
      </c>
      <c r="G72" s="167">
        <f>VLOOKUP(C72,[1]整理明细!$B:$M,12,0)</f>
        <v>0</v>
      </c>
      <c r="H72" s="167">
        <v>0</v>
      </c>
      <c r="I72" s="217">
        <f t="shared" si="7"/>
        <v>0</v>
      </c>
      <c r="J72" s="218">
        <v>0</v>
      </c>
      <c r="K72" s="218">
        <v>0</v>
      </c>
      <c r="L72" s="218">
        <v>0</v>
      </c>
      <c r="M72" s="218">
        <v>17012</v>
      </c>
      <c r="N72" s="218">
        <v>17012</v>
      </c>
      <c r="O72" s="218">
        <v>0</v>
      </c>
      <c r="P72" s="218">
        <v>0</v>
      </c>
      <c r="Q72" s="218">
        <v>0</v>
      </c>
      <c r="R72" s="218">
        <v>0</v>
      </c>
      <c r="S72" s="218">
        <v>0</v>
      </c>
      <c r="T72" s="218">
        <v>0</v>
      </c>
      <c r="U72" s="218">
        <v>0</v>
      </c>
      <c r="V72" s="218">
        <v>0</v>
      </c>
      <c r="W72" s="218">
        <v>0</v>
      </c>
      <c r="X72" s="218">
        <v>0</v>
      </c>
      <c r="Y72" s="218">
        <v>0</v>
      </c>
      <c r="Z72" s="218">
        <v>0</v>
      </c>
      <c r="AA72" s="218">
        <v>0</v>
      </c>
      <c r="AB72" s="218">
        <v>0</v>
      </c>
      <c r="AC72" s="218">
        <v>0</v>
      </c>
      <c r="AD72" s="218">
        <v>0</v>
      </c>
      <c r="AE72" s="218">
        <v>0</v>
      </c>
      <c r="AF72" s="218">
        <v>0</v>
      </c>
      <c r="AG72" s="218">
        <f t="shared" si="6"/>
        <v>0</v>
      </c>
      <c r="AH72" s="217">
        <v>0</v>
      </c>
      <c r="AI72" s="217">
        <v>0</v>
      </c>
      <c r="AJ72" s="217">
        <f t="shared" si="8"/>
        <v>0</v>
      </c>
      <c r="AK72" s="217"/>
      <c r="AL72" s="217"/>
      <c r="AM72" s="218">
        <f t="shared" si="9"/>
        <v>0</v>
      </c>
      <c r="AO72" s="153">
        <f>SUMIF($J$3:$AM$3,$AM$3,$J72:$AM72)</f>
        <v>0</v>
      </c>
      <c r="AP72" s="153">
        <f t="shared" si="10"/>
        <v>0</v>
      </c>
      <c r="AQ72" s="157" t="e">
        <f>VLOOKUP(C72,[13]Sheet1!$B$1:$BK$65536,62,0)</f>
        <v>#N/A</v>
      </c>
      <c r="AR72" s="157"/>
      <c r="AS72" s="157"/>
    </row>
    <row r="73" hidden="1" customHeight="1" spans="2:45">
      <c r="B73" s="200">
        <v>71</v>
      </c>
      <c r="C73" s="157" t="s">
        <v>787</v>
      </c>
      <c r="D73" s="157" t="s">
        <v>788</v>
      </c>
      <c r="E73" s="157" t="s">
        <v>786</v>
      </c>
      <c r="F73" s="157" t="s">
        <v>645</v>
      </c>
      <c r="G73" s="132">
        <f>VLOOKUP(C73,[1]整理明细!$B:$M,12,0)</f>
        <v>0</v>
      </c>
      <c r="H73" s="132">
        <v>0</v>
      </c>
      <c r="I73" s="218">
        <f t="shared" si="7"/>
        <v>0</v>
      </c>
      <c r="J73" s="218">
        <v>0</v>
      </c>
      <c r="K73" s="218">
        <v>0</v>
      </c>
      <c r="L73" s="218">
        <v>0</v>
      </c>
      <c r="M73" s="218">
        <v>58600</v>
      </c>
      <c r="N73" s="218">
        <v>58600</v>
      </c>
      <c r="O73" s="218">
        <v>0</v>
      </c>
      <c r="P73" s="218">
        <v>0</v>
      </c>
      <c r="Q73" s="218">
        <v>0</v>
      </c>
      <c r="R73" s="218">
        <v>0</v>
      </c>
      <c r="S73" s="218">
        <v>0</v>
      </c>
      <c r="T73" s="218">
        <v>0</v>
      </c>
      <c r="U73" s="218">
        <v>0</v>
      </c>
      <c r="V73" s="218">
        <v>0</v>
      </c>
      <c r="W73" s="218">
        <v>0</v>
      </c>
      <c r="X73" s="218">
        <v>0</v>
      </c>
      <c r="Y73" s="218">
        <v>0</v>
      </c>
      <c r="Z73" s="218">
        <v>0</v>
      </c>
      <c r="AA73" s="218">
        <v>0</v>
      </c>
      <c r="AB73" s="218">
        <v>0</v>
      </c>
      <c r="AC73" s="218">
        <v>0</v>
      </c>
      <c r="AD73" s="218">
        <v>0</v>
      </c>
      <c r="AE73" s="218">
        <v>0</v>
      </c>
      <c r="AF73" s="218">
        <v>0</v>
      </c>
      <c r="AG73" s="218">
        <f t="shared" si="6"/>
        <v>0</v>
      </c>
      <c r="AH73" s="218">
        <v>0</v>
      </c>
      <c r="AI73" s="218">
        <v>0</v>
      </c>
      <c r="AJ73" s="218">
        <f t="shared" si="8"/>
        <v>0</v>
      </c>
      <c r="AK73" s="218"/>
      <c r="AL73" s="218"/>
      <c r="AM73" s="218">
        <f t="shared" si="9"/>
        <v>0</v>
      </c>
      <c r="AO73" s="153">
        <f>SUMIF($J$3:$AM$3,$AM$3,$J73:$AM73)</f>
        <v>0</v>
      </c>
      <c r="AP73" s="153">
        <f t="shared" si="10"/>
        <v>0</v>
      </c>
      <c r="AQ73" s="157" t="e">
        <f>VLOOKUP(C73,[13]Sheet1!$B$1:$BK$65536,62,0)</f>
        <v>#N/A</v>
      </c>
      <c r="AR73" s="157"/>
      <c r="AS73" s="157"/>
    </row>
    <row r="74" hidden="1" customHeight="1" spans="2:45">
      <c r="B74" s="200">
        <v>72</v>
      </c>
      <c r="C74" s="157" t="s">
        <v>789</v>
      </c>
      <c r="D74" s="157" t="s">
        <v>790</v>
      </c>
      <c r="E74" s="157" t="s">
        <v>644</v>
      </c>
      <c r="F74" s="157" t="s">
        <v>750</v>
      </c>
      <c r="G74" s="132">
        <f>VLOOKUP(C74,[1]整理明细!$B:$M,12,0)</f>
        <v>0</v>
      </c>
      <c r="H74" s="132">
        <v>0</v>
      </c>
      <c r="I74" s="218">
        <f t="shared" si="7"/>
        <v>0</v>
      </c>
      <c r="J74" s="218">
        <v>0</v>
      </c>
      <c r="K74" s="218">
        <v>0</v>
      </c>
      <c r="L74" s="218">
        <v>0</v>
      </c>
      <c r="M74" s="218">
        <v>0</v>
      </c>
      <c r="N74" s="218">
        <v>8760</v>
      </c>
      <c r="O74" s="218">
        <v>-8760</v>
      </c>
      <c r="P74" s="218">
        <v>0</v>
      </c>
      <c r="Q74" s="218">
        <v>0</v>
      </c>
      <c r="R74" s="218">
        <v>0</v>
      </c>
      <c r="S74" s="218">
        <v>0</v>
      </c>
      <c r="T74" s="218">
        <v>0</v>
      </c>
      <c r="U74" s="218">
        <v>0</v>
      </c>
      <c r="V74" s="218">
        <v>0</v>
      </c>
      <c r="W74" s="218">
        <v>0</v>
      </c>
      <c r="X74" s="218">
        <v>0</v>
      </c>
      <c r="Y74" s="218">
        <v>0</v>
      </c>
      <c r="Z74" s="218">
        <v>0</v>
      </c>
      <c r="AA74" s="218">
        <v>0</v>
      </c>
      <c r="AB74" s="218">
        <v>0</v>
      </c>
      <c r="AC74" s="218">
        <v>0</v>
      </c>
      <c r="AD74" s="218">
        <v>0</v>
      </c>
      <c r="AE74" s="218">
        <v>0</v>
      </c>
      <c r="AF74" s="218">
        <v>0</v>
      </c>
      <c r="AG74" s="218">
        <f t="shared" si="6"/>
        <v>0</v>
      </c>
      <c r="AH74" s="218">
        <v>0</v>
      </c>
      <c r="AI74" s="218">
        <v>0</v>
      </c>
      <c r="AJ74" s="218">
        <f t="shared" si="8"/>
        <v>0</v>
      </c>
      <c r="AK74" s="218">
        <v>0</v>
      </c>
      <c r="AL74" s="218"/>
      <c r="AM74" s="218">
        <f t="shared" si="9"/>
        <v>0</v>
      </c>
      <c r="AO74" s="153">
        <f>SUMIF($J$3:$AM$3,$AM$3,$J74:$AM74)</f>
        <v>-8760</v>
      </c>
      <c r="AP74" s="153">
        <f t="shared" si="10"/>
        <v>-8760</v>
      </c>
      <c r="AQ74" s="157" t="e">
        <f>VLOOKUP(C74,[13]Sheet1!$B$1:$BK$65536,62,0)</f>
        <v>#N/A</v>
      </c>
      <c r="AR74" s="157"/>
      <c r="AS74" s="157"/>
    </row>
    <row r="75" hidden="1" customHeight="1" spans="2:45">
      <c r="B75" s="200">
        <v>73</v>
      </c>
      <c r="C75" s="157" t="s">
        <v>791</v>
      </c>
      <c r="D75" s="157" t="s">
        <v>792</v>
      </c>
      <c r="E75" s="157" t="s">
        <v>644</v>
      </c>
      <c r="F75" s="157" t="s">
        <v>690</v>
      </c>
      <c r="G75" s="132">
        <f>VLOOKUP(C75,[1]整理明细!$B:$M,12,0)</f>
        <v>0</v>
      </c>
      <c r="H75" s="132">
        <v>0</v>
      </c>
      <c r="I75" s="218">
        <f t="shared" si="7"/>
        <v>0</v>
      </c>
      <c r="J75" s="218">
        <v>12.5333333333333</v>
      </c>
      <c r="K75" s="218">
        <v>94</v>
      </c>
      <c r="L75" s="218">
        <v>-81.4666666666667</v>
      </c>
      <c r="M75" s="218">
        <v>0</v>
      </c>
      <c r="N75" s="218">
        <v>0</v>
      </c>
      <c r="O75" s="218">
        <v>0</v>
      </c>
      <c r="P75" s="218">
        <v>0</v>
      </c>
      <c r="Q75" s="218">
        <v>0</v>
      </c>
      <c r="R75" s="218">
        <v>0</v>
      </c>
      <c r="S75" s="218">
        <v>0</v>
      </c>
      <c r="T75" s="218">
        <v>0</v>
      </c>
      <c r="U75" s="218">
        <v>0</v>
      </c>
      <c r="V75" s="218">
        <v>0</v>
      </c>
      <c r="W75" s="218">
        <v>0</v>
      </c>
      <c r="X75" s="218">
        <v>0</v>
      </c>
      <c r="Y75" s="218">
        <v>0</v>
      </c>
      <c r="Z75" s="218">
        <v>0</v>
      </c>
      <c r="AA75" s="218">
        <v>0</v>
      </c>
      <c r="AB75" s="218">
        <v>0</v>
      </c>
      <c r="AC75" s="218">
        <v>0</v>
      </c>
      <c r="AD75" s="218">
        <v>0</v>
      </c>
      <c r="AE75" s="218">
        <v>0</v>
      </c>
      <c r="AF75" s="218">
        <v>0</v>
      </c>
      <c r="AG75" s="218">
        <f t="shared" si="6"/>
        <v>0</v>
      </c>
      <c r="AH75" s="218">
        <v>0</v>
      </c>
      <c r="AI75" s="218">
        <v>0</v>
      </c>
      <c r="AJ75" s="218">
        <f t="shared" si="8"/>
        <v>0</v>
      </c>
      <c r="AK75" s="218">
        <v>0</v>
      </c>
      <c r="AL75" s="218"/>
      <c r="AM75" s="218">
        <f t="shared" si="9"/>
        <v>0</v>
      </c>
      <c r="AO75" s="153">
        <f>SUMIF($J$3:$AM$3,$AM$3,$J75:$AM75)</f>
        <v>-81.4666666666667</v>
      </c>
      <c r="AP75" s="153">
        <f t="shared" si="10"/>
        <v>-81.4666666666667</v>
      </c>
      <c r="AQ75" s="157" t="e">
        <f>VLOOKUP(C75,[13]Sheet1!$B$1:$BK$65536,62,0)</f>
        <v>#N/A</v>
      </c>
      <c r="AR75" s="157"/>
      <c r="AS75" s="157"/>
    </row>
    <row r="76" hidden="1" customHeight="1" spans="2:45">
      <c r="B76" s="200">
        <v>74</v>
      </c>
      <c r="C76" s="201" t="s">
        <v>763</v>
      </c>
      <c r="D76" s="201" t="s">
        <v>764</v>
      </c>
      <c r="E76" s="201" t="s">
        <v>644</v>
      </c>
      <c r="F76" s="157" t="s">
        <v>645</v>
      </c>
      <c r="G76" s="132">
        <f>VLOOKUP(C76,[1]整理明细!$B:$M,12,0)</f>
        <v>-158.199999999975</v>
      </c>
      <c r="H76" s="132">
        <v>0</v>
      </c>
      <c r="I76" s="218">
        <f t="shared" si="7"/>
        <v>0</v>
      </c>
      <c r="J76" s="159">
        <v>446.35</v>
      </c>
      <c r="K76" s="159">
        <v>446.35</v>
      </c>
      <c r="L76" s="159">
        <v>0</v>
      </c>
      <c r="M76" s="159">
        <v>0</v>
      </c>
      <c r="N76" s="159">
        <v>0</v>
      </c>
      <c r="O76" s="159">
        <v>0</v>
      </c>
      <c r="P76" s="159">
        <v>1161.48</v>
      </c>
      <c r="Q76" s="159">
        <v>1161.48</v>
      </c>
      <c r="R76" s="159">
        <v>0</v>
      </c>
      <c r="S76" s="159">
        <v>0</v>
      </c>
      <c r="T76" s="159">
        <v>0</v>
      </c>
      <c r="U76" s="159">
        <v>0</v>
      </c>
      <c r="V76" s="159">
        <v>20000</v>
      </c>
      <c r="W76" s="159">
        <v>0</v>
      </c>
      <c r="X76" s="159">
        <v>20000</v>
      </c>
      <c r="Y76" s="159">
        <v>0</v>
      </c>
      <c r="Z76" s="159">
        <v>0</v>
      </c>
      <c r="AA76" s="159">
        <v>0</v>
      </c>
      <c r="AB76" s="159">
        <v>0</v>
      </c>
      <c r="AC76" s="159">
        <v>0</v>
      </c>
      <c r="AD76" s="159">
        <v>0</v>
      </c>
      <c r="AE76" s="159">
        <v>0</v>
      </c>
      <c r="AF76" s="159">
        <v>0</v>
      </c>
      <c r="AG76" s="218">
        <f t="shared" si="6"/>
        <v>0</v>
      </c>
      <c r="AH76" s="218">
        <v>0</v>
      </c>
      <c r="AI76" s="218">
        <f>VLOOKUP(D76,'[11]2024.03支出'!$G:$H,2,0)</f>
        <v>10068.85</v>
      </c>
      <c r="AJ76" s="218">
        <f t="shared" si="8"/>
        <v>-10068.85</v>
      </c>
      <c r="AK76" s="218"/>
      <c r="AL76" s="218"/>
      <c r="AM76" s="218">
        <f t="shared" si="9"/>
        <v>0</v>
      </c>
      <c r="AO76" s="153">
        <f>SUMIF($J$3:$AM$3,$AM$3,$J76:$AM76)</f>
        <v>9931.15</v>
      </c>
      <c r="AP76" s="153">
        <f t="shared" si="10"/>
        <v>-158.199999999975</v>
      </c>
      <c r="AQ76" s="157" t="e">
        <f>VLOOKUP(C76,[13]Sheet1!$B$1:$BK$65536,62,0)</f>
        <v>#N/A</v>
      </c>
      <c r="AR76" s="157"/>
      <c r="AS76" s="157"/>
    </row>
    <row r="77" hidden="1" customHeight="1" spans="2:45">
      <c r="B77" s="200">
        <v>75</v>
      </c>
      <c r="C77" s="201" t="s">
        <v>753</v>
      </c>
      <c r="D77" s="201" t="s">
        <v>754</v>
      </c>
      <c r="E77" s="201" t="s">
        <v>644</v>
      </c>
      <c r="F77" s="201" t="s">
        <v>645</v>
      </c>
      <c r="G77" s="132">
        <f>VLOOKUP(C77,[1]整理明细!$B:$M,12,0)</f>
        <v>139897.87</v>
      </c>
      <c r="H77" s="132">
        <f>VLOOKUP(C77,[12]河北应付账款!$C:$P,14,0)</f>
        <v>82774.4</v>
      </c>
      <c r="I77" s="218">
        <f t="shared" si="7"/>
        <v>13795.7333333333</v>
      </c>
      <c r="J77" s="159">
        <v>22461.0493333333</v>
      </c>
      <c r="K77" s="159">
        <v>20000</v>
      </c>
      <c r="L77" s="159">
        <v>2461.0493333333</v>
      </c>
      <c r="M77" s="159">
        <v>50000</v>
      </c>
      <c r="N77" s="159">
        <v>50000</v>
      </c>
      <c r="O77" s="159">
        <v>0</v>
      </c>
      <c r="P77" s="159">
        <v>0</v>
      </c>
      <c r="Q77" s="159">
        <v>0</v>
      </c>
      <c r="R77" s="159">
        <v>0</v>
      </c>
      <c r="S77" s="159">
        <v>0</v>
      </c>
      <c r="T77" s="159">
        <v>0</v>
      </c>
      <c r="U77" s="159">
        <v>0</v>
      </c>
      <c r="V77" s="159">
        <v>0</v>
      </c>
      <c r="W77" s="159">
        <v>0</v>
      </c>
      <c r="X77" s="159">
        <v>0</v>
      </c>
      <c r="Y77" s="159">
        <v>20000</v>
      </c>
      <c r="Z77" s="159">
        <v>0</v>
      </c>
      <c r="AA77" s="159">
        <v>20000</v>
      </c>
      <c r="AB77" s="159">
        <v>27000</v>
      </c>
      <c r="AC77" s="159">
        <v>0</v>
      </c>
      <c r="AD77" s="159">
        <v>27000</v>
      </c>
      <c r="AE77" s="159">
        <v>0</v>
      </c>
      <c r="AF77" s="159">
        <v>0</v>
      </c>
      <c r="AG77" s="218">
        <f t="shared" si="6"/>
        <v>0</v>
      </c>
      <c r="AH77" s="218">
        <v>0</v>
      </c>
      <c r="AI77" s="218">
        <v>0</v>
      </c>
      <c r="AJ77" s="218">
        <f t="shared" si="8"/>
        <v>0</v>
      </c>
      <c r="AK77" s="218"/>
      <c r="AL77" s="218"/>
      <c r="AM77" s="218">
        <f t="shared" si="9"/>
        <v>0</v>
      </c>
      <c r="AO77" s="153">
        <f>SUMIF($J$3:$AM$3,$AM$3,$J77:$AM77)</f>
        <v>49461.0493333333</v>
      </c>
      <c r="AP77" s="153">
        <f t="shared" si="10"/>
        <v>49461.0493333333</v>
      </c>
      <c r="AQ77" s="157" t="e">
        <f>VLOOKUP(C77,[13]Sheet1!$B$1:$BK$65536,62,0)</f>
        <v>#N/A</v>
      </c>
      <c r="AR77" s="157"/>
      <c r="AS77" s="157"/>
    </row>
    <row r="78" hidden="1" customHeight="1" spans="2:45">
      <c r="B78" s="206">
        <v>76</v>
      </c>
      <c r="C78" s="207" t="s">
        <v>755</v>
      </c>
      <c r="D78" s="207" t="s">
        <v>756</v>
      </c>
      <c r="E78" s="207" t="s">
        <v>644</v>
      </c>
      <c r="F78" s="157" t="s">
        <v>645</v>
      </c>
      <c r="G78" s="170">
        <f>VLOOKUP(C78,[1]整理明细!$B:$M,12,0)</f>
        <v>1420</v>
      </c>
      <c r="H78" s="170">
        <f>VLOOKUP(C78,[12]河北应付账款!$C:$P,14,0)</f>
        <v>150454</v>
      </c>
      <c r="I78" s="219">
        <f t="shared" si="7"/>
        <v>25075.6666666667</v>
      </c>
      <c r="J78" s="218">
        <v>0</v>
      </c>
      <c r="K78" s="218">
        <v>0</v>
      </c>
      <c r="L78" s="218">
        <v>0</v>
      </c>
      <c r="M78" s="218">
        <v>26240</v>
      </c>
      <c r="N78" s="218">
        <v>26240</v>
      </c>
      <c r="O78" s="218">
        <v>0</v>
      </c>
      <c r="P78" s="218">
        <v>0</v>
      </c>
      <c r="Q78" s="218">
        <v>0</v>
      </c>
      <c r="R78" s="218">
        <v>0</v>
      </c>
      <c r="S78" s="218">
        <v>0</v>
      </c>
      <c r="T78" s="218">
        <v>0</v>
      </c>
      <c r="U78" s="218">
        <v>0</v>
      </c>
      <c r="V78" s="218">
        <v>0</v>
      </c>
      <c r="W78" s="218">
        <v>0</v>
      </c>
      <c r="X78" s="218">
        <v>0</v>
      </c>
      <c r="Y78" s="218">
        <v>21259</v>
      </c>
      <c r="Z78" s="218">
        <v>0</v>
      </c>
      <c r="AA78" s="218">
        <v>21259</v>
      </c>
      <c r="AB78" s="218">
        <v>0</v>
      </c>
      <c r="AC78" s="218">
        <v>0</v>
      </c>
      <c r="AD78" s="218">
        <v>0</v>
      </c>
      <c r="AE78" s="218">
        <v>0</v>
      </c>
      <c r="AF78" s="218">
        <v>0</v>
      </c>
      <c r="AG78" s="218">
        <f t="shared" si="6"/>
        <v>0</v>
      </c>
      <c r="AH78" s="219">
        <v>0</v>
      </c>
      <c r="AI78" s="219">
        <f>VLOOKUP(D78,'[11]2024.03支出'!$G:$H,2,0)</f>
        <v>32196</v>
      </c>
      <c r="AJ78" s="219">
        <f t="shared" si="8"/>
        <v>-32196</v>
      </c>
      <c r="AK78" s="219"/>
      <c r="AL78" s="219"/>
      <c r="AM78" s="218">
        <f t="shared" si="9"/>
        <v>0</v>
      </c>
      <c r="AO78" s="153">
        <f>SUMIF($J$3:$AM$3,$AM$3,$J78:$AM78)</f>
        <v>-10937</v>
      </c>
      <c r="AP78" s="153">
        <f t="shared" si="10"/>
        <v>-10937</v>
      </c>
      <c r="AQ78" s="157" t="e">
        <f>VLOOKUP(C78,[13]Sheet1!$B$1:$BK$65536,62,0)</f>
        <v>#N/A</v>
      </c>
      <c r="AR78" s="157"/>
      <c r="AS78" s="157"/>
    </row>
    <row r="79" customHeight="1" spans="2:45">
      <c r="B79" s="209">
        <v>77</v>
      </c>
      <c r="C79" s="175" t="s">
        <v>340</v>
      </c>
      <c r="D79" s="175" t="s">
        <v>341</v>
      </c>
      <c r="E79" s="175" t="s">
        <v>644</v>
      </c>
      <c r="F79" s="175" t="s">
        <v>712</v>
      </c>
      <c r="G79" s="172">
        <f>VLOOKUP(C79,[1]整理明细!$B:$M,12,0)</f>
        <v>9212.92</v>
      </c>
      <c r="H79" s="172">
        <f>VLOOKUP(C79,[12]河北应付账款!$C:$P,14,0)</f>
        <v>7330</v>
      </c>
      <c r="I79" s="220">
        <f t="shared" si="7"/>
        <v>1221.66666666667</v>
      </c>
      <c r="J79" s="221">
        <v>0</v>
      </c>
      <c r="K79" s="218">
        <v>0</v>
      </c>
      <c r="L79" s="218">
        <v>0</v>
      </c>
      <c r="M79" s="218">
        <v>0</v>
      </c>
      <c r="N79" s="218">
        <v>0</v>
      </c>
      <c r="O79" s="218">
        <v>0</v>
      </c>
      <c r="P79" s="218">
        <v>7412.92</v>
      </c>
      <c r="Q79" s="218">
        <v>0</v>
      </c>
      <c r="R79" s="218">
        <v>7412.92</v>
      </c>
      <c r="S79" s="218">
        <v>0</v>
      </c>
      <c r="T79" s="218">
        <v>0</v>
      </c>
      <c r="U79" s="218">
        <v>0</v>
      </c>
      <c r="V79" s="218">
        <v>1560</v>
      </c>
      <c r="W79" s="218">
        <v>1560</v>
      </c>
      <c r="X79" s="218">
        <v>0</v>
      </c>
      <c r="Y79" s="218">
        <v>1560</v>
      </c>
      <c r="Z79" s="218">
        <v>0</v>
      </c>
      <c r="AA79" s="218">
        <v>1560</v>
      </c>
      <c r="AB79" s="218">
        <v>0</v>
      </c>
      <c r="AC79" s="218">
        <v>0</v>
      </c>
      <c r="AD79" s="218">
        <v>0</v>
      </c>
      <c r="AE79" s="218">
        <v>0</v>
      </c>
      <c r="AF79" s="218">
        <v>0</v>
      </c>
      <c r="AG79" s="234">
        <f t="shared" si="6"/>
        <v>0</v>
      </c>
      <c r="AH79" s="220">
        <v>0</v>
      </c>
      <c r="AI79" s="220">
        <v>0</v>
      </c>
      <c r="AJ79" s="220">
        <f t="shared" si="8"/>
        <v>0</v>
      </c>
      <c r="AK79" s="235">
        <v>1560</v>
      </c>
      <c r="AL79" s="220"/>
      <c r="AM79" s="221">
        <f t="shared" si="9"/>
        <v>1560</v>
      </c>
      <c r="AO79" s="153">
        <f>SUMIF($J$3:$AM$3,$AM$3,$J79:$AM79)</f>
        <v>10532.92</v>
      </c>
      <c r="AP79" s="153">
        <f t="shared" si="10"/>
        <v>9212.92</v>
      </c>
      <c r="AQ79" s="157">
        <f>VLOOKUP(C79,[13]Sheet1!$B$1:$BK$65536,62,0)</f>
        <v>0</v>
      </c>
      <c r="AR79" s="244"/>
      <c r="AS79" s="245"/>
    </row>
    <row r="80" hidden="1" customHeight="1" spans="2:45">
      <c r="B80" s="211">
        <v>78</v>
      </c>
      <c r="C80" s="157" t="s">
        <v>340</v>
      </c>
      <c r="D80" s="157" t="s">
        <v>341</v>
      </c>
      <c r="E80" s="157" t="s">
        <v>644</v>
      </c>
      <c r="F80" s="157" t="s">
        <v>645</v>
      </c>
      <c r="G80" s="167">
        <f>VLOOKUP(C80,[1]整理明细!$B:$M,12,0)</f>
        <v>9212.92</v>
      </c>
      <c r="H80" s="167">
        <f>VLOOKUP(C80,[12]河北应付账款!$C:$P,14,0)</f>
        <v>7330</v>
      </c>
      <c r="I80" s="217">
        <f t="shared" si="7"/>
        <v>1221.66666666667</v>
      </c>
      <c r="J80" s="218">
        <v>1787.24</v>
      </c>
      <c r="K80" s="218">
        <v>1560</v>
      </c>
      <c r="L80" s="218">
        <v>227.24</v>
      </c>
      <c r="M80" s="218">
        <v>13404.3</v>
      </c>
      <c r="N80" s="218">
        <v>16524.3</v>
      </c>
      <c r="O80" s="218">
        <v>-3120</v>
      </c>
      <c r="P80" s="218">
        <v>7412.92</v>
      </c>
      <c r="Q80" s="218">
        <v>0</v>
      </c>
      <c r="R80" s="218">
        <v>7412.92</v>
      </c>
      <c r="S80" s="218">
        <v>0</v>
      </c>
      <c r="T80" s="218">
        <v>0</v>
      </c>
      <c r="U80" s="218">
        <v>0</v>
      </c>
      <c r="V80" s="218">
        <v>0</v>
      </c>
      <c r="W80" s="218">
        <v>0</v>
      </c>
      <c r="X80" s="218">
        <v>0</v>
      </c>
      <c r="Y80" s="218">
        <v>9200</v>
      </c>
      <c r="Z80" s="218">
        <v>0</v>
      </c>
      <c r="AA80" s="218">
        <v>9200</v>
      </c>
      <c r="AB80" s="218">
        <v>9212.92</v>
      </c>
      <c r="AC80" s="218">
        <v>0</v>
      </c>
      <c r="AD80" s="218">
        <v>9212.92</v>
      </c>
      <c r="AE80" s="218">
        <v>0</v>
      </c>
      <c r="AF80" s="218">
        <v>0</v>
      </c>
      <c r="AG80" s="218">
        <f t="shared" si="6"/>
        <v>0</v>
      </c>
      <c r="AH80" s="217">
        <v>9212.92</v>
      </c>
      <c r="AI80" s="217">
        <v>0</v>
      </c>
      <c r="AJ80" s="217">
        <f t="shared" si="8"/>
        <v>9212.92</v>
      </c>
      <c r="AK80" s="217">
        <v>9212.92</v>
      </c>
      <c r="AL80" s="217"/>
      <c r="AM80" s="218">
        <f t="shared" si="9"/>
        <v>9212.92</v>
      </c>
      <c r="AO80" s="153">
        <f>SUMIF($J$3:$AM$3,$AM$3,$J80:$AM80)</f>
        <v>41358.92</v>
      </c>
      <c r="AP80" s="153">
        <f t="shared" si="10"/>
        <v>9212.92</v>
      </c>
      <c r="AQ80" s="157">
        <f>VLOOKUP(C80,[13]Sheet1!$B$1:$BK$65536,62,0)</f>
        <v>0</v>
      </c>
      <c r="AR80" s="157"/>
      <c r="AS80" s="157"/>
    </row>
    <row r="81" hidden="1" customHeight="1" spans="2:45">
      <c r="B81" s="206">
        <v>79</v>
      </c>
      <c r="C81" s="157" t="s">
        <v>793</v>
      </c>
      <c r="D81" s="157" t="s">
        <v>794</v>
      </c>
      <c r="E81" s="157" t="s">
        <v>644</v>
      </c>
      <c r="F81" s="157" t="s">
        <v>750</v>
      </c>
      <c r="G81" s="170">
        <v>0</v>
      </c>
      <c r="H81" s="170">
        <v>0</v>
      </c>
      <c r="I81" s="219">
        <f t="shared" si="7"/>
        <v>0</v>
      </c>
      <c r="AH81" s="219">
        <v>8000</v>
      </c>
      <c r="AI81" s="219">
        <v>0</v>
      </c>
      <c r="AJ81" s="219">
        <f t="shared" si="8"/>
        <v>8000</v>
      </c>
      <c r="AK81" s="219">
        <v>50000</v>
      </c>
      <c r="AL81" s="219"/>
      <c r="AM81" s="218">
        <f t="shared" si="9"/>
        <v>50000</v>
      </c>
      <c r="AO81" s="153">
        <f>SUMIF($J$3:$AM$3,$AM$3,$J81:$AM81)</f>
        <v>58000</v>
      </c>
      <c r="AP81" s="153">
        <f t="shared" si="10"/>
        <v>0</v>
      </c>
      <c r="AQ81" s="157" t="e">
        <f>VLOOKUP(C81,[13]Sheet1!$B$1:$BK$65536,62,0)</f>
        <v>#N/A</v>
      </c>
      <c r="AR81" s="157"/>
      <c r="AS81" s="157"/>
    </row>
    <row r="82" customHeight="1" spans="2:45">
      <c r="B82" s="209">
        <v>80</v>
      </c>
      <c r="C82" s="175" t="s">
        <v>795</v>
      </c>
      <c r="D82" s="175" t="s">
        <v>796</v>
      </c>
      <c r="E82" s="175" t="s">
        <v>644</v>
      </c>
      <c r="F82" s="175" t="s">
        <v>712</v>
      </c>
      <c r="G82" s="172">
        <f>VLOOKUP(C82,[1]整理明细!$B:$M,12,0)</f>
        <v>-131392.8</v>
      </c>
      <c r="H82" s="172">
        <f>VLOOKUP(C82,[12]河北应付账款!$C:$P,14,0)</f>
        <v>114895.5</v>
      </c>
      <c r="I82" s="220">
        <f t="shared" si="7"/>
        <v>19149.25</v>
      </c>
      <c r="AH82" s="252">
        <v>150000</v>
      </c>
      <c r="AI82" s="220">
        <f>VLOOKUP(D82,'[11]2024.03支出'!$G:$H,2,0)</f>
        <v>131392.8</v>
      </c>
      <c r="AJ82" s="220">
        <f t="shared" si="8"/>
        <v>18607.2</v>
      </c>
      <c r="AK82" s="235"/>
      <c r="AL82" s="220"/>
      <c r="AM82" s="221">
        <f t="shared" si="9"/>
        <v>0</v>
      </c>
      <c r="AO82" s="153">
        <f>SUMIF($J$3:$AM$3,$AM$3,$J82:$AM82)</f>
        <v>18607.2</v>
      </c>
      <c r="AP82" s="153">
        <f t="shared" si="10"/>
        <v>-131392.8</v>
      </c>
      <c r="AQ82" s="157" t="e">
        <f>VLOOKUP(C82,[13]Sheet1!$B$1:$BK$65536,62,0)</f>
        <v>#N/A</v>
      </c>
      <c r="AR82" s="244"/>
      <c r="AS82" s="245"/>
    </row>
    <row r="83" hidden="1" customHeight="1" spans="2:45">
      <c r="B83" s="211">
        <v>81</v>
      </c>
      <c r="C83" s="157" t="s">
        <v>608</v>
      </c>
      <c r="D83" s="157" t="s">
        <v>609</v>
      </c>
      <c r="E83" s="157" t="s">
        <v>644</v>
      </c>
      <c r="F83" s="157" t="s">
        <v>645</v>
      </c>
      <c r="G83" s="174">
        <f>VLOOKUP(C83,[1]整理明细!$B:$M,12,0)</f>
        <v>19500</v>
      </c>
      <c r="H83" s="174">
        <v>0</v>
      </c>
      <c r="I83" s="250">
        <f t="shared" si="7"/>
        <v>0</v>
      </c>
      <c r="AK83" s="250">
        <v>19500</v>
      </c>
      <c r="AM83" s="218">
        <f t="shared" si="9"/>
        <v>19500</v>
      </c>
      <c r="AO83" s="153">
        <f>SUMIF($J$3:$AM$3,$AM$3,$J83:$AM83)</f>
        <v>19500</v>
      </c>
      <c r="AP83" s="153">
        <f t="shared" si="10"/>
        <v>19500</v>
      </c>
      <c r="AQ83" s="157">
        <f>VLOOKUP(C83,[13]Sheet1!$B$1:$BK$65536,62,0)</f>
        <v>0</v>
      </c>
      <c r="AR83" s="157"/>
      <c r="AS83" s="157"/>
    </row>
    <row r="84" hidden="1" customHeight="1" spans="2:45">
      <c r="B84" s="200">
        <v>82</v>
      </c>
      <c r="C84" s="157" t="s">
        <v>797</v>
      </c>
      <c r="D84" s="175" t="s">
        <v>798</v>
      </c>
      <c r="E84" s="210" t="s">
        <v>707</v>
      </c>
      <c r="F84" s="210" t="s">
        <v>690</v>
      </c>
      <c r="G84" s="172">
        <f>VLOOKUP(C84,[1]整理明细!$B:$M,12,0)</f>
        <v>74540.5700000001</v>
      </c>
      <c r="H84" s="172">
        <f>VLOOKUP(C84,[12]河北应付账款!$C:$P,14,0)</f>
        <v>0</v>
      </c>
      <c r="I84" s="220">
        <f t="shared" si="7"/>
        <v>0</v>
      </c>
      <c r="J84" s="251">
        <v>0</v>
      </c>
      <c r="K84" s="141">
        <v>0</v>
      </c>
      <c r="L84" s="141">
        <v>0</v>
      </c>
      <c r="M84" s="141">
        <v>0</v>
      </c>
      <c r="N84" s="141">
        <v>0</v>
      </c>
      <c r="O84" s="141">
        <v>0</v>
      </c>
      <c r="P84" s="141">
        <v>0</v>
      </c>
      <c r="Q84" s="141">
        <v>0</v>
      </c>
      <c r="R84" s="141">
        <v>0</v>
      </c>
      <c r="S84" s="141">
        <v>0</v>
      </c>
      <c r="T84" s="141">
        <v>0</v>
      </c>
      <c r="U84" s="141">
        <v>0</v>
      </c>
      <c r="V84" s="141">
        <v>0</v>
      </c>
      <c r="W84" s="141">
        <v>0</v>
      </c>
      <c r="X84" s="141">
        <v>0</v>
      </c>
      <c r="Y84" s="141">
        <v>0</v>
      </c>
      <c r="Z84" s="141">
        <v>0</v>
      </c>
      <c r="AA84" s="141">
        <v>0</v>
      </c>
      <c r="AB84" s="141">
        <v>0</v>
      </c>
      <c r="AC84" s="141">
        <v>0</v>
      </c>
      <c r="AD84" s="141">
        <v>0</v>
      </c>
      <c r="AE84" s="143">
        <v>0</v>
      </c>
      <c r="AF84" s="141">
        <v>0</v>
      </c>
      <c r="AG84" s="145">
        <v>0</v>
      </c>
      <c r="AH84" s="253">
        <v>0</v>
      </c>
      <c r="AI84" s="254">
        <v>0</v>
      </c>
      <c r="AJ84" s="253">
        <v>0</v>
      </c>
      <c r="AK84" s="255">
        <v>74540.5700000001</v>
      </c>
      <c r="AL84" s="175"/>
      <c r="AM84" s="236">
        <f t="shared" si="9"/>
        <v>74540.5700000001</v>
      </c>
      <c r="AN84" s="175"/>
      <c r="AO84" s="188">
        <f>SUMIF($J$3:$AM$3,$AM$3,$J84:$AM84)</f>
        <v>74540.5700000001</v>
      </c>
      <c r="AP84" s="188">
        <f t="shared" si="10"/>
        <v>74540.5700000001</v>
      </c>
      <c r="AQ84" s="157">
        <f>VLOOKUP(C84,[13]Sheet1!$B$1:$BK$65536,62,0)</f>
        <v>1</v>
      </c>
      <c r="AR84" s="188"/>
      <c r="AS84" s="175">
        <v>30000</v>
      </c>
    </row>
    <row r="85" hidden="1" customHeight="1" spans="2:45">
      <c r="B85" s="200">
        <v>83</v>
      </c>
      <c r="C85" s="157" t="s">
        <v>799</v>
      </c>
      <c r="D85" s="157" t="s">
        <v>800</v>
      </c>
      <c r="E85" s="203" t="s">
        <v>707</v>
      </c>
      <c r="F85" s="203" t="s">
        <v>690</v>
      </c>
      <c r="G85" s="167">
        <f>VLOOKUP(C85,[1]整理明细!$B:$M,12,0)</f>
        <v>0</v>
      </c>
      <c r="H85" s="167">
        <f>VLOOKUP(C85,[12]河北应付账款!$C:$P,14,0)</f>
        <v>0</v>
      </c>
      <c r="I85" s="217">
        <f t="shared" si="7"/>
        <v>0</v>
      </c>
      <c r="J85" s="141">
        <v>0</v>
      </c>
      <c r="K85" s="141">
        <v>0</v>
      </c>
      <c r="L85" s="141">
        <v>0</v>
      </c>
      <c r="M85" s="141">
        <v>0</v>
      </c>
      <c r="N85" s="141">
        <v>0</v>
      </c>
      <c r="O85" s="141">
        <v>0</v>
      </c>
      <c r="P85" s="141">
        <v>0</v>
      </c>
      <c r="Q85" s="141">
        <v>0</v>
      </c>
      <c r="R85" s="141">
        <v>0</v>
      </c>
      <c r="S85" s="141">
        <v>0</v>
      </c>
      <c r="T85" s="141">
        <v>0</v>
      </c>
      <c r="U85" s="141">
        <v>0</v>
      </c>
      <c r="V85" s="141">
        <v>0</v>
      </c>
      <c r="W85" s="141">
        <v>0</v>
      </c>
      <c r="X85" s="141">
        <v>0</v>
      </c>
      <c r="Y85" s="141">
        <v>0</v>
      </c>
      <c r="Z85" s="141">
        <v>0</v>
      </c>
      <c r="AA85" s="141">
        <v>0</v>
      </c>
      <c r="AB85" s="141">
        <v>0</v>
      </c>
      <c r="AC85" s="141">
        <v>0</v>
      </c>
      <c r="AD85" s="141">
        <v>0</v>
      </c>
      <c r="AE85" s="143">
        <v>0</v>
      </c>
      <c r="AF85" s="141">
        <v>0</v>
      </c>
      <c r="AG85" s="145">
        <v>0</v>
      </c>
      <c r="AH85" s="256">
        <v>0</v>
      </c>
      <c r="AI85" s="257">
        <v>0</v>
      </c>
      <c r="AJ85" s="258">
        <v>0</v>
      </c>
      <c r="AK85" s="259">
        <f t="shared" ref="AK84:AK93" si="11">ROUND(I85,-3)</f>
        <v>0</v>
      </c>
      <c r="AM85" s="218">
        <f t="shared" si="9"/>
        <v>0</v>
      </c>
      <c r="AO85" s="153">
        <f>SUMIF($J$3:$AM$3,$AM$3,$J85:$AM85)</f>
        <v>0</v>
      </c>
      <c r="AP85" s="153">
        <f t="shared" si="10"/>
        <v>0</v>
      </c>
      <c r="AQ85" s="157">
        <f>VLOOKUP(C85,[13]Sheet1!$B$1:$BK$65536,62,0)</f>
        <v>0</v>
      </c>
      <c r="AR85" s="157"/>
      <c r="AS85" s="157"/>
    </row>
    <row r="86" hidden="1" customHeight="1" spans="2:45">
      <c r="B86" s="200">
        <v>84</v>
      </c>
      <c r="C86" s="157" t="s">
        <v>801</v>
      </c>
      <c r="D86" s="157" t="s">
        <v>802</v>
      </c>
      <c r="E86" s="204" t="s">
        <v>707</v>
      </c>
      <c r="F86" s="204" t="s">
        <v>690</v>
      </c>
      <c r="G86" s="132">
        <f>VLOOKUP(C86,[1]整理明细!$B:$M,12,0)</f>
        <v>18488.18</v>
      </c>
      <c r="H86" s="132">
        <f>VLOOKUP(C86,[12]河北应付账款!$C:$P,14,0)</f>
        <v>0</v>
      </c>
      <c r="I86" s="218">
        <f t="shared" si="7"/>
        <v>0</v>
      </c>
      <c r="J86" s="143">
        <v>0</v>
      </c>
      <c r="K86" s="143">
        <v>0</v>
      </c>
      <c r="L86" s="143">
        <v>0</v>
      </c>
      <c r="M86" s="143">
        <v>0</v>
      </c>
      <c r="N86" s="143">
        <v>0</v>
      </c>
      <c r="O86" s="143">
        <v>0</v>
      </c>
      <c r="P86" s="143">
        <v>0</v>
      </c>
      <c r="Q86" s="143">
        <v>0</v>
      </c>
      <c r="R86" s="143">
        <v>0</v>
      </c>
      <c r="S86" s="143">
        <v>0</v>
      </c>
      <c r="T86" s="143">
        <v>0</v>
      </c>
      <c r="U86" s="143">
        <v>0</v>
      </c>
      <c r="V86" s="143">
        <v>0</v>
      </c>
      <c r="W86" s="143">
        <v>0</v>
      </c>
      <c r="X86" s="143">
        <v>0</v>
      </c>
      <c r="Y86" s="143">
        <v>0</v>
      </c>
      <c r="Z86" s="143">
        <v>0</v>
      </c>
      <c r="AA86" s="143">
        <v>0</v>
      </c>
      <c r="AB86" s="143">
        <v>0</v>
      </c>
      <c r="AC86" s="143">
        <v>0</v>
      </c>
      <c r="AD86" s="143">
        <v>0</v>
      </c>
      <c r="AE86" s="143">
        <v>0</v>
      </c>
      <c r="AF86" s="141">
        <v>0</v>
      </c>
      <c r="AG86" s="145">
        <v>0</v>
      </c>
      <c r="AH86" s="143">
        <v>0</v>
      </c>
      <c r="AI86" s="141">
        <v>0</v>
      </c>
      <c r="AJ86" s="145">
        <v>0</v>
      </c>
      <c r="AK86" s="232">
        <v>18488.18</v>
      </c>
      <c r="AM86" s="218">
        <f t="shared" si="9"/>
        <v>18488.18</v>
      </c>
      <c r="AO86" s="153">
        <f>SUMIF($J$3:$AM$3,$AM$3,$J86:$AM86)</f>
        <v>18488.18</v>
      </c>
      <c r="AP86" s="153">
        <f t="shared" si="10"/>
        <v>18488.18</v>
      </c>
      <c r="AQ86" s="157">
        <f>VLOOKUP(C86,[13]Sheet1!$B$1:$BK$65536,62,0)</f>
        <v>0</v>
      </c>
      <c r="AR86" s="157"/>
      <c r="AS86" s="157"/>
    </row>
    <row r="87" hidden="1" customHeight="1" spans="2:45">
      <c r="B87" s="200">
        <v>85</v>
      </c>
      <c r="C87" s="157" t="s">
        <v>803</v>
      </c>
      <c r="D87" s="157" t="s">
        <v>804</v>
      </c>
      <c r="E87" s="204" t="s">
        <v>707</v>
      </c>
      <c r="F87" s="204" t="s">
        <v>690</v>
      </c>
      <c r="G87" s="132">
        <f>VLOOKUP(C87,[1]整理明细!$B:$M,12,0)</f>
        <v>5134</v>
      </c>
      <c r="H87" s="132">
        <f>VLOOKUP(C87,[12]河北应付账款!$C:$P,14,0)</f>
        <v>0</v>
      </c>
      <c r="I87" s="218">
        <f t="shared" si="7"/>
        <v>0</v>
      </c>
      <c r="J87" s="143">
        <v>0</v>
      </c>
      <c r="K87" s="143">
        <v>0</v>
      </c>
      <c r="L87" s="143">
        <v>0</v>
      </c>
      <c r="M87" s="143">
        <v>0</v>
      </c>
      <c r="N87" s="143">
        <v>0</v>
      </c>
      <c r="O87" s="143">
        <v>0</v>
      </c>
      <c r="P87" s="143">
        <v>0</v>
      </c>
      <c r="Q87" s="143">
        <v>0</v>
      </c>
      <c r="R87" s="143">
        <v>0</v>
      </c>
      <c r="S87" s="143">
        <v>0</v>
      </c>
      <c r="T87" s="143">
        <v>0</v>
      </c>
      <c r="U87" s="143">
        <v>0</v>
      </c>
      <c r="V87" s="143">
        <v>0</v>
      </c>
      <c r="W87" s="143">
        <v>0</v>
      </c>
      <c r="X87" s="143">
        <v>0</v>
      </c>
      <c r="Y87" s="143">
        <v>0</v>
      </c>
      <c r="Z87" s="143">
        <v>0</v>
      </c>
      <c r="AA87" s="143">
        <v>0</v>
      </c>
      <c r="AB87" s="143">
        <v>0</v>
      </c>
      <c r="AC87" s="143">
        <v>0</v>
      </c>
      <c r="AD87" s="143">
        <v>0</v>
      </c>
      <c r="AE87" s="143">
        <v>0</v>
      </c>
      <c r="AF87" s="141">
        <v>0</v>
      </c>
      <c r="AG87" s="260">
        <v>0</v>
      </c>
      <c r="AH87" s="143">
        <v>0</v>
      </c>
      <c r="AI87" s="141">
        <v>0</v>
      </c>
      <c r="AJ87" s="260">
        <v>0</v>
      </c>
      <c r="AK87" s="232">
        <v>5134</v>
      </c>
      <c r="AM87" s="218">
        <f t="shared" si="9"/>
        <v>5134</v>
      </c>
      <c r="AO87" s="153">
        <f>SUMIF($J$3:$AM$3,$AM$3,$J87:$AM87)</f>
        <v>5134</v>
      </c>
      <c r="AP87" s="153">
        <f t="shared" si="10"/>
        <v>5134</v>
      </c>
      <c r="AQ87" s="157">
        <f>VLOOKUP(C87,[13]Sheet1!$B$1:$BK$65536,62,0)</f>
        <v>0</v>
      </c>
      <c r="AR87" s="157"/>
      <c r="AS87" s="157"/>
    </row>
    <row r="88" hidden="1" customHeight="1" spans="2:45">
      <c r="B88" s="200">
        <v>86</v>
      </c>
      <c r="C88" s="157" t="s">
        <v>805</v>
      </c>
      <c r="D88" s="157" t="s">
        <v>806</v>
      </c>
      <c r="E88" s="204" t="s">
        <v>707</v>
      </c>
      <c r="F88" s="204" t="s">
        <v>690</v>
      </c>
      <c r="G88" s="132">
        <f>VLOOKUP(C88,[1]整理明细!$B:$M,12,0)</f>
        <v>0</v>
      </c>
      <c r="H88" s="132">
        <f>VLOOKUP(C88,[12]河北应付账款!$C:$P,14,0)</f>
        <v>8727</v>
      </c>
      <c r="I88" s="218">
        <f t="shared" si="7"/>
        <v>1454.5</v>
      </c>
      <c r="J88" s="143">
        <v>102245.837333333</v>
      </c>
      <c r="K88" s="143">
        <v>102000</v>
      </c>
      <c r="L88" s="143">
        <v>245.837333332995</v>
      </c>
      <c r="M88" s="143">
        <v>99000</v>
      </c>
      <c r="N88" s="143">
        <v>99000</v>
      </c>
      <c r="O88" s="143">
        <v>0</v>
      </c>
      <c r="P88" s="143">
        <v>99000</v>
      </c>
      <c r="Q88" s="143">
        <v>0</v>
      </c>
      <c r="R88" s="143">
        <v>99000</v>
      </c>
      <c r="S88" s="143">
        <v>173180</v>
      </c>
      <c r="T88" s="143">
        <v>99000</v>
      </c>
      <c r="U88" s="143">
        <v>74180</v>
      </c>
      <c r="V88" s="143">
        <v>50000</v>
      </c>
      <c r="W88" s="143">
        <v>100000</v>
      </c>
      <c r="X88" s="143">
        <v>-50000</v>
      </c>
      <c r="Y88" s="143">
        <v>10000</v>
      </c>
      <c r="Z88" s="143">
        <v>0</v>
      </c>
      <c r="AA88" s="143">
        <v>10000</v>
      </c>
      <c r="AB88" s="143">
        <v>10000</v>
      </c>
      <c r="AC88" s="143">
        <v>101715</v>
      </c>
      <c r="AD88" s="143">
        <v>-91715</v>
      </c>
      <c r="AE88" s="143">
        <v>0</v>
      </c>
      <c r="AF88" s="141">
        <v>3506</v>
      </c>
      <c r="AG88" s="260">
        <v>-3506</v>
      </c>
      <c r="AH88" s="143">
        <v>0</v>
      </c>
      <c r="AI88" s="141">
        <v>341870.78</v>
      </c>
      <c r="AJ88" s="260">
        <v>-341870.78</v>
      </c>
      <c r="AK88" s="232">
        <f t="shared" si="11"/>
        <v>1000</v>
      </c>
      <c r="AM88" s="218">
        <f t="shared" si="9"/>
        <v>1000</v>
      </c>
      <c r="AO88" s="153">
        <f>SUMIF($J$3:$AM$3,$AM$3,$J88:$AM88)</f>
        <v>-302665.942666667</v>
      </c>
      <c r="AP88" s="153">
        <f t="shared" si="10"/>
        <v>-302665.942666667</v>
      </c>
      <c r="AQ88" s="157">
        <f>VLOOKUP(C88,[13]Sheet1!$B$1:$BK$65536,62,0)</f>
        <v>0</v>
      </c>
      <c r="AR88" s="157"/>
      <c r="AS88" s="157"/>
    </row>
    <row r="89" hidden="1" customHeight="1" spans="2:45">
      <c r="B89" s="200">
        <v>87</v>
      </c>
      <c r="C89" s="157" t="s">
        <v>807</v>
      </c>
      <c r="D89" s="157" t="s">
        <v>808</v>
      </c>
      <c r="E89" s="204" t="s">
        <v>707</v>
      </c>
      <c r="F89" s="204" t="s">
        <v>690</v>
      </c>
      <c r="G89" s="132">
        <f>VLOOKUP(C89,[1]整理明细!$B:$M,12,0)</f>
        <v>0</v>
      </c>
      <c r="H89" s="132">
        <f>VLOOKUP(C89,[12]河北应付账款!$C:$P,14,0)</f>
        <v>217165</v>
      </c>
      <c r="I89" s="218">
        <f t="shared" si="7"/>
        <v>36194.1666666667</v>
      </c>
      <c r="J89" s="143">
        <v>0</v>
      </c>
      <c r="K89" s="143">
        <v>1526</v>
      </c>
      <c r="L89" s="143">
        <v>-1526</v>
      </c>
      <c r="M89" s="143">
        <v>0</v>
      </c>
      <c r="N89" s="143">
        <v>5170</v>
      </c>
      <c r="O89" s="143">
        <v>-5170</v>
      </c>
      <c r="P89" s="143">
        <v>12000</v>
      </c>
      <c r="Q89" s="143">
        <v>71505</v>
      </c>
      <c r="R89" s="143">
        <v>-59505</v>
      </c>
      <c r="S89" s="143">
        <v>34322.4</v>
      </c>
      <c r="T89" s="143">
        <v>58014</v>
      </c>
      <c r="U89" s="143">
        <v>-23691.6</v>
      </c>
      <c r="V89" s="143">
        <v>30000</v>
      </c>
      <c r="W89" s="143">
        <v>74119</v>
      </c>
      <c r="X89" s="143">
        <v>-44119</v>
      </c>
      <c r="Y89" s="143">
        <v>0</v>
      </c>
      <c r="Z89" s="143">
        <v>0</v>
      </c>
      <c r="AA89" s="143">
        <v>0</v>
      </c>
      <c r="AB89" s="143">
        <v>40000</v>
      </c>
      <c r="AC89" s="143">
        <v>0</v>
      </c>
      <c r="AD89" s="143">
        <v>40000</v>
      </c>
      <c r="AE89" s="143">
        <v>12000</v>
      </c>
      <c r="AF89" s="141">
        <v>0</v>
      </c>
      <c r="AG89" s="260">
        <v>12000</v>
      </c>
      <c r="AH89" s="143">
        <v>12000</v>
      </c>
      <c r="AI89" s="141">
        <v>93606</v>
      </c>
      <c r="AJ89" s="260">
        <v>-81606</v>
      </c>
      <c r="AK89" s="232">
        <f t="shared" si="11"/>
        <v>36000</v>
      </c>
      <c r="AM89" s="218">
        <f t="shared" si="9"/>
        <v>36000</v>
      </c>
      <c r="AO89" s="153">
        <f>SUMIF($J$3:$AM$3,$AM$3,$J89:$AM89)</f>
        <v>-127617.6</v>
      </c>
      <c r="AP89" s="153">
        <f t="shared" si="10"/>
        <v>-127617.6</v>
      </c>
      <c r="AQ89" s="157">
        <f>VLOOKUP(C89,[13]Sheet1!$B$1:$BK$65536,62,0)</f>
        <v>0</v>
      </c>
      <c r="AR89" s="157"/>
      <c r="AS89" s="157"/>
    </row>
    <row r="90" hidden="1" customHeight="1" spans="2:45">
      <c r="B90" s="200">
        <v>88</v>
      </c>
      <c r="C90" s="157" t="s">
        <v>809</v>
      </c>
      <c r="D90" s="157" t="s">
        <v>810</v>
      </c>
      <c r="E90" s="204" t="s">
        <v>707</v>
      </c>
      <c r="F90" s="204" t="s">
        <v>690</v>
      </c>
      <c r="G90" s="132">
        <f>VLOOKUP(C90,[1]整理明细!$B:$M,12,0)</f>
        <v>497136.06</v>
      </c>
      <c r="H90" s="132">
        <f>VLOOKUP(C90,[12]河北应付账款!$C:$P,14,0)</f>
        <v>326304.01</v>
      </c>
      <c r="I90" s="218">
        <f t="shared" si="7"/>
        <v>54384.0016666667</v>
      </c>
      <c r="J90" s="143">
        <v>25029.0733333333</v>
      </c>
      <c r="K90" s="143">
        <v>25000</v>
      </c>
      <c r="L90" s="143">
        <v>29.073333333301</v>
      </c>
      <c r="M90" s="143">
        <v>22000</v>
      </c>
      <c r="N90" s="143">
        <v>0</v>
      </c>
      <c r="O90" s="143">
        <v>22000</v>
      </c>
      <c r="P90" s="143">
        <v>33000</v>
      </c>
      <c r="Q90" s="143">
        <v>122000</v>
      </c>
      <c r="R90" s="143">
        <v>-89000</v>
      </c>
      <c r="S90" s="143">
        <v>122092.933333334</v>
      </c>
      <c r="T90" s="143">
        <v>0</v>
      </c>
      <c r="U90" s="143">
        <v>122092.933333334</v>
      </c>
      <c r="V90" s="143">
        <v>70000</v>
      </c>
      <c r="W90" s="143">
        <v>40000</v>
      </c>
      <c r="X90" s="143">
        <v>30000</v>
      </c>
      <c r="Y90" s="143">
        <v>60408.9226666667</v>
      </c>
      <c r="Z90" s="143">
        <v>0</v>
      </c>
      <c r="AA90" s="143">
        <v>60408.9226666667</v>
      </c>
      <c r="AB90" s="143">
        <v>60000</v>
      </c>
      <c r="AC90" s="143">
        <v>0</v>
      </c>
      <c r="AD90" s="143">
        <v>60000</v>
      </c>
      <c r="AE90" s="143">
        <v>67000</v>
      </c>
      <c r="AF90" s="141">
        <v>50000</v>
      </c>
      <c r="AG90" s="260">
        <v>17000</v>
      </c>
      <c r="AH90" s="143">
        <v>44000</v>
      </c>
      <c r="AI90" s="141">
        <v>50000</v>
      </c>
      <c r="AJ90" s="260">
        <v>-6000</v>
      </c>
      <c r="AK90" s="232">
        <f t="shared" si="11"/>
        <v>54000</v>
      </c>
      <c r="AM90" s="218">
        <f t="shared" si="9"/>
        <v>54000</v>
      </c>
      <c r="AO90" s="153">
        <f>SUMIF($J$3:$AM$3,$AM$3,$J90:$AM90)</f>
        <v>270530.929333334</v>
      </c>
      <c r="AP90" s="153">
        <f t="shared" si="10"/>
        <v>270530.929333334</v>
      </c>
      <c r="AQ90" s="157">
        <f>VLOOKUP(C90,[13]Sheet1!$B$1:$BK$65536,62,0)</f>
        <v>0</v>
      </c>
      <c r="AR90" s="157"/>
      <c r="AS90" s="157"/>
    </row>
    <row r="91" hidden="1" customHeight="1" spans="2:45">
      <c r="B91" s="200">
        <v>89</v>
      </c>
      <c r="C91" s="157" t="s">
        <v>811</v>
      </c>
      <c r="D91" s="157" t="s">
        <v>812</v>
      </c>
      <c r="E91" s="204" t="s">
        <v>707</v>
      </c>
      <c r="F91" s="204" t="s">
        <v>690</v>
      </c>
      <c r="G91" s="132">
        <f>VLOOKUP(C91,[1]整理明细!$B:$M,12,0)</f>
        <v>1355166.4</v>
      </c>
      <c r="H91" s="132">
        <f>VLOOKUP(C91,[12]河北应付账款!$C:$P,14,0)</f>
        <v>1707124</v>
      </c>
      <c r="I91" s="218">
        <f t="shared" si="7"/>
        <v>284520.666666667</v>
      </c>
      <c r="J91" s="143">
        <v>8958.34666666667</v>
      </c>
      <c r="K91" s="143">
        <v>0</v>
      </c>
      <c r="L91" s="143">
        <v>8958.34666666667</v>
      </c>
      <c r="M91" s="143">
        <v>13000</v>
      </c>
      <c r="N91" s="143">
        <v>54070.6</v>
      </c>
      <c r="O91" s="143">
        <v>-41070.6</v>
      </c>
      <c r="P91" s="143">
        <v>134000</v>
      </c>
      <c r="Q91" s="143">
        <v>125779.2</v>
      </c>
      <c r="R91" s="143">
        <v>8220.8</v>
      </c>
      <c r="S91" s="143">
        <v>150788.32</v>
      </c>
      <c r="T91" s="143">
        <v>25970</v>
      </c>
      <c r="U91" s="143">
        <v>124818.32</v>
      </c>
      <c r="V91" s="143">
        <v>150000</v>
      </c>
      <c r="W91" s="143">
        <v>174994.8</v>
      </c>
      <c r="X91" s="143">
        <v>-24994.8</v>
      </c>
      <c r="Y91" s="143">
        <v>226959.466666666</v>
      </c>
      <c r="Z91" s="143">
        <v>226012.4</v>
      </c>
      <c r="AA91" s="143">
        <v>947.066666666447</v>
      </c>
      <c r="AB91" s="143">
        <v>227000</v>
      </c>
      <c r="AC91" s="143">
        <v>224825.2</v>
      </c>
      <c r="AD91" s="143">
        <v>2174.79999999999</v>
      </c>
      <c r="AE91" s="143">
        <v>148000</v>
      </c>
      <c r="AF91" s="141">
        <v>150000</v>
      </c>
      <c r="AG91" s="260">
        <v>-2000</v>
      </c>
      <c r="AH91" s="143">
        <v>173000</v>
      </c>
      <c r="AI91" s="141">
        <v>124952.4</v>
      </c>
      <c r="AJ91" s="260">
        <v>48047.6</v>
      </c>
      <c r="AK91" s="232">
        <f t="shared" si="11"/>
        <v>285000</v>
      </c>
      <c r="AM91" s="218">
        <f t="shared" si="9"/>
        <v>285000</v>
      </c>
      <c r="AO91" s="153">
        <f>SUMIF($J$3:$AM$3,$AM$3,$J91:$AM91)</f>
        <v>410101.533333333</v>
      </c>
      <c r="AP91" s="153">
        <f t="shared" si="10"/>
        <v>410101.533333333</v>
      </c>
      <c r="AQ91" s="157">
        <f>VLOOKUP(C91,[13]Sheet1!$B$1:$BK$65536,62,0)</f>
        <v>0</v>
      </c>
      <c r="AR91" s="157"/>
      <c r="AS91" s="157"/>
    </row>
    <row r="92" hidden="1" customHeight="1" spans="2:45">
      <c r="B92" s="200">
        <v>90</v>
      </c>
      <c r="C92" s="157" t="s">
        <v>813</v>
      </c>
      <c r="D92" s="157" t="s">
        <v>814</v>
      </c>
      <c r="E92" s="204" t="s">
        <v>707</v>
      </c>
      <c r="F92" s="204" t="s">
        <v>690</v>
      </c>
      <c r="G92" s="132">
        <f>VLOOKUP(C92,[1]整理明细!$B:$M,12,0)</f>
        <v>181817.67</v>
      </c>
      <c r="H92" s="132">
        <f>VLOOKUP(C92,[12]河北应付账款!$C:$P,14,0)</f>
        <v>208659.82</v>
      </c>
      <c r="I92" s="218">
        <f t="shared" si="7"/>
        <v>34776.6366666667</v>
      </c>
      <c r="J92" s="143">
        <v>0</v>
      </c>
      <c r="K92" s="143">
        <v>0</v>
      </c>
      <c r="L92" s="143">
        <v>0</v>
      </c>
      <c r="M92" s="143">
        <v>0</v>
      </c>
      <c r="N92" s="143">
        <v>0</v>
      </c>
      <c r="O92" s="143">
        <v>0</v>
      </c>
      <c r="P92" s="143">
        <v>0</v>
      </c>
      <c r="Q92" s="143">
        <v>0</v>
      </c>
      <c r="R92" s="143">
        <v>0</v>
      </c>
      <c r="S92" s="143">
        <v>0</v>
      </c>
      <c r="T92" s="143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28969.744</v>
      </c>
      <c r="Z92" s="143">
        <v>0</v>
      </c>
      <c r="AA92" s="143">
        <v>28969.744</v>
      </c>
      <c r="AB92" s="143">
        <v>29000</v>
      </c>
      <c r="AC92" s="143">
        <v>50000</v>
      </c>
      <c r="AD92" s="143">
        <v>-21000</v>
      </c>
      <c r="AE92" s="143">
        <v>26000</v>
      </c>
      <c r="AF92" s="141">
        <v>38000</v>
      </c>
      <c r="AG92" s="260">
        <v>-12000</v>
      </c>
      <c r="AH92" s="143">
        <v>27000</v>
      </c>
      <c r="AI92" s="141">
        <v>50000</v>
      </c>
      <c r="AJ92" s="260">
        <v>-23000</v>
      </c>
      <c r="AK92" s="232">
        <f t="shared" si="11"/>
        <v>35000</v>
      </c>
      <c r="AM92" s="218">
        <f t="shared" si="9"/>
        <v>35000</v>
      </c>
      <c r="AO92" s="153">
        <f>SUMIF($J$3:$AM$3,$AM$3,$J92:$AM92)</f>
        <v>7969.744</v>
      </c>
      <c r="AP92" s="153">
        <f t="shared" si="10"/>
        <v>7969.744</v>
      </c>
      <c r="AQ92" s="157">
        <f>VLOOKUP(C92,[13]Sheet1!$B$1:$BK$65536,62,0)</f>
        <v>0</v>
      </c>
      <c r="AR92" s="157"/>
      <c r="AS92" s="157"/>
    </row>
    <row r="93" hidden="1" customHeight="1" spans="2:45">
      <c r="B93" s="200">
        <v>91</v>
      </c>
      <c r="C93" s="157" t="s">
        <v>815</v>
      </c>
      <c r="D93" s="157" t="s">
        <v>816</v>
      </c>
      <c r="E93" s="204" t="s">
        <v>707</v>
      </c>
      <c r="F93" s="204" t="s">
        <v>690</v>
      </c>
      <c r="G93" s="132">
        <f>VLOOKUP(C93,[1]整理明细!$B:$M,12,0)</f>
        <v>139448.35</v>
      </c>
      <c r="H93" s="132">
        <f>VLOOKUP(C93,[12]河北应付账款!$C:$P,14,0)</f>
        <v>0</v>
      </c>
      <c r="I93" s="218">
        <f t="shared" si="7"/>
        <v>0</v>
      </c>
      <c r="J93" s="143">
        <v>0</v>
      </c>
      <c r="K93" s="143">
        <v>0</v>
      </c>
      <c r="L93" s="143">
        <v>0</v>
      </c>
      <c r="M93" s="143">
        <v>0</v>
      </c>
      <c r="N93" s="143">
        <v>0</v>
      </c>
      <c r="O93" s="143">
        <v>0</v>
      </c>
      <c r="P93" s="143">
        <v>24000</v>
      </c>
      <c r="Q93" s="143">
        <v>0</v>
      </c>
      <c r="R93" s="143">
        <v>24000</v>
      </c>
      <c r="S93" s="143">
        <v>143520</v>
      </c>
      <c r="T93" s="143">
        <v>68827.99</v>
      </c>
      <c r="U93" s="143">
        <v>74692.01</v>
      </c>
      <c r="V93" s="143">
        <v>20000</v>
      </c>
      <c r="W93" s="143">
        <v>90000</v>
      </c>
      <c r="X93" s="143">
        <v>-70000</v>
      </c>
      <c r="Y93" s="143">
        <v>23920</v>
      </c>
      <c r="Z93" s="143">
        <v>0</v>
      </c>
      <c r="AA93" s="143">
        <v>23920</v>
      </c>
      <c r="AB93" s="143">
        <v>24000</v>
      </c>
      <c r="AC93" s="143">
        <v>0</v>
      </c>
      <c r="AD93" s="143">
        <v>24000</v>
      </c>
      <c r="AE93" s="143">
        <v>24000</v>
      </c>
      <c r="AF93" s="141">
        <v>0</v>
      </c>
      <c r="AG93" s="145">
        <f>AE93-AF93</f>
        <v>24000</v>
      </c>
      <c r="AH93" s="143">
        <v>0</v>
      </c>
      <c r="AI93" s="141">
        <v>50000</v>
      </c>
      <c r="AJ93" s="145">
        <f>AH93-AI93</f>
        <v>-50000</v>
      </c>
      <c r="AK93" s="232">
        <v>139448.35</v>
      </c>
      <c r="AM93" s="218">
        <f t="shared" si="9"/>
        <v>139448.35</v>
      </c>
      <c r="AO93" s="153">
        <f>SUMIF($J$3:$AM$3,$AM$3,$J93:$AM93)</f>
        <v>190060.36</v>
      </c>
      <c r="AP93" s="153">
        <f t="shared" si="10"/>
        <v>139448.35</v>
      </c>
      <c r="AQ93" s="157">
        <f>VLOOKUP(C93,[13]Sheet1!$B$1:$BK$65536,62,0)</f>
        <v>0</v>
      </c>
      <c r="AR93" s="157"/>
      <c r="AS93" s="157"/>
    </row>
    <row r="95" customHeight="1" spans="44:45">
      <c r="AR95" s="191">
        <f>SUBTOTAL(9,AR40:AR94)</f>
        <v>84000</v>
      </c>
      <c r="AS95" s="192">
        <f>SUBTOTAL(9,AS38:AS94)</f>
        <v>506275.4</v>
      </c>
    </row>
  </sheetData>
  <autoFilter ref="B3:AT93">
    <filterColumn colId="4">
      <customFilters>
        <customFilter operator="equal" val="视镜"/>
      </customFilters>
    </filterColumn>
    <extLst/>
  </autoFilter>
  <mergeCells count="20">
    <mergeCell ref="B1:F1"/>
    <mergeCell ref="J2:L2"/>
    <mergeCell ref="M2:O2"/>
    <mergeCell ref="P2:R2"/>
    <mergeCell ref="S2:U2"/>
    <mergeCell ref="V2:X2"/>
    <mergeCell ref="Y2:AA2"/>
    <mergeCell ref="AB2:AD2"/>
    <mergeCell ref="AE2:AG2"/>
    <mergeCell ref="AH2:AJ2"/>
    <mergeCell ref="AK2:AM2"/>
    <mergeCell ref="AR2:AS2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76:D76">
    <cfRule type="duplicateValues" dxfId="0" priority="10"/>
    <cfRule type="duplicateValues" dxfId="0" priority="9"/>
  </conditionalFormatting>
  <conditionalFormatting sqref="D76">
    <cfRule type="duplicateValues" dxfId="0" priority="11"/>
  </conditionalFormatting>
  <conditionalFormatting sqref="C77:D77">
    <cfRule type="duplicateValues" dxfId="0" priority="7"/>
    <cfRule type="duplicateValues" dxfId="0" priority="6"/>
  </conditionalFormatting>
  <conditionalFormatting sqref="D77">
    <cfRule type="duplicateValues" dxfId="0" priority="8"/>
  </conditionalFormatting>
  <conditionalFormatting sqref="C78:D78">
    <cfRule type="duplicateValues" dxfId="0" priority="4"/>
    <cfRule type="duplicateValues" dxfId="0" priority="3"/>
  </conditionalFormatting>
  <conditionalFormatting sqref="D78">
    <cfRule type="duplicateValues" dxfId="0" priority="5"/>
  </conditionalFormatting>
  <conditionalFormatting sqref="C1:D1 C4:D75 C79:D1048576">
    <cfRule type="duplicateValues" dxfId="0" priority="15"/>
  </conditionalFormatting>
  <conditionalFormatting sqref="C1:D1 C4:D21 C26:D75 C79:D1048576">
    <cfRule type="duplicateValues" dxfId="0" priority="17"/>
  </conditionalFormatting>
  <conditionalFormatting sqref="C1:D2 C4:D1048576">
    <cfRule type="duplicateValues" dxfId="0" priority="2"/>
  </conditionalFormatting>
  <conditionalFormatting sqref="C$1:D$1048576">
    <cfRule type="duplicateValues" dxfId="0" priority="1"/>
  </conditionalFormatting>
  <conditionalFormatting sqref="D4:D11 D26:D46 D54:D62">
    <cfRule type="duplicateValues" dxfId="0" priority="18"/>
  </conditionalFormatting>
  <conditionalFormatting sqref="C22:D25">
    <cfRule type="duplicateValues" dxfId="0" priority="16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92D050"/>
  </sheetPr>
  <dimension ref="A1:AV45"/>
  <sheetViews>
    <sheetView workbookViewId="0">
      <pane xSplit="4" ySplit="3" topLeftCell="G20" activePane="bottomRight" state="frozen"/>
      <selection/>
      <selection pane="topRight"/>
      <selection pane="bottomLeft"/>
      <selection pane="bottomRight" activeCell="AV41" sqref="AV41"/>
    </sheetView>
  </sheetViews>
  <sheetFormatPr defaultColWidth="8.66666666666667" defaultRowHeight="16.5"/>
  <cols>
    <col min="1" max="1" width="5.08333333333333" style="157" customWidth="1"/>
    <col min="2" max="2" width="9.25" style="157" customWidth="1"/>
    <col min="3" max="3" width="42.0833333333333" style="157" customWidth="1"/>
    <col min="4" max="4" width="14.75" style="157" customWidth="1"/>
    <col min="5" max="5" width="8.08333333333333" style="157" customWidth="1"/>
    <col min="6" max="7" width="15.75" style="157" customWidth="1"/>
    <col min="8" max="9" width="14.5" style="157" customWidth="1"/>
    <col min="10" max="10" width="14.5" style="157" hidden="1" customWidth="1" outlineLevel="1"/>
    <col min="11" max="31" width="3" style="157" hidden="1" customWidth="1" outlineLevel="1"/>
    <col min="32" max="32" width="14.5" style="157" hidden="1" customWidth="1" outlineLevel="1"/>
    <col min="33" max="33" width="11.3333333333333" style="157" hidden="1" customWidth="1" outlineLevel="1"/>
    <col min="34" max="34" width="14.5" style="157" hidden="1" customWidth="1" outlineLevel="1"/>
    <col min="35" max="35" width="14.5" style="157" customWidth="1" collapsed="1"/>
    <col min="36" max="40" width="14.5" style="157" customWidth="1"/>
    <col min="41" max="43" width="14.5" style="157" hidden="1" customWidth="1" outlineLevel="1"/>
    <col min="44" max="44" width="30.75" style="157" hidden="1" customWidth="1" outlineLevel="1"/>
    <col min="45" max="45" width="14" style="157" hidden="1" customWidth="1" outlineLevel="1"/>
    <col min="46" max="46" width="6.25" style="157" hidden="1" customWidth="1" collapsed="1"/>
    <col min="47" max="47" width="6.25" style="157" customWidth="1"/>
    <col min="48" max="48" width="11.5583333333333" style="158"/>
    <col min="49" max="16384" width="8.66666666666667" style="157"/>
  </cols>
  <sheetData>
    <row r="1" ht="27.5" customHeight="1" spans="6:45">
      <c r="F1" s="159">
        <f t="shared" ref="F1:AE1" si="0">SUBTOTAL(9,F$3:F$1048561)</f>
        <v>1311059.33</v>
      </c>
      <c r="G1" s="159">
        <f t="shared" si="0"/>
        <v>122943.63</v>
      </c>
      <c r="H1" s="159">
        <f t="shared" si="0"/>
        <v>20490.605</v>
      </c>
      <c r="I1" s="159">
        <f t="shared" si="0"/>
        <v>16000</v>
      </c>
      <c r="J1" s="159">
        <f t="shared" si="0"/>
        <v>81000</v>
      </c>
      <c r="K1" s="159">
        <f t="shared" si="0"/>
        <v>0</v>
      </c>
      <c r="L1" s="159">
        <f t="shared" si="0"/>
        <v>0</v>
      </c>
      <c r="M1" s="159">
        <f t="shared" si="0"/>
        <v>0</v>
      </c>
      <c r="N1" s="159">
        <f t="shared" si="0"/>
        <v>31000</v>
      </c>
      <c r="O1" s="159">
        <f t="shared" si="0"/>
        <v>31000</v>
      </c>
      <c r="P1" s="159">
        <f t="shared" si="0"/>
        <v>0</v>
      </c>
      <c r="Q1" s="159">
        <f t="shared" si="0"/>
        <v>31000</v>
      </c>
      <c r="R1" s="159">
        <f t="shared" si="0"/>
        <v>30070</v>
      </c>
      <c r="S1" s="159">
        <f t="shared" si="0"/>
        <v>930</v>
      </c>
      <c r="T1" s="159">
        <f t="shared" si="0"/>
        <v>31000</v>
      </c>
      <c r="U1" s="159">
        <f t="shared" si="0"/>
        <v>0</v>
      </c>
      <c r="V1" s="159">
        <f t="shared" si="0"/>
        <v>31000</v>
      </c>
      <c r="W1" s="159">
        <f t="shared" si="0"/>
        <v>31000</v>
      </c>
      <c r="X1" s="159">
        <f t="shared" si="0"/>
        <v>30070</v>
      </c>
      <c r="Y1" s="159">
        <f t="shared" si="0"/>
        <v>930</v>
      </c>
      <c r="Z1" s="159">
        <f t="shared" si="0"/>
        <v>31000</v>
      </c>
      <c r="AA1" s="159">
        <f t="shared" si="0"/>
        <v>30070</v>
      </c>
      <c r="AB1" s="159">
        <f t="shared" si="0"/>
        <v>930</v>
      </c>
      <c r="AC1" s="159">
        <f t="shared" si="0"/>
        <v>62000</v>
      </c>
      <c r="AD1" s="159">
        <f t="shared" si="0"/>
        <v>0</v>
      </c>
      <c r="AE1" s="159">
        <f t="shared" si="0"/>
        <v>62000</v>
      </c>
      <c r="AF1" s="159">
        <f t="shared" ref="AF1:AQ1" si="1">SUBTOTAL(9,AF$3:AF$1048561)</f>
        <v>81000</v>
      </c>
      <c r="AG1" s="159">
        <f t="shared" si="1"/>
        <v>31000</v>
      </c>
      <c r="AH1" s="159">
        <f t="shared" si="1"/>
        <v>50000</v>
      </c>
      <c r="AI1" s="159">
        <f t="shared" si="1"/>
        <v>81000</v>
      </c>
      <c r="AJ1" s="159">
        <f t="shared" si="1"/>
        <v>0</v>
      </c>
      <c r="AK1" s="159">
        <f t="shared" si="1"/>
        <v>81000</v>
      </c>
      <c r="AL1" s="159">
        <f t="shared" si="1"/>
        <v>358946.3</v>
      </c>
      <c r="AM1" s="159">
        <f t="shared" si="1"/>
        <v>0</v>
      </c>
      <c r="AN1" s="159">
        <f t="shared" si="1"/>
        <v>358946.3</v>
      </c>
      <c r="AO1" s="159">
        <f t="shared" si="1"/>
        <v>737946.3</v>
      </c>
      <c r="AP1" s="159">
        <f t="shared" si="1"/>
        <v>152210</v>
      </c>
      <c r="AQ1" s="159">
        <f t="shared" si="1"/>
        <v>585736.3</v>
      </c>
      <c r="AR1" s="183">
        <v>9044483.828</v>
      </c>
      <c r="AS1" s="159">
        <f>SUBTOTAL(9,AS$3:AS$1048561)</f>
        <v>585736.3</v>
      </c>
    </row>
    <row r="2" s="156" customFormat="1" ht="15.75" spans="1:48">
      <c r="A2" s="118" t="s">
        <v>5</v>
      </c>
      <c r="B2" s="160" t="s">
        <v>817</v>
      </c>
      <c r="C2" s="161" t="s">
        <v>637</v>
      </c>
      <c r="D2" s="161" t="s">
        <v>818</v>
      </c>
      <c r="E2" s="161" t="s">
        <v>819</v>
      </c>
      <c r="F2" s="162" t="s">
        <v>8</v>
      </c>
      <c r="G2" s="163" t="s">
        <v>9</v>
      </c>
      <c r="H2" s="164" t="s">
        <v>10</v>
      </c>
      <c r="I2" s="176" t="s">
        <v>820</v>
      </c>
      <c r="J2" s="177" t="s">
        <v>821</v>
      </c>
      <c r="K2" s="136">
        <v>2023.07</v>
      </c>
      <c r="L2" s="137"/>
      <c r="M2" s="138"/>
      <c r="N2" s="136">
        <v>2023.08</v>
      </c>
      <c r="O2" s="137"/>
      <c r="P2" s="138"/>
      <c r="Q2" s="136">
        <v>2023.09</v>
      </c>
      <c r="R2" s="137"/>
      <c r="S2" s="138"/>
      <c r="T2" s="142">
        <v>2023.1</v>
      </c>
      <c r="U2" s="137"/>
      <c r="V2" s="138"/>
      <c r="W2" s="136">
        <v>2023.11</v>
      </c>
      <c r="X2" s="137"/>
      <c r="Y2" s="138"/>
      <c r="Z2" s="136">
        <v>2023.12</v>
      </c>
      <c r="AA2" s="137"/>
      <c r="AB2" s="138"/>
      <c r="AC2" s="136">
        <v>2024.01</v>
      </c>
      <c r="AD2" s="137"/>
      <c r="AE2" s="138"/>
      <c r="AF2" s="136">
        <v>2024.02</v>
      </c>
      <c r="AG2" s="137"/>
      <c r="AH2" s="137"/>
      <c r="AI2" s="180">
        <v>2024.03</v>
      </c>
      <c r="AJ2" s="180"/>
      <c r="AK2" s="180"/>
      <c r="AL2" s="180">
        <v>2024.04</v>
      </c>
      <c r="AM2" s="180"/>
      <c r="AN2" s="180"/>
      <c r="AO2" s="148" t="s">
        <v>822</v>
      </c>
      <c r="AP2" s="148"/>
      <c r="AQ2" s="149"/>
      <c r="AR2" s="147" t="s">
        <v>823</v>
      </c>
      <c r="AS2" s="148"/>
      <c r="AT2" s="184" t="s">
        <v>824</v>
      </c>
      <c r="AU2" s="184" t="s">
        <v>825</v>
      </c>
      <c r="AV2" s="185" t="s">
        <v>30</v>
      </c>
    </row>
    <row r="3" s="156" customFormat="1" ht="15" spans="1:48">
      <c r="A3" s="124"/>
      <c r="B3" s="165"/>
      <c r="C3" s="161"/>
      <c r="D3" s="161"/>
      <c r="E3" s="161"/>
      <c r="F3" s="162"/>
      <c r="G3" s="163"/>
      <c r="H3" s="164"/>
      <c r="I3" s="176"/>
      <c r="J3" s="178"/>
      <c r="K3" s="140" t="s">
        <v>21</v>
      </c>
      <c r="L3" s="140" t="s">
        <v>22</v>
      </c>
      <c r="M3" s="140" t="s">
        <v>826</v>
      </c>
      <c r="N3" s="140" t="s">
        <v>21</v>
      </c>
      <c r="O3" s="140" t="s">
        <v>22</v>
      </c>
      <c r="P3" s="140" t="s">
        <v>826</v>
      </c>
      <c r="Q3" s="140" t="s">
        <v>21</v>
      </c>
      <c r="R3" s="140" t="s">
        <v>22</v>
      </c>
      <c r="S3" s="140" t="s">
        <v>826</v>
      </c>
      <c r="T3" s="140" t="s">
        <v>21</v>
      </c>
      <c r="U3" s="140" t="s">
        <v>22</v>
      </c>
      <c r="V3" s="140" t="s">
        <v>826</v>
      </c>
      <c r="W3" s="140" t="s">
        <v>21</v>
      </c>
      <c r="X3" s="140" t="s">
        <v>22</v>
      </c>
      <c r="Y3" s="140" t="s">
        <v>826</v>
      </c>
      <c r="Z3" s="140" t="s">
        <v>21</v>
      </c>
      <c r="AA3" s="140" t="s">
        <v>22</v>
      </c>
      <c r="AB3" s="140" t="s">
        <v>826</v>
      </c>
      <c r="AC3" s="140" t="s">
        <v>21</v>
      </c>
      <c r="AD3" s="140" t="s">
        <v>22</v>
      </c>
      <c r="AE3" s="140" t="s">
        <v>826</v>
      </c>
      <c r="AF3" s="140" t="s">
        <v>21</v>
      </c>
      <c r="AG3" s="140" t="s">
        <v>22</v>
      </c>
      <c r="AH3" s="147" t="s">
        <v>826</v>
      </c>
      <c r="AI3" s="181" t="s">
        <v>21</v>
      </c>
      <c r="AJ3" s="181" t="s">
        <v>22</v>
      </c>
      <c r="AK3" s="181" t="s">
        <v>826</v>
      </c>
      <c r="AL3" s="181" t="s">
        <v>21</v>
      </c>
      <c r="AM3" s="181" t="s">
        <v>22</v>
      </c>
      <c r="AN3" s="181" t="s">
        <v>826</v>
      </c>
      <c r="AO3" s="149" t="s">
        <v>21</v>
      </c>
      <c r="AP3" s="140" t="s">
        <v>22</v>
      </c>
      <c r="AQ3" s="140" t="s">
        <v>826</v>
      </c>
      <c r="AR3" s="140" t="s">
        <v>827</v>
      </c>
      <c r="AS3" s="147" t="s">
        <v>828</v>
      </c>
      <c r="AT3" s="184" t="s">
        <v>824</v>
      </c>
      <c r="AU3" s="184" t="s">
        <v>825</v>
      </c>
      <c r="AV3" s="185"/>
    </row>
    <row r="4" hidden="1" spans="1:48">
      <c r="A4" s="166">
        <v>1</v>
      </c>
      <c r="B4" s="157" t="s">
        <v>50</v>
      </c>
      <c r="C4" s="157" t="s">
        <v>51</v>
      </c>
      <c r="D4" s="157" t="s">
        <v>829</v>
      </c>
      <c r="E4" s="157" t="s">
        <v>645</v>
      </c>
      <c r="F4" s="167">
        <f>VLOOKUP(B4,[1]整理明细!$B:$M,12,0)</f>
        <v>5193767.43</v>
      </c>
      <c r="G4" s="167">
        <f>VLOOKUP(B4,[12]河北应付账款!$C:$P,14,0)</f>
        <v>1309156.05</v>
      </c>
      <c r="H4" s="133">
        <f t="shared" ref="H4:H22" si="2">G4/6</f>
        <v>218192.675</v>
      </c>
      <c r="I4" s="133">
        <f t="shared" ref="I4:I22" si="3">ROUND(H4*0.8,-3)</f>
        <v>175000</v>
      </c>
      <c r="J4" s="179">
        <v>100000</v>
      </c>
      <c r="K4" s="179">
        <v>0</v>
      </c>
      <c r="L4" s="179">
        <v>0</v>
      </c>
      <c r="M4" s="179">
        <v>0</v>
      </c>
      <c r="N4" s="179">
        <v>0</v>
      </c>
      <c r="O4" s="179">
        <v>0</v>
      </c>
      <c r="P4" s="179">
        <v>0</v>
      </c>
      <c r="Q4" s="179">
        <v>0</v>
      </c>
      <c r="R4" s="179">
        <v>0</v>
      </c>
      <c r="S4" s="179">
        <v>0</v>
      </c>
      <c r="T4" s="179">
        <v>0</v>
      </c>
      <c r="U4" s="179">
        <v>0</v>
      </c>
      <c r="V4" s="179">
        <v>0</v>
      </c>
      <c r="W4" s="179">
        <v>100000</v>
      </c>
      <c r="X4" s="179">
        <v>34000</v>
      </c>
      <c r="Y4" s="179">
        <v>66000</v>
      </c>
      <c r="Z4" s="179">
        <v>100000</v>
      </c>
      <c r="AA4" s="179">
        <v>0</v>
      </c>
      <c r="AB4" s="179">
        <v>100000</v>
      </c>
      <c r="AC4" s="179">
        <v>549000</v>
      </c>
      <c r="AD4" s="179">
        <v>549000</v>
      </c>
      <c r="AE4" s="179">
        <v>0</v>
      </c>
      <c r="AF4" s="179">
        <v>100000</v>
      </c>
      <c r="AG4" s="179">
        <v>0</v>
      </c>
      <c r="AH4" s="179">
        <f t="shared" ref="AH4:AH22" si="4">AF4-AG4</f>
        <v>100000</v>
      </c>
      <c r="AI4" s="179">
        <v>0</v>
      </c>
      <c r="AJ4" s="179">
        <v>0</v>
      </c>
      <c r="AK4" s="179">
        <f t="shared" ref="AK4:AK22" si="5">AI4-AJ4</f>
        <v>0</v>
      </c>
      <c r="AL4" s="179">
        <v>0</v>
      </c>
      <c r="AM4" s="179"/>
      <c r="AN4" s="179">
        <f t="shared" ref="AN4:AN22" si="6">AL4-AM4</f>
        <v>0</v>
      </c>
      <c r="AO4" s="153">
        <f>SUMIF($K$3:$AN$3,AO$3,$K4:$AN4)</f>
        <v>849000</v>
      </c>
      <c r="AP4" s="153">
        <f>SUMIF($K$3:$AN$3,AP$3,$K4:$AN4)</f>
        <v>583000</v>
      </c>
      <c r="AQ4" s="153">
        <f t="shared" ref="AQ4:AQ22" si="7">AO4-AP4</f>
        <v>266000</v>
      </c>
      <c r="AR4" s="154" t="str">
        <f t="shared" ref="AR4:AR22" si="8">IF(F4-AQ4&gt;=0,"余额大于待支付","余额小于待支付")</f>
        <v>余额大于待支付</v>
      </c>
      <c r="AS4" s="153">
        <f t="shared" ref="AS4:AS22" si="9">IF(AR4="余额大于待支付",AQ4,F4)</f>
        <v>266000</v>
      </c>
      <c r="AT4" s="186">
        <f>VLOOKUP(B4,[13]Sheet1!$B$1:$BK$65536,62,0)</f>
        <v>0</v>
      </c>
      <c r="AV4" s="157"/>
    </row>
    <row r="5" hidden="1" spans="1:48">
      <c r="A5" s="166">
        <v>2</v>
      </c>
      <c r="B5" s="168" t="s">
        <v>44</v>
      </c>
      <c r="C5" s="169" t="s">
        <v>45</v>
      </c>
      <c r="D5" s="169" t="s">
        <v>829</v>
      </c>
      <c r="E5" s="157" t="s">
        <v>645</v>
      </c>
      <c r="F5" s="132">
        <f>VLOOKUP(B5,[1]整理明细!$B:$M,12,0)</f>
        <v>3933594.28</v>
      </c>
      <c r="G5" s="132">
        <f>VLOOKUP(B5,[12]河北应付账款!$C:$P,14,0)</f>
        <v>11866.04</v>
      </c>
      <c r="H5" s="133">
        <f t="shared" si="2"/>
        <v>1977.67333333333</v>
      </c>
      <c r="I5" s="133">
        <f t="shared" si="3"/>
        <v>2000</v>
      </c>
      <c r="J5" s="179">
        <v>0</v>
      </c>
      <c r="K5" s="179">
        <v>0</v>
      </c>
      <c r="L5" s="179">
        <v>0</v>
      </c>
      <c r="M5" s="179">
        <v>0</v>
      </c>
      <c r="N5" s="179">
        <v>0</v>
      </c>
      <c r="O5" s="179">
        <v>0</v>
      </c>
      <c r="P5" s="179">
        <v>0</v>
      </c>
      <c r="Q5" s="179">
        <v>0</v>
      </c>
      <c r="R5" s="179">
        <v>0</v>
      </c>
      <c r="S5" s="179">
        <v>0</v>
      </c>
      <c r="T5" s="179">
        <v>0</v>
      </c>
      <c r="U5" s="179">
        <v>0</v>
      </c>
      <c r="V5" s="179">
        <v>0</v>
      </c>
      <c r="W5" s="179">
        <v>100000</v>
      </c>
      <c r="X5" s="179">
        <v>0</v>
      </c>
      <c r="Y5" s="179">
        <v>100000</v>
      </c>
      <c r="Z5" s="179">
        <v>100000</v>
      </c>
      <c r="AA5" s="179">
        <v>0</v>
      </c>
      <c r="AB5" s="179">
        <v>100000</v>
      </c>
      <c r="AC5" s="179">
        <v>110000</v>
      </c>
      <c r="AD5" s="179">
        <v>0</v>
      </c>
      <c r="AE5" s="179">
        <v>110000</v>
      </c>
      <c r="AF5" s="179">
        <v>0</v>
      </c>
      <c r="AG5" s="179">
        <v>0</v>
      </c>
      <c r="AH5" s="179">
        <f t="shared" si="4"/>
        <v>0</v>
      </c>
      <c r="AI5" s="179">
        <v>0</v>
      </c>
      <c r="AJ5" s="179">
        <v>0</v>
      </c>
      <c r="AK5" s="179">
        <f t="shared" si="5"/>
        <v>0</v>
      </c>
      <c r="AL5" s="179">
        <v>0</v>
      </c>
      <c r="AM5" s="179"/>
      <c r="AN5" s="179">
        <f t="shared" si="6"/>
        <v>0</v>
      </c>
      <c r="AO5" s="153">
        <f>SUMIF($K$3:$AN$3,AO$3,$K5:$AN5)</f>
        <v>310000</v>
      </c>
      <c r="AP5" s="153">
        <f>SUMIF($K$3:$AN$3,AP$3,$K5:$AN5)</f>
        <v>0</v>
      </c>
      <c r="AQ5" s="153">
        <f t="shared" si="7"/>
        <v>310000</v>
      </c>
      <c r="AR5" s="154" t="str">
        <f t="shared" si="8"/>
        <v>余额大于待支付</v>
      </c>
      <c r="AS5" s="153">
        <f t="shared" si="9"/>
        <v>310000</v>
      </c>
      <c r="AT5" s="186">
        <f>VLOOKUP(B5,[13]Sheet1!$B$1:$BK$65536,62,0)</f>
        <v>0</v>
      </c>
      <c r="AU5" s="153"/>
      <c r="AV5" s="157"/>
    </row>
    <row r="6" hidden="1" spans="1:48">
      <c r="A6" s="166">
        <v>3</v>
      </c>
      <c r="B6" s="157" t="s">
        <v>122</v>
      </c>
      <c r="C6" s="157" t="s">
        <v>123</v>
      </c>
      <c r="D6" s="157" t="s">
        <v>829</v>
      </c>
      <c r="E6" s="157" t="s">
        <v>645</v>
      </c>
      <c r="F6" s="132">
        <f>VLOOKUP(B6,[1]整理明细!$B:$M,12,0)</f>
        <v>6298784.82</v>
      </c>
      <c r="G6" s="132">
        <f>VLOOKUP(B6,[12]河北应付账款!$C:$P,14,0)</f>
        <v>6868938.02</v>
      </c>
      <c r="H6" s="133">
        <f t="shared" si="2"/>
        <v>1144823.00333333</v>
      </c>
      <c r="I6" s="133">
        <f t="shared" si="3"/>
        <v>916000</v>
      </c>
      <c r="J6" s="179">
        <v>1528000</v>
      </c>
      <c r="K6" s="179">
        <v>776233.949333333</v>
      </c>
      <c r="L6" s="179">
        <v>776000</v>
      </c>
      <c r="M6" s="179">
        <v>233.949333332945</v>
      </c>
      <c r="N6" s="179">
        <v>806000</v>
      </c>
      <c r="O6" s="179">
        <v>830900</v>
      </c>
      <c r="P6" s="179">
        <v>-24900</v>
      </c>
      <c r="Q6" s="179">
        <v>925000</v>
      </c>
      <c r="R6" s="179">
        <v>970000</v>
      </c>
      <c r="S6" s="179">
        <v>-45000</v>
      </c>
      <c r="T6" s="179">
        <v>923937.698666664</v>
      </c>
      <c r="U6" s="179">
        <v>900000</v>
      </c>
      <c r="V6" s="179">
        <v>23937.698666664</v>
      </c>
      <c r="W6" s="179">
        <v>2000000</v>
      </c>
      <c r="X6" s="179">
        <v>630500</v>
      </c>
      <c r="Y6" s="179">
        <v>1369500</v>
      </c>
      <c r="Z6" s="179">
        <v>1200000</v>
      </c>
      <c r="AA6" s="179">
        <v>2006730.68</v>
      </c>
      <c r="AB6" s="179">
        <v>-806730.68</v>
      </c>
      <c r="AC6" s="179">
        <v>810000</v>
      </c>
      <c r="AD6" s="179">
        <v>0</v>
      </c>
      <c r="AE6" s="179">
        <v>810000</v>
      </c>
      <c r="AF6" s="179">
        <v>1528000</v>
      </c>
      <c r="AG6" s="179">
        <v>0</v>
      </c>
      <c r="AH6" s="179">
        <f t="shared" si="4"/>
        <v>1528000</v>
      </c>
      <c r="AI6" s="179">
        <v>0</v>
      </c>
      <c r="AJ6" s="179">
        <v>0</v>
      </c>
      <c r="AK6" s="179">
        <f t="shared" si="5"/>
        <v>0</v>
      </c>
      <c r="AL6" s="179">
        <v>0</v>
      </c>
      <c r="AM6" s="179"/>
      <c r="AN6" s="179">
        <f t="shared" si="6"/>
        <v>0</v>
      </c>
      <c r="AO6" s="153">
        <f>SUMIF($K$3:$AN$3,AO$3,$K6:$AN6)</f>
        <v>8969171.648</v>
      </c>
      <c r="AP6" s="153">
        <f>SUMIF($K$3:$AN$3,AP$3,$K6:$AN6)</f>
        <v>6114130.68</v>
      </c>
      <c r="AQ6" s="153">
        <f t="shared" si="7"/>
        <v>2855040.968</v>
      </c>
      <c r="AR6" s="154" t="str">
        <f t="shared" si="8"/>
        <v>余额大于待支付</v>
      </c>
      <c r="AS6" s="153">
        <f t="shared" si="9"/>
        <v>2855040.968</v>
      </c>
      <c r="AT6" s="186">
        <f>VLOOKUP(B6,[13]Sheet1!$B$1:$BK$65536,62,0)</f>
        <v>0</v>
      </c>
      <c r="AV6" s="157"/>
    </row>
    <row r="7" hidden="1" spans="1:48">
      <c r="A7" s="166">
        <v>4</v>
      </c>
      <c r="B7" s="157" t="s">
        <v>830</v>
      </c>
      <c r="C7" s="157" t="s">
        <v>831</v>
      </c>
      <c r="D7" s="157" t="s">
        <v>829</v>
      </c>
      <c r="E7" s="157" t="s">
        <v>645</v>
      </c>
      <c r="F7" s="132">
        <f>VLOOKUP(B7,[1]整理明细!$B:$M,12,0)</f>
        <v>1662170</v>
      </c>
      <c r="G7" s="132">
        <v>0</v>
      </c>
      <c r="H7" s="133">
        <f t="shared" si="2"/>
        <v>0</v>
      </c>
      <c r="I7" s="133">
        <f t="shared" si="3"/>
        <v>0</v>
      </c>
      <c r="J7" s="179">
        <v>0</v>
      </c>
      <c r="K7" s="179">
        <v>0</v>
      </c>
      <c r="L7" s="179">
        <v>0</v>
      </c>
      <c r="M7" s="179">
        <v>0</v>
      </c>
      <c r="N7" s="179">
        <v>0</v>
      </c>
      <c r="O7" s="179">
        <v>0</v>
      </c>
      <c r="P7" s="179">
        <v>0</v>
      </c>
      <c r="Q7" s="179">
        <v>0</v>
      </c>
      <c r="R7" s="179">
        <v>0</v>
      </c>
      <c r="S7" s="179">
        <v>0</v>
      </c>
      <c r="T7" s="179">
        <v>0</v>
      </c>
      <c r="U7" s="179">
        <v>0</v>
      </c>
      <c r="V7" s="179">
        <v>0</v>
      </c>
      <c r="W7" s="179">
        <v>0</v>
      </c>
      <c r="X7" s="179">
        <v>0</v>
      </c>
      <c r="Y7" s="179">
        <v>0</v>
      </c>
      <c r="Z7" s="179">
        <v>0</v>
      </c>
      <c r="AA7" s="179">
        <v>0</v>
      </c>
      <c r="AB7" s="179">
        <v>0</v>
      </c>
      <c r="AC7" s="179">
        <v>1722170</v>
      </c>
      <c r="AD7" s="179">
        <v>0</v>
      </c>
      <c r="AE7" s="179">
        <v>1722170</v>
      </c>
      <c r="AF7" s="179">
        <v>0</v>
      </c>
      <c r="AG7" s="179">
        <v>60000</v>
      </c>
      <c r="AH7" s="179">
        <f t="shared" si="4"/>
        <v>-60000</v>
      </c>
      <c r="AI7" s="179">
        <v>0</v>
      </c>
      <c r="AJ7" s="179">
        <v>0</v>
      </c>
      <c r="AK7" s="179">
        <f t="shared" si="5"/>
        <v>0</v>
      </c>
      <c r="AL7" s="179">
        <v>0</v>
      </c>
      <c r="AM7" s="179"/>
      <c r="AN7" s="179">
        <f t="shared" si="6"/>
        <v>0</v>
      </c>
      <c r="AO7" s="153">
        <f>SUMIF($K$3:$AN$3,AO$3,$K7:$AN7)</f>
        <v>1722170</v>
      </c>
      <c r="AP7" s="153">
        <f>SUMIF($K$3:$AN$3,AP$3,$K7:$AN7)</f>
        <v>60000</v>
      </c>
      <c r="AQ7" s="153">
        <f t="shared" si="7"/>
        <v>1662170</v>
      </c>
      <c r="AR7" s="154" t="str">
        <f t="shared" si="8"/>
        <v>余额大于待支付</v>
      </c>
      <c r="AS7" s="153">
        <f t="shared" si="9"/>
        <v>1662170</v>
      </c>
      <c r="AT7" s="186" t="e">
        <f>VLOOKUP(B7,[13]Sheet1!$B$1:$BK$65536,62,0)</f>
        <v>#N/A</v>
      </c>
      <c r="AU7" s="153"/>
      <c r="AV7" s="157"/>
    </row>
    <row r="8" hidden="1" spans="1:48">
      <c r="A8" s="166">
        <v>5</v>
      </c>
      <c r="B8" s="157" t="s">
        <v>66</v>
      </c>
      <c r="C8" s="157" t="s">
        <v>67</v>
      </c>
      <c r="D8" s="157" t="s">
        <v>829</v>
      </c>
      <c r="E8" s="157" t="s">
        <v>645</v>
      </c>
      <c r="F8" s="132">
        <f>VLOOKUP(B8,[1]整理明细!$B:$M,12,0)</f>
        <v>1528313.11</v>
      </c>
      <c r="G8" s="132">
        <f>VLOOKUP(B8,[12]河北应付账款!$C:$P,14,0)</f>
        <v>342672</v>
      </c>
      <c r="H8" s="133">
        <f t="shared" si="2"/>
        <v>57112</v>
      </c>
      <c r="I8" s="133">
        <f t="shared" si="3"/>
        <v>46000</v>
      </c>
      <c r="J8" s="179">
        <v>418000</v>
      </c>
      <c r="K8" s="179">
        <v>87427.2</v>
      </c>
      <c r="L8" s="179">
        <v>0</v>
      </c>
      <c r="M8" s="179">
        <v>87427.2</v>
      </c>
      <c r="N8" s="179">
        <v>0</v>
      </c>
      <c r="O8" s="179">
        <v>0</v>
      </c>
      <c r="P8" s="179">
        <v>0</v>
      </c>
      <c r="Q8" s="179">
        <v>500000</v>
      </c>
      <c r="R8" s="179">
        <v>502302.89</v>
      </c>
      <c r="S8" s="179">
        <v>-2302.89000000001</v>
      </c>
      <c r="T8" s="179">
        <v>500000</v>
      </c>
      <c r="U8" s="179">
        <v>500000</v>
      </c>
      <c r="V8" s="179">
        <v>0</v>
      </c>
      <c r="W8" s="179">
        <v>500000</v>
      </c>
      <c r="X8" s="179">
        <v>230000</v>
      </c>
      <c r="Y8" s="179">
        <v>270000</v>
      </c>
      <c r="Z8" s="179">
        <v>500000</v>
      </c>
      <c r="AA8" s="179">
        <v>270000</v>
      </c>
      <c r="AB8" s="179">
        <v>230000</v>
      </c>
      <c r="AC8" s="179">
        <v>500000</v>
      </c>
      <c r="AD8" s="179">
        <v>500000</v>
      </c>
      <c r="AE8" s="179">
        <v>0</v>
      </c>
      <c r="AF8" s="179">
        <v>418000</v>
      </c>
      <c r="AG8" s="179">
        <v>0</v>
      </c>
      <c r="AH8" s="179">
        <f t="shared" si="4"/>
        <v>418000</v>
      </c>
      <c r="AI8" s="179">
        <v>500000</v>
      </c>
      <c r="AJ8" s="179">
        <v>0</v>
      </c>
      <c r="AK8" s="179">
        <f t="shared" si="5"/>
        <v>500000</v>
      </c>
      <c r="AL8" s="179">
        <v>0</v>
      </c>
      <c r="AM8" s="179"/>
      <c r="AN8" s="179">
        <f t="shared" si="6"/>
        <v>0</v>
      </c>
      <c r="AO8" s="153">
        <f>SUMIF($K$3:$AN$3,AO$3,$K8:$AN8)</f>
        <v>3505427.2</v>
      </c>
      <c r="AP8" s="153">
        <f>SUMIF($K$3:$AN$3,AP$3,$K8:$AN8)</f>
        <v>2002302.89</v>
      </c>
      <c r="AQ8" s="153">
        <f t="shared" si="7"/>
        <v>1503124.31</v>
      </c>
      <c r="AR8" s="154" t="str">
        <f t="shared" si="8"/>
        <v>余额大于待支付</v>
      </c>
      <c r="AS8" s="153">
        <f t="shared" si="9"/>
        <v>1503124.31</v>
      </c>
      <c r="AT8" s="186">
        <f>VLOOKUP(B8,[13]Sheet1!$B$1:$BK$65536,62,0)</f>
        <v>0</v>
      </c>
      <c r="AU8" s="153"/>
      <c r="AV8" s="157"/>
    </row>
    <row r="9" hidden="1" spans="1:48">
      <c r="A9" s="166">
        <v>6</v>
      </c>
      <c r="B9" s="157" t="s">
        <v>832</v>
      </c>
      <c r="C9" s="157" t="s">
        <v>833</v>
      </c>
      <c r="D9" s="157" t="s">
        <v>829</v>
      </c>
      <c r="E9" s="157" t="s">
        <v>645</v>
      </c>
      <c r="F9" s="132">
        <f>VLOOKUP(B9,[1]整理明细!$B:$M,12,0)</f>
        <v>632354.28</v>
      </c>
      <c r="G9" s="132">
        <f>VLOOKUP(B9,[12]河北应付账款!$C:$P,14,0)</f>
        <v>102500</v>
      </c>
      <c r="H9" s="133">
        <f t="shared" si="2"/>
        <v>17083.3333333333</v>
      </c>
      <c r="I9" s="133">
        <f t="shared" si="3"/>
        <v>14000</v>
      </c>
      <c r="J9" s="179">
        <v>0</v>
      </c>
      <c r="K9" s="179">
        <v>75200</v>
      </c>
      <c r="L9" s="179">
        <v>0</v>
      </c>
      <c r="M9" s="179">
        <v>75200</v>
      </c>
      <c r="N9" s="179">
        <v>0</v>
      </c>
      <c r="O9" s="179">
        <v>52500</v>
      </c>
      <c r="P9" s="179">
        <v>-52500</v>
      </c>
      <c r="Q9" s="179">
        <v>0</v>
      </c>
      <c r="R9" s="179">
        <v>0</v>
      </c>
      <c r="S9" s="179">
        <v>0</v>
      </c>
      <c r="T9" s="179">
        <v>0</v>
      </c>
      <c r="U9" s="179">
        <v>0</v>
      </c>
      <c r="V9" s="179">
        <v>0</v>
      </c>
      <c r="W9" s="179">
        <v>0</v>
      </c>
      <c r="X9" s="179">
        <v>0</v>
      </c>
      <c r="Y9" s="179">
        <v>0</v>
      </c>
      <c r="Z9" s="179">
        <v>0</v>
      </c>
      <c r="AA9" s="179">
        <v>200000</v>
      </c>
      <c r="AB9" s="179">
        <v>-200000</v>
      </c>
      <c r="AC9" s="179">
        <v>0</v>
      </c>
      <c r="AD9" s="179">
        <v>0</v>
      </c>
      <c r="AE9" s="179">
        <v>0</v>
      </c>
      <c r="AF9" s="179">
        <v>0</v>
      </c>
      <c r="AG9" s="179">
        <v>0</v>
      </c>
      <c r="AH9" s="179">
        <f t="shared" si="4"/>
        <v>0</v>
      </c>
      <c r="AI9" s="179">
        <v>0</v>
      </c>
      <c r="AJ9" s="179">
        <v>0</v>
      </c>
      <c r="AK9" s="179">
        <f t="shared" si="5"/>
        <v>0</v>
      </c>
      <c r="AL9" s="179">
        <v>0</v>
      </c>
      <c r="AM9" s="179"/>
      <c r="AN9" s="179">
        <f t="shared" si="6"/>
        <v>0</v>
      </c>
      <c r="AO9" s="153">
        <f>SUMIF($K$3:$AN$3,AO$3,$K9:$AN9)</f>
        <v>75200</v>
      </c>
      <c r="AP9" s="153">
        <f>SUMIF($K$3:$AN$3,AP$3,$K9:$AN9)</f>
        <v>252500</v>
      </c>
      <c r="AQ9" s="153">
        <f t="shared" si="7"/>
        <v>-177300</v>
      </c>
      <c r="AR9" s="154" t="str">
        <f t="shared" si="8"/>
        <v>余额大于待支付</v>
      </c>
      <c r="AS9" s="153">
        <f t="shared" si="9"/>
        <v>-177300</v>
      </c>
      <c r="AT9" s="186" t="e">
        <f>VLOOKUP(B9,[13]Sheet1!$B$1:$BK$65536,62,0)</f>
        <v>#N/A</v>
      </c>
      <c r="AV9" s="157"/>
    </row>
    <row r="10" hidden="1" spans="1:48">
      <c r="A10" s="166">
        <v>7</v>
      </c>
      <c r="B10" s="157" t="s">
        <v>834</v>
      </c>
      <c r="C10" s="157" t="s">
        <v>835</v>
      </c>
      <c r="D10" s="157" t="s">
        <v>829</v>
      </c>
      <c r="E10" s="157" t="s">
        <v>645</v>
      </c>
      <c r="F10" s="132">
        <f>VLOOKUP(B10,[1]整理明细!$B:$M,12,0)</f>
        <v>416900</v>
      </c>
      <c r="G10" s="132">
        <f>VLOOKUP(B10,[12]河北应付账款!$C:$P,14,0)</f>
        <v>0</v>
      </c>
      <c r="H10" s="133">
        <f t="shared" si="2"/>
        <v>0</v>
      </c>
      <c r="I10" s="133">
        <f t="shared" si="3"/>
        <v>0</v>
      </c>
      <c r="J10" s="179">
        <v>0</v>
      </c>
      <c r="K10" s="179">
        <v>0</v>
      </c>
      <c r="L10" s="179">
        <v>0</v>
      </c>
      <c r="M10" s="179">
        <v>0</v>
      </c>
      <c r="N10" s="179">
        <v>0</v>
      </c>
      <c r="O10" s="179">
        <v>0</v>
      </c>
      <c r="P10" s="179">
        <v>0</v>
      </c>
      <c r="Q10" s="179">
        <v>100000</v>
      </c>
      <c r="R10" s="179">
        <v>0</v>
      </c>
      <c r="S10" s="179">
        <v>100000</v>
      </c>
      <c r="T10" s="179">
        <v>100000</v>
      </c>
      <c r="U10" s="179">
        <v>100000</v>
      </c>
      <c r="V10" s="179">
        <v>0</v>
      </c>
      <c r="W10" s="179">
        <v>0</v>
      </c>
      <c r="X10" s="179">
        <v>0</v>
      </c>
      <c r="Y10" s="179">
        <v>0</v>
      </c>
      <c r="Z10" s="179">
        <v>516900</v>
      </c>
      <c r="AA10" s="179">
        <v>0</v>
      </c>
      <c r="AB10" s="179">
        <v>516900</v>
      </c>
      <c r="AC10" s="179">
        <v>416900</v>
      </c>
      <c r="AD10" s="179">
        <v>0</v>
      </c>
      <c r="AE10" s="179">
        <v>416900</v>
      </c>
      <c r="AF10" s="179">
        <v>0</v>
      </c>
      <c r="AG10" s="179">
        <v>0</v>
      </c>
      <c r="AH10" s="179">
        <f t="shared" si="4"/>
        <v>0</v>
      </c>
      <c r="AI10" s="179">
        <v>0</v>
      </c>
      <c r="AJ10" s="179">
        <v>0</v>
      </c>
      <c r="AK10" s="179">
        <f t="shared" si="5"/>
        <v>0</v>
      </c>
      <c r="AL10" s="179">
        <v>0</v>
      </c>
      <c r="AM10" s="179"/>
      <c r="AN10" s="179">
        <f t="shared" si="6"/>
        <v>0</v>
      </c>
      <c r="AO10" s="153">
        <f>SUMIF($K$3:$AN$3,AO$3,$K10:$AN10)</f>
        <v>1133800</v>
      </c>
      <c r="AP10" s="153">
        <f>SUMIF($K$3:$AN$3,AP$3,$K10:$AN10)</f>
        <v>100000</v>
      </c>
      <c r="AQ10" s="153">
        <f t="shared" si="7"/>
        <v>1033800</v>
      </c>
      <c r="AR10" s="154" t="str">
        <f t="shared" si="8"/>
        <v>余额小于待支付</v>
      </c>
      <c r="AS10" s="153">
        <f t="shared" si="9"/>
        <v>416900</v>
      </c>
      <c r="AT10" s="186" t="e">
        <f>VLOOKUP(B10,[13]Sheet1!$B$1:$BK$65536,62,0)</f>
        <v>#N/A</v>
      </c>
      <c r="AU10" s="153"/>
      <c r="AV10" s="157"/>
    </row>
    <row r="11" hidden="1" spans="1:48">
      <c r="A11" s="166">
        <v>8</v>
      </c>
      <c r="B11" s="157" t="s">
        <v>836</v>
      </c>
      <c r="C11" s="157" t="s">
        <v>837</v>
      </c>
      <c r="D11" s="157" t="s">
        <v>829</v>
      </c>
      <c r="E11" s="157" t="s">
        <v>645</v>
      </c>
      <c r="F11" s="132">
        <f>VLOOKUP(B11,[1]整理明细!$B:$M,12,0)</f>
        <v>314000</v>
      </c>
      <c r="G11" s="132">
        <f>VLOOKUP(B11,[12]河北应付账款!$C:$P,14,0)</f>
        <v>0</v>
      </c>
      <c r="H11" s="133">
        <f t="shared" si="2"/>
        <v>0</v>
      </c>
      <c r="I11" s="133">
        <f t="shared" si="3"/>
        <v>0</v>
      </c>
      <c r="J11" s="179">
        <v>0</v>
      </c>
      <c r="K11" s="179">
        <v>0</v>
      </c>
      <c r="L11" s="179">
        <v>0</v>
      </c>
      <c r="M11" s="179">
        <v>0</v>
      </c>
      <c r="N11" s="179">
        <v>0</v>
      </c>
      <c r="O11" s="179">
        <v>0</v>
      </c>
      <c r="P11" s="179">
        <v>0</v>
      </c>
      <c r="Q11" s="179">
        <v>50000</v>
      </c>
      <c r="R11" s="179">
        <v>50000</v>
      </c>
      <c r="S11" s="179">
        <v>0</v>
      </c>
      <c r="T11" s="179">
        <v>50000</v>
      </c>
      <c r="U11" s="179">
        <v>0</v>
      </c>
      <c r="V11" s="179">
        <v>50000</v>
      </c>
      <c r="W11" s="179">
        <v>50000</v>
      </c>
      <c r="X11" s="179">
        <v>0</v>
      </c>
      <c r="Y11" s="179">
        <v>50000</v>
      </c>
      <c r="Z11" s="179">
        <v>50000</v>
      </c>
      <c r="AA11" s="179">
        <v>0</v>
      </c>
      <c r="AB11" s="179">
        <v>50000</v>
      </c>
      <c r="AC11" s="179">
        <v>314000</v>
      </c>
      <c r="AD11" s="179">
        <v>0</v>
      </c>
      <c r="AE11" s="179">
        <v>314000</v>
      </c>
      <c r="AF11" s="179">
        <v>0</v>
      </c>
      <c r="AG11" s="179">
        <v>0</v>
      </c>
      <c r="AH11" s="179">
        <f t="shared" si="4"/>
        <v>0</v>
      </c>
      <c r="AI11" s="179">
        <v>0</v>
      </c>
      <c r="AJ11" s="179">
        <v>0</v>
      </c>
      <c r="AK11" s="179">
        <f t="shared" si="5"/>
        <v>0</v>
      </c>
      <c r="AL11" s="179">
        <v>0</v>
      </c>
      <c r="AM11" s="179"/>
      <c r="AN11" s="179">
        <f t="shared" si="6"/>
        <v>0</v>
      </c>
      <c r="AO11" s="153">
        <f>SUMIF($K$3:$AN$3,AO$3,$K11:$AN11)</f>
        <v>514000</v>
      </c>
      <c r="AP11" s="153">
        <f>SUMIF($K$3:$AN$3,AP$3,$K11:$AN11)</f>
        <v>50000</v>
      </c>
      <c r="AQ11" s="153">
        <f t="shared" si="7"/>
        <v>464000</v>
      </c>
      <c r="AR11" s="154" t="str">
        <f t="shared" si="8"/>
        <v>余额小于待支付</v>
      </c>
      <c r="AS11" s="153">
        <f t="shared" si="9"/>
        <v>314000</v>
      </c>
      <c r="AT11" s="186" t="e">
        <f>VLOOKUP(B11,[13]Sheet1!$B$1:$BK$65536,62,0)</f>
        <v>#N/A</v>
      </c>
      <c r="AU11" s="153"/>
      <c r="AV11" s="157"/>
    </row>
    <row r="12" hidden="1" spans="1:48">
      <c r="A12" s="166">
        <v>9</v>
      </c>
      <c r="B12" s="157" t="s">
        <v>838</v>
      </c>
      <c r="C12" s="157" t="s">
        <v>839</v>
      </c>
      <c r="D12" s="157" t="s">
        <v>829</v>
      </c>
      <c r="E12" s="157" t="s">
        <v>645</v>
      </c>
      <c r="F12" s="132">
        <f>VLOOKUP(B12,[1]整理明细!$B:$M,12,0)</f>
        <v>269669.96</v>
      </c>
      <c r="G12" s="132">
        <f>VLOOKUP(B12,[12]河北应付账款!$C:$P,14,0)</f>
        <v>0</v>
      </c>
      <c r="H12" s="133">
        <f t="shared" si="2"/>
        <v>0</v>
      </c>
      <c r="I12" s="133">
        <f t="shared" si="3"/>
        <v>0</v>
      </c>
      <c r="J12" s="179">
        <v>50000</v>
      </c>
      <c r="K12" s="179">
        <v>0</v>
      </c>
      <c r="L12" s="179">
        <v>0</v>
      </c>
      <c r="M12" s="179">
        <v>0</v>
      </c>
      <c r="N12" s="179">
        <v>0</v>
      </c>
      <c r="O12" s="179">
        <v>0</v>
      </c>
      <c r="P12" s="179">
        <v>0</v>
      </c>
      <c r="Q12" s="179">
        <v>469669.96</v>
      </c>
      <c r="R12" s="179">
        <v>0</v>
      </c>
      <c r="S12" s="179">
        <v>469669.96</v>
      </c>
      <c r="T12" s="179">
        <v>469669.96</v>
      </c>
      <c r="U12" s="179">
        <v>100000</v>
      </c>
      <c r="V12" s="179">
        <v>369669.96</v>
      </c>
      <c r="W12" s="179">
        <v>100000</v>
      </c>
      <c r="X12" s="179">
        <v>50000</v>
      </c>
      <c r="Y12" s="179">
        <v>50000</v>
      </c>
      <c r="Z12" s="179">
        <v>100000</v>
      </c>
      <c r="AA12" s="179">
        <v>0</v>
      </c>
      <c r="AB12" s="179">
        <v>100000</v>
      </c>
      <c r="AC12" s="179">
        <v>269669.96</v>
      </c>
      <c r="AD12" s="179">
        <v>50000</v>
      </c>
      <c r="AE12" s="179">
        <v>219669.96</v>
      </c>
      <c r="AF12" s="179">
        <v>50000</v>
      </c>
      <c r="AG12" s="179">
        <v>0</v>
      </c>
      <c r="AH12" s="179">
        <f t="shared" si="4"/>
        <v>50000</v>
      </c>
      <c r="AI12" s="179">
        <v>0</v>
      </c>
      <c r="AJ12" s="179">
        <v>0</v>
      </c>
      <c r="AK12" s="179">
        <f t="shared" si="5"/>
        <v>0</v>
      </c>
      <c r="AL12" s="179">
        <v>0</v>
      </c>
      <c r="AM12" s="179"/>
      <c r="AN12" s="179">
        <f t="shared" si="6"/>
        <v>0</v>
      </c>
      <c r="AO12" s="153">
        <f>SUMIF($K$3:$AN$3,AO$3,$K12:$AN12)</f>
        <v>1459009.88</v>
      </c>
      <c r="AP12" s="153">
        <f>SUMIF($K$3:$AN$3,AP$3,$K12:$AN12)</f>
        <v>200000</v>
      </c>
      <c r="AQ12" s="153">
        <f t="shared" si="7"/>
        <v>1259009.88</v>
      </c>
      <c r="AR12" s="154" t="str">
        <f t="shared" si="8"/>
        <v>余额小于待支付</v>
      </c>
      <c r="AS12" s="153">
        <f t="shared" si="9"/>
        <v>269669.96</v>
      </c>
      <c r="AT12" s="186">
        <f>VLOOKUP(B12,[13]Sheet1!$B$1:$BK$65536,62,0)</f>
        <v>0</v>
      </c>
      <c r="AU12" s="153"/>
      <c r="AV12" s="157"/>
    </row>
    <row r="13" hidden="1" spans="1:48">
      <c r="A13" s="166">
        <v>10</v>
      </c>
      <c r="B13" s="157" t="s">
        <v>840</v>
      </c>
      <c r="C13" s="157" t="s">
        <v>841</v>
      </c>
      <c r="D13" s="157" t="s">
        <v>829</v>
      </c>
      <c r="E13" s="157" t="s">
        <v>645</v>
      </c>
      <c r="F13" s="132">
        <f>VLOOKUP(B13,[1]整理明细!$B:$M,12,0)</f>
        <v>176704.41</v>
      </c>
      <c r="G13" s="132">
        <f>VLOOKUP(B13,[12]河北应付账款!$C:$P,14,0)</f>
        <v>0</v>
      </c>
      <c r="H13" s="133">
        <f t="shared" si="2"/>
        <v>0</v>
      </c>
      <c r="I13" s="133">
        <f t="shared" si="3"/>
        <v>0</v>
      </c>
      <c r="J13" s="179">
        <v>0</v>
      </c>
      <c r="K13" s="179">
        <v>0</v>
      </c>
      <c r="L13" s="179">
        <v>0</v>
      </c>
      <c r="M13" s="179">
        <v>0</v>
      </c>
      <c r="N13" s="179">
        <v>0</v>
      </c>
      <c r="O13" s="179">
        <v>0</v>
      </c>
      <c r="P13" s="179">
        <v>0</v>
      </c>
      <c r="Q13" s="179">
        <v>0</v>
      </c>
      <c r="R13" s="179">
        <v>0</v>
      </c>
      <c r="S13" s="179">
        <v>0</v>
      </c>
      <c r="T13" s="179">
        <v>0</v>
      </c>
      <c r="U13" s="179">
        <v>0</v>
      </c>
      <c r="V13" s="179">
        <v>0</v>
      </c>
      <c r="W13" s="179">
        <v>0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176704.41</v>
      </c>
      <c r="AD13" s="179">
        <v>0</v>
      </c>
      <c r="AE13" s="179">
        <v>176704.41</v>
      </c>
      <c r="AF13" s="179">
        <v>0</v>
      </c>
      <c r="AG13" s="179">
        <v>0</v>
      </c>
      <c r="AH13" s="179">
        <f t="shared" si="4"/>
        <v>0</v>
      </c>
      <c r="AI13" s="179">
        <v>0</v>
      </c>
      <c r="AJ13" s="179">
        <v>0</v>
      </c>
      <c r="AK13" s="179">
        <f t="shared" si="5"/>
        <v>0</v>
      </c>
      <c r="AL13" s="179">
        <v>0</v>
      </c>
      <c r="AM13" s="179"/>
      <c r="AN13" s="179">
        <f t="shared" si="6"/>
        <v>0</v>
      </c>
      <c r="AO13" s="153">
        <f>SUMIF($K$3:$AN$3,AO$3,$K13:$AN13)</f>
        <v>176704.41</v>
      </c>
      <c r="AP13" s="153">
        <f>SUMIF($K$3:$AN$3,AP$3,$K13:$AN13)</f>
        <v>0</v>
      </c>
      <c r="AQ13" s="153">
        <f t="shared" si="7"/>
        <v>176704.41</v>
      </c>
      <c r="AR13" s="154" t="str">
        <f t="shared" si="8"/>
        <v>余额大于待支付</v>
      </c>
      <c r="AS13" s="153">
        <f t="shared" si="9"/>
        <v>176704.41</v>
      </c>
      <c r="AT13" s="186">
        <f>VLOOKUP(B13,[13]Sheet1!$B$1:$BK$65536,62,0)</f>
        <v>0</v>
      </c>
      <c r="AU13" s="153"/>
      <c r="AV13" s="157"/>
    </row>
    <row r="14" hidden="1" spans="1:48">
      <c r="A14" s="166">
        <v>11</v>
      </c>
      <c r="B14" s="157" t="s">
        <v>842</v>
      </c>
      <c r="C14" s="157" t="s">
        <v>843</v>
      </c>
      <c r="D14" s="157" t="s">
        <v>829</v>
      </c>
      <c r="E14" s="157" t="s">
        <v>645</v>
      </c>
      <c r="F14" s="132">
        <f>VLOOKUP(B14,[1]整理明细!$B:$M,12,0)</f>
        <v>160732.6</v>
      </c>
      <c r="G14" s="132">
        <f>VLOOKUP(B14,[12]河北应付账款!$C:$P,14,0)</f>
        <v>0</v>
      </c>
      <c r="H14" s="133">
        <f t="shared" si="2"/>
        <v>0</v>
      </c>
      <c r="I14" s="133">
        <f t="shared" si="3"/>
        <v>0</v>
      </c>
      <c r="J14" s="179">
        <v>0</v>
      </c>
      <c r="K14" s="179">
        <v>0</v>
      </c>
      <c r="L14" s="179">
        <v>0</v>
      </c>
      <c r="M14" s="179">
        <v>0</v>
      </c>
      <c r="N14" s="179">
        <v>0</v>
      </c>
      <c r="O14" s="179">
        <v>0</v>
      </c>
      <c r="P14" s="179">
        <v>0</v>
      </c>
      <c r="Q14" s="179">
        <v>0</v>
      </c>
      <c r="R14" s="179">
        <v>0</v>
      </c>
      <c r="S14" s="179">
        <v>0</v>
      </c>
      <c r="T14" s="179">
        <v>0</v>
      </c>
      <c r="U14" s="179">
        <v>0</v>
      </c>
      <c r="V14" s="179">
        <v>0</v>
      </c>
      <c r="W14" s="179">
        <v>160732.6</v>
      </c>
      <c r="X14" s="179">
        <v>0</v>
      </c>
      <c r="Y14" s="179">
        <v>160732.6</v>
      </c>
      <c r="Z14" s="179">
        <v>0</v>
      </c>
      <c r="AA14" s="179">
        <v>0</v>
      </c>
      <c r="AB14" s="179">
        <v>0</v>
      </c>
      <c r="AC14" s="179">
        <v>160732.6</v>
      </c>
      <c r="AD14" s="179">
        <v>0</v>
      </c>
      <c r="AE14" s="179">
        <v>160732.6</v>
      </c>
      <c r="AF14" s="179">
        <v>0</v>
      </c>
      <c r="AG14" s="179">
        <v>0</v>
      </c>
      <c r="AH14" s="179">
        <f t="shared" si="4"/>
        <v>0</v>
      </c>
      <c r="AI14" s="179">
        <v>0</v>
      </c>
      <c r="AJ14" s="179">
        <v>0</v>
      </c>
      <c r="AK14" s="179">
        <f t="shared" si="5"/>
        <v>0</v>
      </c>
      <c r="AL14" s="179">
        <v>0</v>
      </c>
      <c r="AM14" s="179"/>
      <c r="AN14" s="179">
        <f t="shared" si="6"/>
        <v>0</v>
      </c>
      <c r="AO14" s="153">
        <f>SUMIF($K$3:$AN$3,AO$3,$K14:$AN14)</f>
        <v>321465.2</v>
      </c>
      <c r="AP14" s="153">
        <f>SUMIF($K$3:$AN$3,AP$3,$K14:$AN14)</f>
        <v>0</v>
      </c>
      <c r="AQ14" s="153">
        <f t="shared" si="7"/>
        <v>321465.2</v>
      </c>
      <c r="AR14" s="154" t="str">
        <f t="shared" si="8"/>
        <v>余额小于待支付</v>
      </c>
      <c r="AS14" s="153">
        <f t="shared" si="9"/>
        <v>160732.6</v>
      </c>
      <c r="AT14" s="186" t="e">
        <f>VLOOKUP(B14,[13]Sheet1!$B$1:$BK$65536,62,0)</f>
        <v>#N/A</v>
      </c>
      <c r="AU14" s="153"/>
      <c r="AV14" s="157"/>
    </row>
    <row r="15" hidden="1" spans="1:48">
      <c r="A15" s="166">
        <v>12</v>
      </c>
      <c r="B15" s="157" t="s">
        <v>844</v>
      </c>
      <c r="C15" s="157" t="s">
        <v>845</v>
      </c>
      <c r="D15" s="157" t="s">
        <v>829</v>
      </c>
      <c r="E15" s="157" t="s">
        <v>645</v>
      </c>
      <c r="F15" s="132">
        <f>VLOOKUP(B15,[1]整理明细!$B:$M,12,0)</f>
        <v>60800</v>
      </c>
      <c r="G15" s="132">
        <f>VLOOKUP(B15,[12]河北应付账款!$C:$P,14,0)</f>
        <v>0</v>
      </c>
      <c r="H15" s="133">
        <f t="shared" si="2"/>
        <v>0</v>
      </c>
      <c r="I15" s="133">
        <f t="shared" si="3"/>
        <v>0</v>
      </c>
      <c r="J15" s="179">
        <v>10000</v>
      </c>
      <c r="K15" s="179">
        <v>0</v>
      </c>
      <c r="L15" s="179">
        <v>0</v>
      </c>
      <c r="M15" s="179">
        <v>0</v>
      </c>
      <c r="N15" s="179">
        <v>0</v>
      </c>
      <c r="O15" s="179">
        <v>5000</v>
      </c>
      <c r="P15" s="179">
        <v>-5000</v>
      </c>
      <c r="Q15" s="179">
        <v>0</v>
      </c>
      <c r="R15" s="179">
        <v>5000</v>
      </c>
      <c r="S15" s="179">
        <v>-5000</v>
      </c>
      <c r="T15" s="179">
        <v>5000</v>
      </c>
      <c r="U15" s="179">
        <v>5000</v>
      </c>
      <c r="V15" s="179">
        <v>0</v>
      </c>
      <c r="W15" s="179">
        <v>5000</v>
      </c>
      <c r="X15" s="179">
        <v>0</v>
      </c>
      <c r="Y15" s="179">
        <v>5000</v>
      </c>
      <c r="Z15" s="179">
        <v>5000</v>
      </c>
      <c r="AA15" s="179">
        <v>0</v>
      </c>
      <c r="AB15" s="179">
        <v>5000</v>
      </c>
      <c r="AC15" s="179">
        <v>0</v>
      </c>
      <c r="AD15" s="179">
        <v>10000</v>
      </c>
      <c r="AE15" s="179">
        <v>-10000</v>
      </c>
      <c r="AF15" s="179">
        <v>10000</v>
      </c>
      <c r="AG15" s="179">
        <v>0</v>
      </c>
      <c r="AH15" s="179">
        <f t="shared" si="4"/>
        <v>10000</v>
      </c>
      <c r="AI15" s="179">
        <v>0</v>
      </c>
      <c r="AJ15" s="179">
        <f>VLOOKUP(C15,'[11]2024.03支出'!$G:$H,2,0)</f>
        <v>10000</v>
      </c>
      <c r="AK15" s="179">
        <f t="shared" si="5"/>
        <v>-10000</v>
      </c>
      <c r="AL15" s="179">
        <v>0</v>
      </c>
      <c r="AM15" s="179"/>
      <c r="AN15" s="179">
        <f t="shared" si="6"/>
        <v>0</v>
      </c>
      <c r="AO15" s="153">
        <f>SUMIF($K$3:$AN$3,AO$3,$K15:$AN15)</f>
        <v>25000</v>
      </c>
      <c r="AP15" s="153">
        <f>SUMIF($K$3:$AN$3,AP$3,$K15:$AN15)</f>
        <v>35000</v>
      </c>
      <c r="AQ15" s="153">
        <f t="shared" si="7"/>
        <v>-10000</v>
      </c>
      <c r="AR15" s="154" t="str">
        <f t="shared" si="8"/>
        <v>余额大于待支付</v>
      </c>
      <c r="AS15" s="153">
        <f t="shared" si="9"/>
        <v>-10000</v>
      </c>
      <c r="AT15" s="186" t="e">
        <f>VLOOKUP(B15,[13]Sheet1!$B$1:$BK$65536,62,0)</f>
        <v>#N/A</v>
      </c>
      <c r="AV15" s="157"/>
    </row>
    <row r="16" hidden="1" spans="1:48">
      <c r="A16" s="166">
        <v>13</v>
      </c>
      <c r="B16" s="157" t="s">
        <v>846</v>
      </c>
      <c r="C16" s="157" t="s">
        <v>847</v>
      </c>
      <c r="D16" s="157" t="s">
        <v>829</v>
      </c>
      <c r="E16" s="157" t="s">
        <v>645</v>
      </c>
      <c r="F16" s="132">
        <f>VLOOKUP(B16,[1]整理明细!$B:$M,12,0)</f>
        <v>44000</v>
      </c>
      <c r="G16" s="132">
        <f>VLOOKUP(B16,[12]河北应付账款!$C:$P,14,0)</f>
        <v>88000</v>
      </c>
      <c r="H16" s="133">
        <f t="shared" si="2"/>
        <v>14666.6666666667</v>
      </c>
      <c r="I16" s="133">
        <f t="shared" si="3"/>
        <v>12000</v>
      </c>
      <c r="J16" s="179">
        <v>0</v>
      </c>
      <c r="K16" s="179">
        <v>0</v>
      </c>
      <c r="L16" s="179">
        <v>0</v>
      </c>
      <c r="M16" s="179">
        <v>0</v>
      </c>
      <c r="N16" s="179">
        <v>0</v>
      </c>
      <c r="O16" s="179">
        <v>0</v>
      </c>
      <c r="P16" s="179">
        <v>0</v>
      </c>
      <c r="Q16" s="179">
        <v>0</v>
      </c>
      <c r="R16" s="179">
        <v>0</v>
      </c>
      <c r="S16" s="179">
        <v>0</v>
      </c>
      <c r="T16" s="179">
        <v>0</v>
      </c>
      <c r="U16" s="179">
        <v>0</v>
      </c>
      <c r="V16" s="179">
        <v>0</v>
      </c>
      <c r="W16" s="179">
        <v>0</v>
      </c>
      <c r="X16" s="179">
        <v>0</v>
      </c>
      <c r="Y16" s="179">
        <v>0</v>
      </c>
      <c r="Z16" s="179">
        <v>0</v>
      </c>
      <c r="AA16" s="179">
        <v>0</v>
      </c>
      <c r="AB16" s="179">
        <v>0</v>
      </c>
      <c r="AC16" s="179">
        <v>0</v>
      </c>
      <c r="AD16" s="179">
        <v>138200</v>
      </c>
      <c r="AE16" s="179">
        <v>-138200</v>
      </c>
      <c r="AF16" s="179">
        <v>0</v>
      </c>
      <c r="AG16" s="179">
        <v>0</v>
      </c>
      <c r="AH16" s="179">
        <f t="shared" si="4"/>
        <v>0</v>
      </c>
      <c r="AI16" s="179">
        <v>0</v>
      </c>
      <c r="AJ16" s="179">
        <v>0</v>
      </c>
      <c r="AK16" s="179">
        <f t="shared" si="5"/>
        <v>0</v>
      </c>
      <c r="AL16" s="179">
        <v>0</v>
      </c>
      <c r="AM16" s="179"/>
      <c r="AN16" s="179">
        <f t="shared" si="6"/>
        <v>0</v>
      </c>
      <c r="AO16" s="153">
        <f>SUMIF($K$3:$AN$3,AO$3,$K16:$AN16)</f>
        <v>0</v>
      </c>
      <c r="AP16" s="153">
        <f>SUMIF($K$3:$AN$3,AP$3,$K16:$AN16)</f>
        <v>138200</v>
      </c>
      <c r="AQ16" s="153">
        <f t="shared" si="7"/>
        <v>-138200</v>
      </c>
      <c r="AR16" s="154" t="str">
        <f t="shared" si="8"/>
        <v>余额大于待支付</v>
      </c>
      <c r="AS16" s="153">
        <f t="shared" si="9"/>
        <v>-138200</v>
      </c>
      <c r="AT16" s="186" t="e">
        <f>VLOOKUP(B16,[13]Sheet1!$B$1:$BK$65536,62,0)</f>
        <v>#N/A</v>
      </c>
      <c r="AV16" s="157"/>
    </row>
    <row r="17" hidden="1" spans="1:48">
      <c r="A17" s="166">
        <v>15</v>
      </c>
      <c r="B17" s="157" t="s">
        <v>848</v>
      </c>
      <c r="C17" s="157" t="s">
        <v>849</v>
      </c>
      <c r="D17" s="157" t="s">
        <v>829</v>
      </c>
      <c r="E17" s="157" t="s">
        <v>690</v>
      </c>
      <c r="F17" s="132">
        <f>VLOOKUP(B17,[1]整理明细!$B:$M,12,0)</f>
        <v>69000</v>
      </c>
      <c r="G17" s="132">
        <f>VLOOKUP(B17,[12]河北应付账款!$C:$P,14,0)</f>
        <v>0</v>
      </c>
      <c r="H17" s="133">
        <f t="shared" si="2"/>
        <v>0</v>
      </c>
      <c r="I17" s="133">
        <f t="shared" si="3"/>
        <v>0</v>
      </c>
      <c r="J17" s="179">
        <v>0</v>
      </c>
      <c r="K17" s="179">
        <v>0</v>
      </c>
      <c r="L17" s="179">
        <v>0</v>
      </c>
      <c r="M17" s="179">
        <v>0</v>
      </c>
      <c r="N17" s="179">
        <v>0</v>
      </c>
      <c r="O17" s="179">
        <v>0</v>
      </c>
      <c r="P17" s="179">
        <v>0</v>
      </c>
      <c r="Q17" s="179">
        <v>0</v>
      </c>
      <c r="R17" s="179">
        <v>0</v>
      </c>
      <c r="S17" s="179">
        <v>0</v>
      </c>
      <c r="T17" s="179">
        <v>0</v>
      </c>
      <c r="U17" s="179">
        <v>0</v>
      </c>
      <c r="V17" s="179">
        <v>0</v>
      </c>
      <c r="W17" s="179">
        <v>0</v>
      </c>
      <c r="X17" s="179">
        <v>0</v>
      </c>
      <c r="Y17" s="179">
        <v>0</v>
      </c>
      <c r="Z17" s="179">
        <v>0</v>
      </c>
      <c r="AA17" s="179">
        <v>0</v>
      </c>
      <c r="AB17" s="179">
        <v>0</v>
      </c>
      <c r="AC17" s="179">
        <v>0</v>
      </c>
      <c r="AD17" s="179">
        <v>14000</v>
      </c>
      <c r="AE17" s="179">
        <v>-14000</v>
      </c>
      <c r="AF17" s="179">
        <v>0</v>
      </c>
      <c r="AG17" s="179">
        <v>0</v>
      </c>
      <c r="AH17" s="179">
        <f t="shared" si="4"/>
        <v>0</v>
      </c>
      <c r="AI17" s="179">
        <v>0</v>
      </c>
      <c r="AJ17" s="179">
        <v>0</v>
      </c>
      <c r="AK17" s="179">
        <f t="shared" si="5"/>
        <v>0</v>
      </c>
      <c r="AL17" s="179">
        <v>0</v>
      </c>
      <c r="AM17" s="179"/>
      <c r="AN17" s="179">
        <f t="shared" si="6"/>
        <v>0</v>
      </c>
      <c r="AO17" s="153">
        <f>SUMIF($K$3:$AN$3,AO$3,$K17:$AN17)</f>
        <v>0</v>
      </c>
      <c r="AP17" s="153">
        <f>SUMIF($K$3:$AN$3,AP$3,$K17:$AN17)</f>
        <v>14000</v>
      </c>
      <c r="AQ17" s="153">
        <f t="shared" si="7"/>
        <v>-14000</v>
      </c>
      <c r="AR17" s="154" t="str">
        <f t="shared" si="8"/>
        <v>余额大于待支付</v>
      </c>
      <c r="AS17" s="153">
        <f t="shared" si="9"/>
        <v>-14000</v>
      </c>
      <c r="AT17" s="186" t="e">
        <f>VLOOKUP(B17,[13]Sheet1!$B$1:$BK$65536,62,0)</f>
        <v>#N/A</v>
      </c>
      <c r="AV17" s="157"/>
    </row>
    <row r="18" hidden="1" spans="1:48">
      <c r="A18" s="166">
        <v>16</v>
      </c>
      <c r="B18" s="157" t="s">
        <v>850</v>
      </c>
      <c r="C18" s="157" t="s">
        <v>851</v>
      </c>
      <c r="D18" s="157" t="s">
        <v>829</v>
      </c>
      <c r="E18" s="157" t="s">
        <v>690</v>
      </c>
      <c r="F18" s="132">
        <f>VLOOKUP(B18,[1]整理明细!$B:$M,12,0)</f>
        <v>65562.5</v>
      </c>
      <c r="G18" s="132">
        <f>VLOOKUP(B18,[12]河北应付账款!$C:$P,14,0)</f>
        <v>0</v>
      </c>
      <c r="H18" s="133">
        <f t="shared" si="2"/>
        <v>0</v>
      </c>
      <c r="I18" s="133">
        <f t="shared" si="3"/>
        <v>0</v>
      </c>
      <c r="J18" s="179">
        <v>0</v>
      </c>
      <c r="K18" s="179">
        <v>0</v>
      </c>
      <c r="L18" s="179">
        <v>0</v>
      </c>
      <c r="M18" s="179">
        <v>0</v>
      </c>
      <c r="N18" s="179">
        <v>0</v>
      </c>
      <c r="O18" s="179">
        <v>0</v>
      </c>
      <c r="P18" s="179">
        <v>0</v>
      </c>
      <c r="Q18" s="179">
        <v>40000</v>
      </c>
      <c r="R18" s="179">
        <v>20000</v>
      </c>
      <c r="S18" s="179">
        <v>20000</v>
      </c>
      <c r="T18" s="179">
        <v>20000</v>
      </c>
      <c r="U18" s="179">
        <v>20000</v>
      </c>
      <c r="V18" s="179">
        <v>0</v>
      </c>
      <c r="W18" s="179">
        <v>20000</v>
      </c>
      <c r="X18" s="179">
        <v>20000</v>
      </c>
      <c r="Y18" s="179">
        <v>0</v>
      </c>
      <c r="Z18" s="179">
        <v>20000</v>
      </c>
      <c r="AA18" s="179">
        <v>0</v>
      </c>
      <c r="AB18" s="179">
        <v>20000</v>
      </c>
      <c r="AC18" s="179">
        <v>0</v>
      </c>
      <c r="AD18" s="179">
        <v>0</v>
      </c>
      <c r="AE18" s="179">
        <v>0</v>
      </c>
      <c r="AF18" s="179">
        <v>0</v>
      </c>
      <c r="AG18" s="179">
        <v>0</v>
      </c>
      <c r="AH18" s="179">
        <f t="shared" si="4"/>
        <v>0</v>
      </c>
      <c r="AI18" s="179">
        <v>0</v>
      </c>
      <c r="AJ18" s="179">
        <v>0</v>
      </c>
      <c r="AK18" s="179">
        <f t="shared" si="5"/>
        <v>0</v>
      </c>
      <c r="AL18" s="179">
        <v>0</v>
      </c>
      <c r="AM18" s="179"/>
      <c r="AN18" s="179">
        <f t="shared" si="6"/>
        <v>0</v>
      </c>
      <c r="AO18" s="153">
        <f>SUMIF($K$3:$AN$3,AO$3,$K18:$AN18)</f>
        <v>100000</v>
      </c>
      <c r="AP18" s="153">
        <f>SUMIF($K$3:$AN$3,AP$3,$K18:$AN18)</f>
        <v>60000</v>
      </c>
      <c r="AQ18" s="153">
        <f t="shared" si="7"/>
        <v>40000</v>
      </c>
      <c r="AR18" s="154" t="str">
        <f t="shared" si="8"/>
        <v>余额大于待支付</v>
      </c>
      <c r="AS18" s="153">
        <f t="shared" si="9"/>
        <v>40000</v>
      </c>
      <c r="AT18" s="186">
        <f>VLOOKUP(B18,[13]Sheet1!$B$1:$BK$65536,62,0)</f>
        <v>0</v>
      </c>
      <c r="AV18" s="157"/>
    </row>
    <row r="19" hidden="1" spans="1:48">
      <c r="A19" s="166">
        <v>17</v>
      </c>
      <c r="B19" s="157" t="s">
        <v>852</v>
      </c>
      <c r="C19" s="157" t="s">
        <v>853</v>
      </c>
      <c r="D19" s="157" t="s">
        <v>829</v>
      </c>
      <c r="E19" s="157" t="s">
        <v>690</v>
      </c>
      <c r="F19" s="170">
        <f>VLOOKUP(B19,[1]整理明细!$B:$M,12,0)</f>
        <v>19500</v>
      </c>
      <c r="G19" s="170">
        <f>VLOOKUP(B19,[12]河北应付账款!$C:$P,14,0)</f>
        <v>0</v>
      </c>
      <c r="H19" s="133">
        <f t="shared" si="2"/>
        <v>0</v>
      </c>
      <c r="I19" s="133">
        <f t="shared" si="3"/>
        <v>0</v>
      </c>
      <c r="J19" s="179">
        <v>0</v>
      </c>
      <c r="K19" s="179">
        <v>0</v>
      </c>
      <c r="L19" s="179">
        <v>0</v>
      </c>
      <c r="M19" s="179">
        <v>0</v>
      </c>
      <c r="N19" s="179">
        <v>0</v>
      </c>
      <c r="O19" s="179">
        <v>0</v>
      </c>
      <c r="P19" s="179">
        <v>0</v>
      </c>
      <c r="Q19" s="179">
        <v>0</v>
      </c>
      <c r="R19" s="179">
        <v>0</v>
      </c>
      <c r="S19" s="179">
        <v>0</v>
      </c>
      <c r="T19" s="179">
        <v>0</v>
      </c>
      <c r="U19" s="179">
        <v>0</v>
      </c>
      <c r="V19" s="179">
        <v>0</v>
      </c>
      <c r="W19" s="179">
        <v>0</v>
      </c>
      <c r="X19" s="179">
        <v>0</v>
      </c>
      <c r="Y19" s="179">
        <v>0</v>
      </c>
      <c r="Z19" s="179">
        <v>0</v>
      </c>
      <c r="AA19" s="179">
        <v>0</v>
      </c>
      <c r="AB19" s="179">
        <v>0</v>
      </c>
      <c r="AC19" s="179">
        <v>0</v>
      </c>
      <c r="AD19" s="179">
        <v>0</v>
      </c>
      <c r="AE19" s="179">
        <v>0</v>
      </c>
      <c r="AF19" s="179">
        <v>0</v>
      </c>
      <c r="AG19" s="179">
        <v>0</v>
      </c>
      <c r="AH19" s="179">
        <f t="shared" si="4"/>
        <v>0</v>
      </c>
      <c r="AI19" s="179">
        <v>0</v>
      </c>
      <c r="AJ19" s="179">
        <v>0</v>
      </c>
      <c r="AK19" s="179">
        <f t="shared" si="5"/>
        <v>0</v>
      </c>
      <c r="AL19" s="179">
        <v>0</v>
      </c>
      <c r="AM19" s="179"/>
      <c r="AN19" s="179">
        <f t="shared" si="6"/>
        <v>0</v>
      </c>
      <c r="AO19" s="153">
        <f>SUMIF($K$3:$AN$3,AO$3,$K19:$AN19)</f>
        <v>0</v>
      </c>
      <c r="AP19" s="153">
        <f>SUMIF($K$3:$AN$3,AP$3,$K19:$AN19)</f>
        <v>0</v>
      </c>
      <c r="AQ19" s="153">
        <f t="shared" si="7"/>
        <v>0</v>
      </c>
      <c r="AR19" s="154" t="str">
        <f t="shared" si="8"/>
        <v>余额大于待支付</v>
      </c>
      <c r="AS19" s="153">
        <f t="shared" si="9"/>
        <v>0</v>
      </c>
      <c r="AT19" s="186" t="e">
        <f>VLOOKUP(B19,[13]Sheet1!$B$1:$BK$65536,62,0)</f>
        <v>#N/A</v>
      </c>
      <c r="AV19" s="157"/>
    </row>
    <row r="20" spans="1:48">
      <c r="A20" s="166">
        <v>18</v>
      </c>
      <c r="B20" s="168" t="s">
        <v>152</v>
      </c>
      <c r="C20" s="171" t="s">
        <v>153</v>
      </c>
      <c r="D20" s="171" t="s">
        <v>829</v>
      </c>
      <c r="E20" s="171" t="s">
        <v>712</v>
      </c>
      <c r="F20" s="172">
        <f>VLOOKUP(B20,[1]整理明细!$B:$M,12,0)</f>
        <v>310778.92</v>
      </c>
      <c r="G20" s="172">
        <f>VLOOKUP(B20,[12]河北应付账款!$C:$P,14,0)</f>
        <v>107220.35</v>
      </c>
      <c r="H20" s="173">
        <f t="shared" si="2"/>
        <v>17870.0583333333</v>
      </c>
      <c r="I20" s="173">
        <f t="shared" si="3"/>
        <v>14000</v>
      </c>
      <c r="J20" s="179">
        <v>31000</v>
      </c>
      <c r="K20" s="179">
        <v>0</v>
      </c>
      <c r="L20" s="179">
        <v>0</v>
      </c>
      <c r="M20" s="179">
        <v>0</v>
      </c>
      <c r="N20" s="179">
        <v>31000</v>
      </c>
      <c r="O20" s="179">
        <v>31000</v>
      </c>
      <c r="P20" s="179">
        <v>0</v>
      </c>
      <c r="Q20" s="179">
        <v>31000</v>
      </c>
      <c r="R20" s="179">
        <v>30070</v>
      </c>
      <c r="S20" s="179">
        <v>930</v>
      </c>
      <c r="T20" s="179">
        <v>31000</v>
      </c>
      <c r="U20" s="179">
        <v>0</v>
      </c>
      <c r="V20" s="179">
        <v>31000</v>
      </c>
      <c r="W20" s="179">
        <v>31000</v>
      </c>
      <c r="X20" s="179">
        <v>30070</v>
      </c>
      <c r="Y20" s="179">
        <v>930</v>
      </c>
      <c r="Z20" s="179">
        <v>31000</v>
      </c>
      <c r="AA20" s="179">
        <v>30070</v>
      </c>
      <c r="AB20" s="179">
        <v>930</v>
      </c>
      <c r="AC20" s="179">
        <v>62000</v>
      </c>
      <c r="AD20" s="179">
        <v>0</v>
      </c>
      <c r="AE20" s="179">
        <v>62000</v>
      </c>
      <c r="AF20" s="179">
        <v>31000</v>
      </c>
      <c r="AG20" s="179">
        <v>31000</v>
      </c>
      <c r="AH20" s="179">
        <f t="shared" si="4"/>
        <v>0</v>
      </c>
      <c r="AI20" s="182">
        <v>31000</v>
      </c>
      <c r="AJ20" s="182">
        <v>0</v>
      </c>
      <c r="AK20" s="182">
        <f t="shared" si="5"/>
        <v>31000</v>
      </c>
      <c r="AL20" s="182">
        <v>31000</v>
      </c>
      <c r="AM20" s="182"/>
      <c r="AN20" s="182">
        <f t="shared" si="6"/>
        <v>31000</v>
      </c>
      <c r="AO20" s="153">
        <f>SUMIF($K$3:$AN$3,AO$3,$K20:$AN20)</f>
        <v>310000</v>
      </c>
      <c r="AP20" s="153">
        <f>SUMIF($K$3:$AN$3,AP$3,$K20:$AN20)</f>
        <v>152210</v>
      </c>
      <c r="AQ20" s="153">
        <f t="shared" si="7"/>
        <v>157790</v>
      </c>
      <c r="AR20" s="154" t="str">
        <f t="shared" si="8"/>
        <v>余额大于待支付</v>
      </c>
      <c r="AS20" s="153">
        <f t="shared" si="9"/>
        <v>157790</v>
      </c>
      <c r="AT20" s="187">
        <f>VLOOKUP(B20,[13]Sheet1!$B$1:$BK$65536,62,0)</f>
        <v>1</v>
      </c>
      <c r="AU20" s="188"/>
      <c r="AV20" s="189"/>
    </row>
    <row r="21" hidden="1" spans="1:48">
      <c r="A21" s="166">
        <v>19</v>
      </c>
      <c r="B21" s="168" t="s">
        <v>120</v>
      </c>
      <c r="C21" s="169" t="s">
        <v>121</v>
      </c>
      <c r="D21" s="169" t="s">
        <v>829</v>
      </c>
      <c r="E21" s="169" t="s">
        <v>712</v>
      </c>
      <c r="F21" s="174">
        <f>VLOOKUP(B21,[1]整理明细!$B:$M,12,0)</f>
        <v>108156.28</v>
      </c>
      <c r="G21" s="174">
        <f>VLOOKUP(B21,[12]河北应付账款!$C:$P,14,0)</f>
        <v>0</v>
      </c>
      <c r="H21" s="133">
        <f t="shared" si="2"/>
        <v>0</v>
      </c>
      <c r="I21" s="133">
        <f t="shared" si="3"/>
        <v>0</v>
      </c>
      <c r="J21" s="179">
        <v>50000</v>
      </c>
      <c r="K21" s="179">
        <v>0</v>
      </c>
      <c r="L21" s="179">
        <v>0</v>
      </c>
      <c r="M21" s="179">
        <v>0</v>
      </c>
      <c r="N21" s="179">
        <v>0</v>
      </c>
      <c r="O21" s="179">
        <v>0</v>
      </c>
      <c r="P21" s="179">
        <v>0</v>
      </c>
      <c r="Q21" s="179">
        <v>0</v>
      </c>
      <c r="R21" s="179">
        <v>0</v>
      </c>
      <c r="S21" s="179">
        <v>0</v>
      </c>
      <c r="T21" s="179">
        <v>0</v>
      </c>
      <c r="U21" s="179">
        <v>50000</v>
      </c>
      <c r="V21" s="179">
        <v>-50000</v>
      </c>
      <c r="W21" s="179">
        <v>0</v>
      </c>
      <c r="X21" s="179">
        <v>50000</v>
      </c>
      <c r="Y21" s="179">
        <v>-50000</v>
      </c>
      <c r="Z21" s="179">
        <v>50000</v>
      </c>
      <c r="AA21" s="179">
        <v>0</v>
      </c>
      <c r="AB21" s="179">
        <v>50000</v>
      </c>
      <c r="AC21" s="179">
        <v>50000</v>
      </c>
      <c r="AD21" s="179">
        <v>50000</v>
      </c>
      <c r="AE21" s="179">
        <v>0</v>
      </c>
      <c r="AF21" s="179">
        <v>50000</v>
      </c>
      <c r="AG21" s="179">
        <v>50000</v>
      </c>
      <c r="AH21" s="179">
        <f t="shared" si="4"/>
        <v>0</v>
      </c>
      <c r="AI21" s="179">
        <v>158156.28</v>
      </c>
      <c r="AJ21" s="179">
        <f>VLOOKUP(C21,'[11]2024.03支出'!$G:$H,2,0)</f>
        <v>50000</v>
      </c>
      <c r="AK21" s="179">
        <f t="shared" si="5"/>
        <v>108156.28</v>
      </c>
      <c r="AL21" s="179">
        <v>108156.28</v>
      </c>
      <c r="AM21" s="179"/>
      <c r="AN21" s="179">
        <f t="shared" si="6"/>
        <v>108156.28</v>
      </c>
      <c r="AO21" s="153">
        <f>SUMIF($K$3:$AN$3,AO$3,$K21:$AN21)</f>
        <v>416312.56</v>
      </c>
      <c r="AP21" s="153">
        <f>SUMIF($K$3:$AN$3,AP$3,$K21:$AN21)</f>
        <v>250000</v>
      </c>
      <c r="AQ21" s="153">
        <f t="shared" si="7"/>
        <v>166312.56</v>
      </c>
      <c r="AR21" s="154" t="str">
        <f t="shared" si="8"/>
        <v>余额小于待支付</v>
      </c>
      <c r="AS21" s="153">
        <f t="shared" si="9"/>
        <v>108156.28</v>
      </c>
      <c r="AT21" s="186">
        <f>VLOOKUP(B21,[13]Sheet1!$B$1:$BK$65536,62,0)</f>
        <v>0</v>
      </c>
      <c r="AU21" s="153"/>
      <c r="AV21" s="157"/>
    </row>
    <row r="22" spans="1:48">
      <c r="A22" s="166">
        <v>20</v>
      </c>
      <c r="B22" s="157" t="s">
        <v>259</v>
      </c>
      <c r="C22" s="175" t="s">
        <v>260</v>
      </c>
      <c r="D22" s="175" t="s">
        <v>829</v>
      </c>
      <c r="E22" s="171" t="s">
        <v>712</v>
      </c>
      <c r="F22" s="172">
        <f>VLOOKUP(B22,[1]整理明细!$B:$M,12,0)</f>
        <v>201330.89</v>
      </c>
      <c r="G22" s="172">
        <f>VLOOKUP(B22,[12]河北应付账款!$C:$P,14,0)</f>
        <v>0</v>
      </c>
      <c r="H22" s="173">
        <f t="shared" si="2"/>
        <v>0</v>
      </c>
      <c r="I22" s="173">
        <f t="shared" si="3"/>
        <v>0</v>
      </c>
      <c r="J22" s="179">
        <v>50000</v>
      </c>
      <c r="K22" s="179">
        <v>0</v>
      </c>
      <c r="L22" s="179">
        <v>0</v>
      </c>
      <c r="M22" s="179">
        <v>0</v>
      </c>
      <c r="N22" s="179">
        <v>0</v>
      </c>
      <c r="O22" s="179">
        <v>0</v>
      </c>
      <c r="P22" s="179">
        <v>0</v>
      </c>
      <c r="Q22" s="179">
        <v>0</v>
      </c>
      <c r="R22" s="179">
        <v>0</v>
      </c>
      <c r="S22" s="179">
        <v>0</v>
      </c>
      <c r="T22" s="179">
        <v>0</v>
      </c>
      <c r="U22" s="179">
        <v>0</v>
      </c>
      <c r="V22" s="179">
        <v>0</v>
      </c>
      <c r="W22" s="179">
        <v>0</v>
      </c>
      <c r="X22" s="179">
        <v>0</v>
      </c>
      <c r="Y22" s="179">
        <v>0</v>
      </c>
      <c r="Z22" s="179">
        <v>0</v>
      </c>
      <c r="AA22" s="179">
        <v>0</v>
      </c>
      <c r="AB22" s="179">
        <v>0</v>
      </c>
      <c r="AC22" s="179">
        <v>0</v>
      </c>
      <c r="AD22" s="179">
        <v>0</v>
      </c>
      <c r="AE22" s="179">
        <v>0</v>
      </c>
      <c r="AF22" s="179">
        <v>50000</v>
      </c>
      <c r="AG22" s="179">
        <v>0</v>
      </c>
      <c r="AH22" s="179">
        <f t="shared" si="4"/>
        <v>50000</v>
      </c>
      <c r="AI22" s="182">
        <v>50000</v>
      </c>
      <c r="AJ22" s="182">
        <v>0</v>
      </c>
      <c r="AK22" s="182">
        <f t="shared" si="5"/>
        <v>50000</v>
      </c>
      <c r="AL22" s="182">
        <v>0</v>
      </c>
      <c r="AM22" s="182"/>
      <c r="AN22" s="182">
        <f t="shared" si="6"/>
        <v>0</v>
      </c>
      <c r="AO22" s="153">
        <f>SUMIF($K$3:$AN$3,AO$3,$K22:$AN22)</f>
        <v>100000</v>
      </c>
      <c r="AP22" s="153">
        <f>SUMIF($K$3:$AN$3,AP$3,$K22:$AN22)</f>
        <v>0</v>
      </c>
      <c r="AQ22" s="153">
        <f t="shared" si="7"/>
        <v>100000</v>
      </c>
      <c r="AR22" s="154" t="str">
        <f t="shared" si="8"/>
        <v>余额大于待支付</v>
      </c>
      <c r="AS22" s="153">
        <f t="shared" si="9"/>
        <v>100000</v>
      </c>
      <c r="AT22" s="187">
        <f>VLOOKUP(B22,[13]Sheet1!$B$1:$BK$65536,62,0)</f>
        <v>1</v>
      </c>
      <c r="AU22" s="188"/>
      <c r="AV22" s="189"/>
    </row>
    <row r="23" hidden="1" spans="1:48">
      <c r="A23" s="166">
        <v>23</v>
      </c>
      <c r="B23" s="157" t="s">
        <v>854</v>
      </c>
      <c r="C23" s="157" t="s">
        <v>855</v>
      </c>
      <c r="D23" s="169" t="s">
        <v>829</v>
      </c>
      <c r="E23" s="157" t="s">
        <v>856</v>
      </c>
      <c r="F23" s="167">
        <f>VLOOKUP(B23,[1]整理明细!$B:$M,12,0)</f>
        <v>5184</v>
      </c>
      <c r="G23" s="167">
        <f>VLOOKUP(B23,[12]河北应付账款!$C:$P,14,0)</f>
        <v>22225.5</v>
      </c>
      <c r="H23" s="133">
        <f t="shared" ref="H23:H44" si="10">G23/6</f>
        <v>3704.25</v>
      </c>
      <c r="I23" s="133">
        <f t="shared" ref="I23:I44" si="11">ROUND(H23*0.8,-3)</f>
        <v>3000</v>
      </c>
      <c r="J23" s="179">
        <v>0</v>
      </c>
      <c r="K23" s="179">
        <v>5000</v>
      </c>
      <c r="L23" s="179">
        <v>5000</v>
      </c>
      <c r="M23" s="179">
        <v>0</v>
      </c>
      <c r="N23" s="179">
        <v>0</v>
      </c>
      <c r="O23" s="179">
        <v>0</v>
      </c>
      <c r="P23" s="179">
        <v>0</v>
      </c>
      <c r="Q23" s="179">
        <v>10000</v>
      </c>
      <c r="R23" s="179">
        <v>10000</v>
      </c>
      <c r="S23" s="179">
        <v>0</v>
      </c>
      <c r="T23" s="179">
        <v>5000</v>
      </c>
      <c r="U23" s="179">
        <v>5000</v>
      </c>
      <c r="V23" s="179">
        <v>0</v>
      </c>
      <c r="W23" s="179">
        <v>5184</v>
      </c>
      <c r="X23" s="179">
        <v>0</v>
      </c>
      <c r="Y23" s="179">
        <v>5184</v>
      </c>
      <c r="Z23" s="179">
        <v>10212</v>
      </c>
      <c r="AA23" s="179">
        <v>10212</v>
      </c>
      <c r="AB23" s="179">
        <v>0</v>
      </c>
      <c r="AC23" s="179">
        <v>5886</v>
      </c>
      <c r="AD23" s="179">
        <v>5886</v>
      </c>
      <c r="AE23" s="179">
        <v>0</v>
      </c>
      <c r="AF23" s="179">
        <v>0</v>
      </c>
      <c r="AG23" s="179">
        <v>0</v>
      </c>
      <c r="AH23" s="179">
        <f t="shared" ref="AH23:AH37" si="12">AF23-AG23</f>
        <v>0</v>
      </c>
      <c r="AI23" s="179">
        <v>0</v>
      </c>
      <c r="AJ23" s="179">
        <f>VLOOKUP(C23,'[11]2024.03支出'!$G:$H,2,0)</f>
        <v>6127.5</v>
      </c>
      <c r="AK23" s="179">
        <f t="shared" ref="AK23:AK37" si="13">AI23-AJ23</f>
        <v>-6127.5</v>
      </c>
      <c r="AL23" s="179">
        <v>0</v>
      </c>
      <c r="AM23" s="179"/>
      <c r="AN23" s="179">
        <f t="shared" ref="AN23:AN44" si="14">AL23-AM23</f>
        <v>0</v>
      </c>
      <c r="AO23" s="153">
        <f>SUMIF($K$3:$AN$3,AO$3,$K23:$AN23)</f>
        <v>41282</v>
      </c>
      <c r="AP23" s="153">
        <f>SUMIF($K$3:$AN$3,AP$3,$K23:$AN23)</f>
        <v>42225.5</v>
      </c>
      <c r="AQ23" s="153">
        <f t="shared" ref="AQ23:AQ44" si="15">AO23-AP23</f>
        <v>-943.5</v>
      </c>
      <c r="AR23" s="154" t="str">
        <f t="shared" ref="AR23:AR44" si="16">IF(F23-AQ23&gt;=0,"余额大于待支付","余额小于待支付")</f>
        <v>余额大于待支付</v>
      </c>
      <c r="AS23" s="153">
        <f t="shared" ref="AS23:AS44" si="17">IF(AR23="余额大于待支付",AQ23,F23)</f>
        <v>-943.5</v>
      </c>
      <c r="AT23" s="186">
        <f>VLOOKUP(B23,[13]Sheet1!$B$1:$BK$65536,62,0)</f>
        <v>0</v>
      </c>
      <c r="AV23" s="157"/>
    </row>
    <row r="24" hidden="1" spans="1:48">
      <c r="A24" s="166">
        <v>25</v>
      </c>
      <c r="B24" s="157" t="s">
        <v>857</v>
      </c>
      <c r="C24" s="157" t="s">
        <v>858</v>
      </c>
      <c r="D24" s="169" t="s">
        <v>829</v>
      </c>
      <c r="E24" s="157" t="s">
        <v>645</v>
      </c>
      <c r="F24" s="132">
        <f>VLOOKUP(B24,[1]整理明细!$B:$M,12,0)</f>
        <v>230686.65</v>
      </c>
      <c r="G24" s="132">
        <f>VLOOKUP(B24,[12]河北应付账款!$C:$P,14,0)</f>
        <v>0</v>
      </c>
      <c r="H24" s="133">
        <f t="shared" si="10"/>
        <v>0</v>
      </c>
      <c r="I24" s="133">
        <f t="shared" si="11"/>
        <v>0</v>
      </c>
      <c r="J24" s="179">
        <v>0</v>
      </c>
      <c r="K24" s="179">
        <v>0</v>
      </c>
      <c r="L24" s="179">
        <v>0</v>
      </c>
      <c r="M24" s="179">
        <v>0</v>
      </c>
      <c r="N24" s="179">
        <v>0</v>
      </c>
      <c r="O24" s="179">
        <v>0</v>
      </c>
      <c r="P24" s="179">
        <v>0</v>
      </c>
      <c r="Q24" s="179">
        <v>0</v>
      </c>
      <c r="R24" s="179">
        <v>100000</v>
      </c>
      <c r="S24" s="179">
        <v>-100000</v>
      </c>
      <c r="T24" s="179">
        <v>100000</v>
      </c>
      <c r="U24" s="179">
        <v>100000</v>
      </c>
      <c r="V24" s="179">
        <v>0</v>
      </c>
      <c r="W24" s="179">
        <v>100000</v>
      </c>
      <c r="X24" s="179">
        <v>0</v>
      </c>
      <c r="Y24" s="179">
        <v>100000</v>
      </c>
      <c r="Z24" s="179">
        <v>100000</v>
      </c>
      <c r="AA24" s="179">
        <v>0</v>
      </c>
      <c r="AB24" s="179">
        <v>100000</v>
      </c>
      <c r="AC24" s="179">
        <v>0</v>
      </c>
      <c r="AD24" s="179">
        <v>0</v>
      </c>
      <c r="AE24" s="179">
        <v>0</v>
      </c>
      <c r="AF24" s="179">
        <v>0</v>
      </c>
      <c r="AG24" s="179">
        <v>0</v>
      </c>
      <c r="AH24" s="179">
        <f t="shared" si="12"/>
        <v>0</v>
      </c>
      <c r="AI24" s="179">
        <v>0</v>
      </c>
      <c r="AJ24" s="179">
        <v>0</v>
      </c>
      <c r="AK24" s="179">
        <f t="shared" si="13"/>
        <v>0</v>
      </c>
      <c r="AL24" s="179">
        <v>0</v>
      </c>
      <c r="AM24" s="179"/>
      <c r="AN24" s="179">
        <f t="shared" si="14"/>
        <v>0</v>
      </c>
      <c r="AO24" s="153">
        <f>SUMIF($K$3:$AN$3,AO$3,$K24:$AN24)</f>
        <v>300000</v>
      </c>
      <c r="AP24" s="153">
        <f>SUMIF($K$3:$AN$3,AP$3,$K24:$AN24)</f>
        <v>200000</v>
      </c>
      <c r="AQ24" s="153">
        <f t="shared" si="15"/>
        <v>100000</v>
      </c>
      <c r="AR24" s="154" t="str">
        <f t="shared" si="16"/>
        <v>余额大于待支付</v>
      </c>
      <c r="AS24" s="153">
        <f t="shared" si="17"/>
        <v>100000</v>
      </c>
      <c r="AT24" s="186" t="e">
        <f>VLOOKUP(B24,[13]Sheet1!$B$1:$BK$65536,62,0)</f>
        <v>#N/A</v>
      </c>
      <c r="AV24" s="157"/>
    </row>
    <row r="25" hidden="1" spans="1:48">
      <c r="A25" s="166">
        <v>26</v>
      </c>
      <c r="B25" s="157" t="s">
        <v>859</v>
      </c>
      <c r="C25" s="157" t="s">
        <v>860</v>
      </c>
      <c r="D25" s="169" t="s">
        <v>829</v>
      </c>
      <c r="E25" s="157" t="s">
        <v>645</v>
      </c>
      <c r="F25" s="132">
        <f>VLOOKUP(B25,[1]整理明细!$B:$M,12,0)</f>
        <v>0</v>
      </c>
      <c r="G25" s="132">
        <f>VLOOKUP(B25,[12]河北应付账款!$C:$P,14,0)</f>
        <v>0</v>
      </c>
      <c r="H25" s="133">
        <f t="shared" si="10"/>
        <v>0</v>
      </c>
      <c r="I25" s="133">
        <f t="shared" si="11"/>
        <v>0</v>
      </c>
      <c r="J25" s="179">
        <v>0</v>
      </c>
      <c r="K25" s="179">
        <v>4526.66666666667</v>
      </c>
      <c r="L25" s="179">
        <v>4000</v>
      </c>
      <c r="M25" s="179">
        <v>526.66666666667</v>
      </c>
      <c r="N25" s="179">
        <v>0</v>
      </c>
      <c r="O25" s="179">
        <v>0</v>
      </c>
      <c r="P25" s="179">
        <v>0</v>
      </c>
      <c r="Q25" s="179">
        <v>0</v>
      </c>
      <c r="R25" s="179">
        <v>0</v>
      </c>
      <c r="S25" s="179">
        <v>0</v>
      </c>
      <c r="T25" s="179">
        <v>0</v>
      </c>
      <c r="U25" s="179">
        <v>0</v>
      </c>
      <c r="V25" s="179">
        <v>0</v>
      </c>
      <c r="W25" s="179">
        <v>0</v>
      </c>
      <c r="X25" s="179">
        <v>0</v>
      </c>
      <c r="Y25" s="179">
        <v>0</v>
      </c>
      <c r="Z25" s="179">
        <v>29950</v>
      </c>
      <c r="AA25" s="179">
        <v>0</v>
      </c>
      <c r="AB25" s="179">
        <v>29950</v>
      </c>
      <c r="AC25" s="179">
        <v>0</v>
      </c>
      <c r="AD25" s="179">
        <v>29950</v>
      </c>
      <c r="AE25" s="179">
        <v>-29950</v>
      </c>
      <c r="AF25" s="179">
        <v>0</v>
      </c>
      <c r="AG25" s="179">
        <v>0</v>
      </c>
      <c r="AH25" s="179">
        <f t="shared" si="12"/>
        <v>0</v>
      </c>
      <c r="AI25" s="179">
        <v>0</v>
      </c>
      <c r="AJ25" s="179">
        <v>0</v>
      </c>
      <c r="AK25" s="179">
        <f t="shared" si="13"/>
        <v>0</v>
      </c>
      <c r="AL25" s="179">
        <v>0</v>
      </c>
      <c r="AM25" s="179"/>
      <c r="AN25" s="179">
        <f t="shared" si="14"/>
        <v>0</v>
      </c>
      <c r="AO25" s="153">
        <f>SUMIF($K$3:$AN$3,AO$3,$K25:$AN25)</f>
        <v>34476.6666666667</v>
      </c>
      <c r="AP25" s="153">
        <f>SUMIF($K$3:$AN$3,AP$3,$K25:$AN25)</f>
        <v>33950</v>
      </c>
      <c r="AQ25" s="153">
        <f t="shared" si="15"/>
        <v>526.666666666672</v>
      </c>
      <c r="AR25" s="154" t="str">
        <f t="shared" si="16"/>
        <v>余额小于待支付</v>
      </c>
      <c r="AS25" s="153">
        <f t="shared" si="17"/>
        <v>0</v>
      </c>
      <c r="AT25" s="186">
        <f>VLOOKUP(B25,[13]Sheet1!$B$1:$BK$65536,62,0)</f>
        <v>0</v>
      </c>
      <c r="AV25" s="157"/>
    </row>
    <row r="26" hidden="1" spans="1:48">
      <c r="A26" s="166">
        <v>27</v>
      </c>
      <c r="B26" s="157" t="s">
        <v>861</v>
      </c>
      <c r="C26" s="157" t="s">
        <v>862</v>
      </c>
      <c r="D26" s="169" t="s">
        <v>829</v>
      </c>
      <c r="E26" s="157" t="s">
        <v>645</v>
      </c>
      <c r="F26" s="132">
        <f>VLOOKUP(B26,[1]整理明细!$B:$M,12,0)</f>
        <v>0</v>
      </c>
      <c r="G26" s="132">
        <f>VLOOKUP(B26,[12]河北应付账款!$C:$P,14,0)</f>
        <v>0</v>
      </c>
      <c r="H26" s="133">
        <f t="shared" si="10"/>
        <v>0</v>
      </c>
      <c r="I26" s="133">
        <f t="shared" si="11"/>
        <v>0</v>
      </c>
      <c r="J26" s="179">
        <v>0</v>
      </c>
      <c r="K26" s="179">
        <v>0</v>
      </c>
      <c r="L26" s="179">
        <v>0</v>
      </c>
      <c r="M26" s="179">
        <v>0</v>
      </c>
      <c r="N26" s="179">
        <v>0</v>
      </c>
      <c r="O26" s="179">
        <v>0</v>
      </c>
      <c r="P26" s="179">
        <v>0</v>
      </c>
      <c r="Q26" s="179">
        <v>0</v>
      </c>
      <c r="R26" s="179">
        <v>0</v>
      </c>
      <c r="S26" s="179">
        <v>0</v>
      </c>
      <c r="T26" s="179">
        <v>0</v>
      </c>
      <c r="U26" s="179">
        <v>0</v>
      </c>
      <c r="V26" s="179">
        <v>0</v>
      </c>
      <c r="W26" s="179">
        <v>0</v>
      </c>
      <c r="X26" s="179">
        <v>0</v>
      </c>
      <c r="Y26" s="179">
        <v>0</v>
      </c>
      <c r="Z26" s="179">
        <v>17430.91</v>
      </c>
      <c r="AA26" s="179">
        <v>0</v>
      </c>
      <c r="AB26" s="179">
        <v>17430.91</v>
      </c>
      <c r="AC26" s="179">
        <v>0</v>
      </c>
      <c r="AD26" s="179">
        <v>17430.91</v>
      </c>
      <c r="AE26" s="179">
        <v>-17430.91</v>
      </c>
      <c r="AF26" s="179">
        <v>0</v>
      </c>
      <c r="AG26" s="179">
        <v>0</v>
      </c>
      <c r="AH26" s="179">
        <f t="shared" si="12"/>
        <v>0</v>
      </c>
      <c r="AI26" s="179">
        <v>0</v>
      </c>
      <c r="AJ26" s="179">
        <v>0</v>
      </c>
      <c r="AK26" s="179">
        <f t="shared" si="13"/>
        <v>0</v>
      </c>
      <c r="AL26" s="179">
        <v>0</v>
      </c>
      <c r="AM26" s="179"/>
      <c r="AN26" s="179">
        <f t="shared" si="14"/>
        <v>0</v>
      </c>
      <c r="AO26" s="153">
        <f>SUMIF($K$3:$AN$3,AO$3,$K26:$AN26)</f>
        <v>17430.91</v>
      </c>
      <c r="AP26" s="153">
        <f>SUMIF($K$3:$AN$3,AP$3,$K26:$AN26)</f>
        <v>17430.91</v>
      </c>
      <c r="AQ26" s="153">
        <f t="shared" si="15"/>
        <v>0</v>
      </c>
      <c r="AR26" s="154" t="str">
        <f t="shared" si="16"/>
        <v>余额大于待支付</v>
      </c>
      <c r="AS26" s="153">
        <f t="shared" si="17"/>
        <v>0</v>
      </c>
      <c r="AT26" s="186">
        <f>VLOOKUP(B26,[13]Sheet1!$B$1:$BK$65536,62,0)</f>
        <v>0</v>
      </c>
      <c r="AV26" s="157"/>
    </row>
    <row r="27" hidden="1" spans="1:48">
      <c r="A27" s="166">
        <v>28</v>
      </c>
      <c r="B27" s="157" t="s">
        <v>863</v>
      </c>
      <c r="C27" s="157" t="s">
        <v>864</v>
      </c>
      <c r="D27" s="169" t="s">
        <v>829</v>
      </c>
      <c r="E27" s="157" t="s">
        <v>690</v>
      </c>
      <c r="F27" s="132">
        <f>VLOOKUP(B27,[1]整理明细!$B:$M,12,0)</f>
        <v>0</v>
      </c>
      <c r="G27" s="132">
        <f>VLOOKUP(B27,[12]河北应付账款!$C:$P,14,0)</f>
        <v>0</v>
      </c>
      <c r="H27" s="133">
        <f t="shared" si="10"/>
        <v>0</v>
      </c>
      <c r="I27" s="133">
        <f t="shared" si="11"/>
        <v>0</v>
      </c>
      <c r="J27" s="179">
        <v>0</v>
      </c>
      <c r="K27" s="179">
        <v>0</v>
      </c>
      <c r="L27" s="179">
        <v>0</v>
      </c>
      <c r="M27" s="179">
        <v>0</v>
      </c>
      <c r="N27" s="179">
        <v>0</v>
      </c>
      <c r="O27" s="179">
        <v>0</v>
      </c>
      <c r="P27" s="179">
        <v>0</v>
      </c>
      <c r="Q27" s="179">
        <v>0</v>
      </c>
      <c r="R27" s="179">
        <v>9600</v>
      </c>
      <c r="S27" s="179">
        <v>-9600</v>
      </c>
      <c r="T27" s="179">
        <v>0</v>
      </c>
      <c r="U27" s="179">
        <v>0</v>
      </c>
      <c r="V27" s="179">
        <v>0</v>
      </c>
      <c r="W27" s="179">
        <v>0</v>
      </c>
      <c r="X27" s="179">
        <v>0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f t="shared" si="12"/>
        <v>0</v>
      </c>
      <c r="AI27" s="179">
        <v>0</v>
      </c>
      <c r="AJ27" s="179">
        <v>0</v>
      </c>
      <c r="AK27" s="179">
        <f t="shared" si="13"/>
        <v>0</v>
      </c>
      <c r="AL27" s="179">
        <v>0</v>
      </c>
      <c r="AM27" s="179"/>
      <c r="AN27" s="179">
        <f t="shared" si="14"/>
        <v>0</v>
      </c>
      <c r="AO27" s="153">
        <f>SUMIF($K$3:$AN$3,AO$3,$K27:$AN27)</f>
        <v>0</v>
      </c>
      <c r="AP27" s="153">
        <f>SUMIF($K$3:$AN$3,AP$3,$K27:$AN27)</f>
        <v>9600</v>
      </c>
      <c r="AQ27" s="153">
        <f t="shared" si="15"/>
        <v>-9600</v>
      </c>
      <c r="AR27" s="154" t="str">
        <f t="shared" si="16"/>
        <v>余额大于待支付</v>
      </c>
      <c r="AS27" s="153">
        <f t="shared" si="17"/>
        <v>-9600</v>
      </c>
      <c r="AT27" s="186">
        <f>VLOOKUP(B27,[13]Sheet1!$B$1:$BK$65536,62,0)</f>
        <v>0</v>
      </c>
      <c r="AV27" s="157"/>
    </row>
    <row r="28" hidden="1" spans="1:48">
      <c r="A28" s="166">
        <v>29</v>
      </c>
      <c r="B28" s="157" t="s">
        <v>865</v>
      </c>
      <c r="C28" s="157" t="s">
        <v>866</v>
      </c>
      <c r="D28" s="169" t="s">
        <v>829</v>
      </c>
      <c r="E28" s="157" t="s">
        <v>856</v>
      </c>
      <c r="F28" s="132">
        <f>VLOOKUP(B28,[1]整理明细!$B:$M,12,0)</f>
        <v>0</v>
      </c>
      <c r="G28" s="132">
        <f>VLOOKUP(B28,[12]河北应付账款!$C:$P,14,0)</f>
        <v>0</v>
      </c>
      <c r="H28" s="133">
        <f t="shared" si="10"/>
        <v>0</v>
      </c>
      <c r="I28" s="133">
        <f t="shared" si="11"/>
        <v>0</v>
      </c>
      <c r="J28" s="179">
        <v>0</v>
      </c>
      <c r="K28" s="179">
        <v>0</v>
      </c>
      <c r="L28" s="179">
        <v>0</v>
      </c>
      <c r="M28" s="179">
        <v>0</v>
      </c>
      <c r="N28" s="179">
        <v>0</v>
      </c>
      <c r="O28" s="179">
        <v>0</v>
      </c>
      <c r="P28" s="179">
        <v>0</v>
      </c>
      <c r="Q28" s="179">
        <v>67000</v>
      </c>
      <c r="R28" s="179">
        <v>0</v>
      </c>
      <c r="S28" s="179">
        <v>67000</v>
      </c>
      <c r="T28" s="179">
        <v>32475</v>
      </c>
      <c r="U28" s="179">
        <v>67000</v>
      </c>
      <c r="V28" s="179">
        <v>-34525</v>
      </c>
      <c r="W28" s="179">
        <v>32475</v>
      </c>
      <c r="X28" s="179">
        <v>32475</v>
      </c>
      <c r="Y28" s="179">
        <v>0</v>
      </c>
      <c r="Z28" s="179">
        <v>0</v>
      </c>
      <c r="AA28" s="179">
        <v>0</v>
      </c>
      <c r="AB28" s="179">
        <v>0</v>
      </c>
      <c r="AC28" s="179">
        <v>0</v>
      </c>
      <c r="AD28" s="179">
        <v>0</v>
      </c>
      <c r="AE28" s="179">
        <v>0</v>
      </c>
      <c r="AF28" s="179">
        <v>0</v>
      </c>
      <c r="AG28" s="179">
        <v>0</v>
      </c>
      <c r="AH28" s="179">
        <f t="shared" si="12"/>
        <v>0</v>
      </c>
      <c r="AI28" s="179">
        <v>0</v>
      </c>
      <c r="AJ28" s="179">
        <v>0</v>
      </c>
      <c r="AK28" s="179">
        <f t="shared" si="13"/>
        <v>0</v>
      </c>
      <c r="AL28" s="179">
        <v>0</v>
      </c>
      <c r="AM28" s="179"/>
      <c r="AN28" s="179">
        <f t="shared" si="14"/>
        <v>0</v>
      </c>
      <c r="AO28" s="153">
        <f>SUMIF($K$3:$AN$3,AO$3,$K28:$AN28)</f>
        <v>131950</v>
      </c>
      <c r="AP28" s="153">
        <f>SUMIF($K$3:$AN$3,AP$3,$K28:$AN28)</f>
        <v>99475</v>
      </c>
      <c r="AQ28" s="153">
        <f t="shared" si="15"/>
        <v>32475</v>
      </c>
      <c r="AR28" s="154" t="str">
        <f t="shared" si="16"/>
        <v>余额小于待支付</v>
      </c>
      <c r="AS28" s="153">
        <f t="shared" si="17"/>
        <v>0</v>
      </c>
      <c r="AT28" s="186">
        <f>VLOOKUP(B28,[13]Sheet1!$B$1:$BK$65536,62,0)</f>
        <v>0</v>
      </c>
      <c r="AV28" s="157"/>
    </row>
    <row r="29" hidden="1" spans="1:48">
      <c r="A29" s="166">
        <v>30</v>
      </c>
      <c r="B29" s="157" t="s">
        <v>867</v>
      </c>
      <c r="C29" s="157" t="s">
        <v>868</v>
      </c>
      <c r="D29" s="169" t="s">
        <v>829</v>
      </c>
      <c r="E29" s="157" t="s">
        <v>690</v>
      </c>
      <c r="F29" s="132">
        <f>VLOOKUP(B29,[1]整理明细!$B:$M,12,0)</f>
        <v>0</v>
      </c>
      <c r="G29" s="132">
        <f>VLOOKUP(B29,[12]河北应付账款!$C:$P,14,0)</f>
        <v>224491.41</v>
      </c>
      <c r="H29" s="133">
        <f t="shared" si="10"/>
        <v>37415.235</v>
      </c>
      <c r="I29" s="133">
        <f t="shared" si="11"/>
        <v>30000</v>
      </c>
      <c r="J29" s="179">
        <v>0</v>
      </c>
      <c r="K29" s="179">
        <v>0</v>
      </c>
      <c r="L29" s="179">
        <v>76000</v>
      </c>
      <c r="M29" s="179">
        <v>-76000</v>
      </c>
      <c r="N29" s="179">
        <v>70000</v>
      </c>
      <c r="O29" s="179">
        <v>0</v>
      </c>
      <c r="P29" s="179">
        <v>70000</v>
      </c>
      <c r="Q29" s="179">
        <v>0</v>
      </c>
      <c r="R29" s="179">
        <v>0</v>
      </c>
      <c r="S29" s="179">
        <v>0</v>
      </c>
      <c r="T29" s="179">
        <v>1200000</v>
      </c>
      <c r="U29" s="179">
        <v>1063400.2</v>
      </c>
      <c r="V29" s="179">
        <v>136599.8</v>
      </c>
      <c r="W29" s="179">
        <v>0</v>
      </c>
      <c r="X29" s="179">
        <v>0</v>
      </c>
      <c r="Y29" s="179">
        <v>0</v>
      </c>
      <c r="Z29" s="179">
        <v>0</v>
      </c>
      <c r="AA29" s="179">
        <v>0</v>
      </c>
      <c r="AB29" s="179">
        <v>0</v>
      </c>
      <c r="AC29" s="179">
        <v>0</v>
      </c>
      <c r="AD29" s="179">
        <v>0</v>
      </c>
      <c r="AE29" s="179">
        <v>0</v>
      </c>
      <c r="AF29" s="179">
        <v>0</v>
      </c>
      <c r="AG29" s="179">
        <v>0</v>
      </c>
      <c r="AH29" s="179">
        <f t="shared" si="12"/>
        <v>0</v>
      </c>
      <c r="AI29" s="179">
        <v>0</v>
      </c>
      <c r="AJ29" s="179">
        <v>0</v>
      </c>
      <c r="AK29" s="179">
        <f t="shared" si="13"/>
        <v>0</v>
      </c>
      <c r="AL29" s="179">
        <v>0</v>
      </c>
      <c r="AM29" s="179"/>
      <c r="AN29" s="179">
        <f t="shared" si="14"/>
        <v>0</v>
      </c>
      <c r="AO29" s="153">
        <f>SUMIF($K$3:$AN$3,AO$3,$K29:$AN29)</f>
        <v>1270000</v>
      </c>
      <c r="AP29" s="153">
        <f>SUMIF($K$3:$AN$3,AP$3,$K29:$AN29)</f>
        <v>1139400.2</v>
      </c>
      <c r="AQ29" s="153">
        <f t="shared" si="15"/>
        <v>130599.8</v>
      </c>
      <c r="AR29" s="154" t="str">
        <f t="shared" si="16"/>
        <v>余额小于待支付</v>
      </c>
      <c r="AS29" s="153">
        <f t="shared" si="17"/>
        <v>0</v>
      </c>
      <c r="AT29" s="186">
        <f>VLOOKUP(B29,[13]Sheet1!$B$1:$BK$65536,62,0)</f>
        <v>0</v>
      </c>
      <c r="AV29" s="157"/>
    </row>
    <row r="30" hidden="1" spans="1:48">
      <c r="A30" s="166">
        <v>32</v>
      </c>
      <c r="B30" s="157" t="s">
        <v>869</v>
      </c>
      <c r="C30" s="157" t="s">
        <v>870</v>
      </c>
      <c r="D30" s="169" t="s">
        <v>829</v>
      </c>
      <c r="E30" s="157" t="s">
        <v>856</v>
      </c>
      <c r="F30" s="132">
        <f>VLOOKUP(B30,[1]整理明细!$B:$M,12,0)</f>
        <v>0</v>
      </c>
      <c r="G30" s="132">
        <f>VLOOKUP(B30,[12]河北应付账款!$C:$P,14,0)</f>
        <v>0</v>
      </c>
      <c r="H30" s="133">
        <f t="shared" si="10"/>
        <v>0</v>
      </c>
      <c r="I30" s="133">
        <f t="shared" si="11"/>
        <v>0</v>
      </c>
      <c r="J30" s="179">
        <v>0</v>
      </c>
      <c r="K30" s="179">
        <v>0</v>
      </c>
      <c r="L30" s="179">
        <v>30000</v>
      </c>
      <c r="M30" s="179">
        <v>-30000</v>
      </c>
      <c r="N30" s="179">
        <v>0</v>
      </c>
      <c r="O30" s="179">
        <v>0</v>
      </c>
      <c r="P30" s="179">
        <v>0</v>
      </c>
      <c r="Q30" s="179">
        <v>28096</v>
      </c>
      <c r="R30" s="179">
        <v>28096</v>
      </c>
      <c r="S30" s="179">
        <v>0</v>
      </c>
      <c r="T30" s="179">
        <v>0</v>
      </c>
      <c r="U30" s="179">
        <v>0</v>
      </c>
      <c r="V30" s="179">
        <v>0</v>
      </c>
      <c r="W30" s="179">
        <v>0</v>
      </c>
      <c r="X30" s="179">
        <v>0</v>
      </c>
      <c r="Y30" s="179">
        <v>0</v>
      </c>
      <c r="Z30" s="179">
        <v>0</v>
      </c>
      <c r="AA30" s="179">
        <v>0</v>
      </c>
      <c r="AB30" s="179">
        <v>0</v>
      </c>
      <c r="AC30" s="179">
        <v>0</v>
      </c>
      <c r="AD30" s="179">
        <v>0</v>
      </c>
      <c r="AE30" s="179">
        <v>0</v>
      </c>
      <c r="AF30" s="179">
        <v>0</v>
      </c>
      <c r="AG30" s="179">
        <v>0</v>
      </c>
      <c r="AH30" s="179">
        <f t="shared" si="12"/>
        <v>0</v>
      </c>
      <c r="AI30" s="179">
        <v>0</v>
      </c>
      <c r="AJ30" s="179">
        <v>0</v>
      </c>
      <c r="AK30" s="179">
        <f t="shared" si="13"/>
        <v>0</v>
      </c>
      <c r="AL30" s="179">
        <v>0</v>
      </c>
      <c r="AM30" s="179"/>
      <c r="AN30" s="179">
        <f t="shared" si="14"/>
        <v>0</v>
      </c>
      <c r="AO30" s="153">
        <f>SUMIF($K$3:$AN$3,AO$3,$K30:$AN30)</f>
        <v>28096</v>
      </c>
      <c r="AP30" s="153">
        <f>SUMIF($K$3:$AN$3,AP$3,$K30:$AN30)</f>
        <v>58096</v>
      </c>
      <c r="AQ30" s="153">
        <f t="shared" si="15"/>
        <v>-30000</v>
      </c>
      <c r="AR30" s="154" t="str">
        <f t="shared" si="16"/>
        <v>余额大于待支付</v>
      </c>
      <c r="AS30" s="153">
        <f t="shared" si="17"/>
        <v>-30000</v>
      </c>
      <c r="AT30" s="186">
        <f>VLOOKUP(B30,[13]Sheet1!$B$1:$BK$65536,62,0)</f>
        <v>0</v>
      </c>
      <c r="AV30" s="157"/>
    </row>
    <row r="31" hidden="1" spans="1:48">
      <c r="A31" s="166">
        <v>33</v>
      </c>
      <c r="B31" s="157" t="s">
        <v>871</v>
      </c>
      <c r="C31" s="157" t="s">
        <v>872</v>
      </c>
      <c r="D31" s="169" t="s">
        <v>829</v>
      </c>
      <c r="E31" s="157" t="s">
        <v>690</v>
      </c>
      <c r="F31" s="132">
        <f>VLOOKUP(B31,[1]整理明细!$B:$M,12,0)</f>
        <v>-2.91038304567337e-11</v>
      </c>
      <c r="G31" s="132">
        <f>VLOOKUP(B31,[12]河北应付账款!$C:$P,14,0)</f>
        <v>0</v>
      </c>
      <c r="H31" s="133">
        <f t="shared" si="10"/>
        <v>0</v>
      </c>
      <c r="I31" s="133">
        <f t="shared" si="11"/>
        <v>0</v>
      </c>
      <c r="J31" s="179">
        <v>0</v>
      </c>
      <c r="K31" s="179">
        <v>7812.14666666667</v>
      </c>
      <c r="L31" s="179">
        <v>0</v>
      </c>
      <c r="M31" s="179">
        <v>7812.14666666667</v>
      </c>
      <c r="N31" s="179">
        <v>0</v>
      </c>
      <c r="O31" s="179">
        <v>0</v>
      </c>
      <c r="P31" s="179">
        <v>0</v>
      </c>
      <c r="Q31" s="179">
        <v>58591.1</v>
      </c>
      <c r="R31" s="179">
        <v>58591.1</v>
      </c>
      <c r="S31" s="179">
        <v>0</v>
      </c>
      <c r="T31" s="179">
        <v>0</v>
      </c>
      <c r="U31" s="179">
        <v>0</v>
      </c>
      <c r="V31" s="179">
        <v>0</v>
      </c>
      <c r="W31" s="179">
        <v>0</v>
      </c>
      <c r="X31" s="179">
        <v>0</v>
      </c>
      <c r="Y31" s="179">
        <v>0</v>
      </c>
      <c r="Z31" s="179">
        <v>0</v>
      </c>
      <c r="AA31" s="179">
        <v>0</v>
      </c>
      <c r="AB31" s="179">
        <v>0</v>
      </c>
      <c r="AC31" s="179">
        <v>0</v>
      </c>
      <c r="AD31" s="179">
        <v>0</v>
      </c>
      <c r="AE31" s="179">
        <v>0</v>
      </c>
      <c r="AF31" s="179">
        <v>0</v>
      </c>
      <c r="AG31" s="179">
        <v>0</v>
      </c>
      <c r="AH31" s="179">
        <f t="shared" si="12"/>
        <v>0</v>
      </c>
      <c r="AI31" s="179">
        <v>0</v>
      </c>
      <c r="AJ31" s="179">
        <v>0</v>
      </c>
      <c r="AK31" s="179">
        <f t="shared" si="13"/>
        <v>0</v>
      </c>
      <c r="AL31" s="179">
        <v>0</v>
      </c>
      <c r="AM31" s="179"/>
      <c r="AN31" s="179">
        <f t="shared" si="14"/>
        <v>0</v>
      </c>
      <c r="AO31" s="153">
        <f>SUMIF($K$3:$AN$3,AO$3,$K31:$AN31)</f>
        <v>66403.2466666667</v>
      </c>
      <c r="AP31" s="153">
        <f>SUMIF($K$3:$AN$3,AP$3,$K31:$AN31)</f>
        <v>58591.1</v>
      </c>
      <c r="AQ31" s="153">
        <f t="shared" si="15"/>
        <v>7812.14666666667</v>
      </c>
      <c r="AR31" s="154" t="str">
        <f t="shared" si="16"/>
        <v>余额小于待支付</v>
      </c>
      <c r="AS31" s="153">
        <f t="shared" si="17"/>
        <v>-2.91038304567337e-11</v>
      </c>
      <c r="AT31" s="186">
        <f>VLOOKUP(B31,[13]Sheet1!$B$1:$BK$65536,62,0)</f>
        <v>0</v>
      </c>
      <c r="AV31" s="157"/>
    </row>
    <row r="32" hidden="1" spans="1:48">
      <c r="A32" s="166">
        <v>34</v>
      </c>
      <c r="B32" s="157" t="s">
        <v>873</v>
      </c>
      <c r="C32" s="157" t="s">
        <v>874</v>
      </c>
      <c r="D32" s="169" t="s">
        <v>829</v>
      </c>
      <c r="E32" s="157" t="s">
        <v>645</v>
      </c>
      <c r="F32" s="132">
        <f>VLOOKUP(B32,[1]整理明细!$B:$M,12,0)</f>
        <v>-4.65661287307739e-10</v>
      </c>
      <c r="G32" s="132">
        <f>VLOOKUP(B32,[12]河北应付账款!$C:$P,14,0)</f>
        <v>0</v>
      </c>
      <c r="H32" s="133">
        <f t="shared" si="10"/>
        <v>0</v>
      </c>
      <c r="I32" s="133">
        <f t="shared" si="11"/>
        <v>0</v>
      </c>
      <c r="J32" s="179">
        <v>0</v>
      </c>
      <c r="K32" s="179">
        <v>67657.824</v>
      </c>
      <c r="L32" s="179">
        <v>557279.88</v>
      </c>
      <c r="M32" s="179">
        <v>-489622.056</v>
      </c>
      <c r="N32" s="179">
        <v>15000</v>
      </c>
      <c r="O32" s="179">
        <v>300761.03</v>
      </c>
      <c r="P32" s="179">
        <v>-285761.03</v>
      </c>
      <c r="Q32" s="179">
        <v>0</v>
      </c>
      <c r="R32" s="179">
        <v>0</v>
      </c>
      <c r="S32" s="179">
        <v>0</v>
      </c>
      <c r="T32" s="179">
        <v>0</v>
      </c>
      <c r="U32" s="179">
        <v>0</v>
      </c>
      <c r="V32" s="179">
        <v>0</v>
      </c>
      <c r="W32" s="179">
        <v>0</v>
      </c>
      <c r="X32" s="179">
        <v>0</v>
      </c>
      <c r="Y32" s="179">
        <v>0</v>
      </c>
      <c r="Z32" s="179">
        <v>0</v>
      </c>
      <c r="AA32" s="179">
        <v>0</v>
      </c>
      <c r="AB32" s="179">
        <v>0</v>
      </c>
      <c r="AC32" s="179">
        <v>0</v>
      </c>
      <c r="AD32" s="179">
        <v>0</v>
      </c>
      <c r="AE32" s="179">
        <v>0</v>
      </c>
      <c r="AF32" s="179">
        <v>0</v>
      </c>
      <c r="AG32" s="179">
        <v>0</v>
      </c>
      <c r="AH32" s="179">
        <f t="shared" si="12"/>
        <v>0</v>
      </c>
      <c r="AI32" s="179">
        <v>0</v>
      </c>
      <c r="AJ32" s="179">
        <v>0</v>
      </c>
      <c r="AK32" s="179">
        <f t="shared" si="13"/>
        <v>0</v>
      </c>
      <c r="AL32" s="179">
        <v>0</v>
      </c>
      <c r="AM32" s="179"/>
      <c r="AN32" s="179">
        <f t="shared" si="14"/>
        <v>0</v>
      </c>
      <c r="AO32" s="153">
        <f>SUMIF($K$3:$AN$3,AO$3,$K32:$AN32)</f>
        <v>82657.824</v>
      </c>
      <c r="AP32" s="153">
        <f>SUMIF($K$3:$AN$3,AP$3,$K32:$AN32)</f>
        <v>858040.91</v>
      </c>
      <c r="AQ32" s="153">
        <f t="shared" si="15"/>
        <v>-775383.086</v>
      </c>
      <c r="AR32" s="154" t="str">
        <f t="shared" si="16"/>
        <v>余额大于待支付</v>
      </c>
      <c r="AS32" s="153">
        <f t="shared" si="17"/>
        <v>-775383.086</v>
      </c>
      <c r="AT32" s="186" t="e">
        <f>VLOOKUP(B32,[13]Sheet1!$B$1:$BK$65536,62,0)</f>
        <v>#N/A</v>
      </c>
      <c r="AV32" s="157"/>
    </row>
    <row r="33" hidden="1" spans="1:48">
      <c r="A33" s="166">
        <v>35</v>
      </c>
      <c r="B33" s="157" t="s">
        <v>875</v>
      </c>
      <c r="C33" s="157" t="s">
        <v>876</v>
      </c>
      <c r="D33" s="169" t="s">
        <v>829</v>
      </c>
      <c r="E33" s="157" t="s">
        <v>690</v>
      </c>
      <c r="F33" s="132">
        <f>VLOOKUP(B33,[1]整理明细!$B:$M,12,0)</f>
        <v>0</v>
      </c>
      <c r="G33" s="132">
        <f>VLOOKUP(B33,[12]河北应付账款!$C:$P,14,0)</f>
        <v>0</v>
      </c>
      <c r="H33" s="133">
        <f t="shared" si="10"/>
        <v>0</v>
      </c>
      <c r="I33" s="133">
        <f t="shared" si="11"/>
        <v>0</v>
      </c>
      <c r="J33" s="179">
        <v>0</v>
      </c>
      <c r="K33" s="179">
        <v>17239.9466666667</v>
      </c>
      <c r="L33" s="179">
        <v>17000</v>
      </c>
      <c r="M33" s="179">
        <v>239.946666666699</v>
      </c>
      <c r="N33" s="179">
        <v>20000</v>
      </c>
      <c r="O33" s="179">
        <v>152808.05</v>
      </c>
      <c r="P33" s="179">
        <v>-132808.05</v>
      </c>
      <c r="Q33" s="179">
        <v>0</v>
      </c>
      <c r="R33" s="179">
        <v>0</v>
      </c>
      <c r="S33" s="179">
        <v>0</v>
      </c>
      <c r="T33" s="179">
        <v>0</v>
      </c>
      <c r="U33" s="179">
        <v>0</v>
      </c>
      <c r="V33" s="179">
        <v>0</v>
      </c>
      <c r="W33" s="179">
        <v>0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0</v>
      </c>
      <c r="AG33" s="179">
        <v>0</v>
      </c>
      <c r="AH33" s="179">
        <f t="shared" si="12"/>
        <v>0</v>
      </c>
      <c r="AI33" s="179">
        <v>0</v>
      </c>
      <c r="AJ33" s="179">
        <v>0</v>
      </c>
      <c r="AK33" s="179">
        <f t="shared" si="13"/>
        <v>0</v>
      </c>
      <c r="AL33" s="179">
        <v>0</v>
      </c>
      <c r="AM33" s="179"/>
      <c r="AN33" s="179">
        <f t="shared" si="14"/>
        <v>0</v>
      </c>
      <c r="AO33" s="153">
        <f>SUMIF($K$3:$AN$3,AO$3,$K33:$AN33)</f>
        <v>37239.9466666667</v>
      </c>
      <c r="AP33" s="153">
        <f>SUMIF($K$3:$AN$3,AP$3,$K33:$AN33)</f>
        <v>169808.05</v>
      </c>
      <c r="AQ33" s="153">
        <f t="shared" si="15"/>
        <v>-132568.103333333</v>
      </c>
      <c r="AR33" s="154" t="str">
        <f t="shared" si="16"/>
        <v>余额大于待支付</v>
      </c>
      <c r="AS33" s="153">
        <f t="shared" si="17"/>
        <v>-132568.103333333</v>
      </c>
      <c r="AT33" s="186">
        <f>VLOOKUP(B33,[13]Sheet1!$B$1:$BK$65536,62,0)</f>
        <v>0</v>
      </c>
      <c r="AV33" s="157"/>
    </row>
    <row r="34" hidden="1" spans="1:48">
      <c r="A34" s="166">
        <v>36</v>
      </c>
      <c r="B34" s="157" t="s">
        <v>877</v>
      </c>
      <c r="C34" s="157" t="s">
        <v>878</v>
      </c>
      <c r="D34" s="169" t="s">
        <v>829</v>
      </c>
      <c r="E34" s="157" t="s">
        <v>645</v>
      </c>
      <c r="F34" s="132">
        <f>VLOOKUP(B34,[1]整理明细!$B:$M,12,0)</f>
        <v>-21480</v>
      </c>
      <c r="G34" s="132">
        <f>VLOOKUP(B34,[12]河北应付账款!$C:$P,14,0)</f>
        <v>0</v>
      </c>
      <c r="H34" s="133">
        <f t="shared" si="10"/>
        <v>0</v>
      </c>
      <c r="I34" s="133">
        <f t="shared" si="11"/>
        <v>0</v>
      </c>
      <c r="J34" s="179">
        <v>0</v>
      </c>
      <c r="K34" s="179">
        <v>0</v>
      </c>
      <c r="L34" s="179">
        <v>0</v>
      </c>
      <c r="M34" s="179">
        <v>0</v>
      </c>
      <c r="N34" s="179">
        <v>0</v>
      </c>
      <c r="O34" s="179">
        <v>227793.27</v>
      </c>
      <c r="P34" s="179">
        <v>-227793.27</v>
      </c>
      <c r="Q34" s="179">
        <v>0</v>
      </c>
      <c r="R34" s="179">
        <v>0</v>
      </c>
      <c r="S34" s="179">
        <v>0</v>
      </c>
      <c r="T34" s="179">
        <v>0</v>
      </c>
      <c r="U34" s="179">
        <v>0</v>
      </c>
      <c r="V34" s="179">
        <v>0</v>
      </c>
      <c r="W34" s="179">
        <v>0</v>
      </c>
      <c r="X34" s="179">
        <v>0</v>
      </c>
      <c r="Y34" s="179">
        <v>0</v>
      </c>
      <c r="Z34" s="179">
        <v>0</v>
      </c>
      <c r="AA34" s="179">
        <v>0</v>
      </c>
      <c r="AB34" s="179">
        <v>0</v>
      </c>
      <c r="AC34" s="179">
        <v>0</v>
      </c>
      <c r="AD34" s="179">
        <v>0</v>
      </c>
      <c r="AE34" s="179">
        <v>0</v>
      </c>
      <c r="AF34" s="179">
        <v>0</v>
      </c>
      <c r="AG34" s="179">
        <v>0</v>
      </c>
      <c r="AH34" s="179">
        <f t="shared" si="12"/>
        <v>0</v>
      </c>
      <c r="AI34" s="179">
        <v>0</v>
      </c>
      <c r="AJ34" s="179">
        <v>0</v>
      </c>
      <c r="AK34" s="179">
        <f t="shared" si="13"/>
        <v>0</v>
      </c>
      <c r="AL34" s="179">
        <v>0</v>
      </c>
      <c r="AM34" s="179"/>
      <c r="AN34" s="179">
        <f t="shared" si="14"/>
        <v>0</v>
      </c>
      <c r="AO34" s="153">
        <f>SUMIF($K$3:$AN$3,AO$3,$K34:$AN34)</f>
        <v>0</v>
      </c>
      <c r="AP34" s="153">
        <f>SUMIF($K$3:$AN$3,AP$3,$K34:$AN34)</f>
        <v>227793.27</v>
      </c>
      <c r="AQ34" s="153">
        <f t="shared" si="15"/>
        <v>-227793.27</v>
      </c>
      <c r="AR34" s="154" t="str">
        <f t="shared" si="16"/>
        <v>余额大于待支付</v>
      </c>
      <c r="AS34" s="153">
        <f t="shared" si="17"/>
        <v>-227793.27</v>
      </c>
      <c r="AT34" s="186" t="e">
        <f>VLOOKUP(B34,[13]Sheet1!$B$1:$BK$65536,62,0)</f>
        <v>#N/A</v>
      </c>
      <c r="AV34" s="157"/>
    </row>
    <row r="35" hidden="1" spans="1:48">
      <c r="A35" s="166">
        <v>37</v>
      </c>
      <c r="B35" s="157" t="s">
        <v>879</v>
      </c>
      <c r="C35" s="157" t="s">
        <v>880</v>
      </c>
      <c r="D35" s="169" t="s">
        <v>829</v>
      </c>
      <c r="E35" s="157" t="s">
        <v>690</v>
      </c>
      <c r="F35" s="132">
        <f>VLOOKUP(B35,[1]整理明细!$B:$M,12,0)</f>
        <v>0</v>
      </c>
      <c r="G35" s="132">
        <v>0</v>
      </c>
      <c r="H35" s="133">
        <f t="shared" si="10"/>
        <v>0</v>
      </c>
      <c r="I35" s="133">
        <f t="shared" si="11"/>
        <v>0</v>
      </c>
      <c r="J35" s="179">
        <v>0</v>
      </c>
      <c r="K35" s="179">
        <v>7748.78666666667</v>
      </c>
      <c r="L35" s="179">
        <v>0</v>
      </c>
      <c r="M35" s="179">
        <v>7748.78666666667</v>
      </c>
      <c r="N35" s="179">
        <v>0</v>
      </c>
      <c r="O35" s="179">
        <v>58115.9</v>
      </c>
      <c r="P35" s="179">
        <v>-58115.9</v>
      </c>
      <c r="Q35" s="179">
        <v>0</v>
      </c>
      <c r="R35" s="179">
        <v>0</v>
      </c>
      <c r="S35" s="179">
        <v>0</v>
      </c>
      <c r="T35" s="179">
        <v>0</v>
      </c>
      <c r="U35" s="179">
        <v>0</v>
      </c>
      <c r="V35" s="179">
        <v>0</v>
      </c>
      <c r="W35" s="179">
        <v>0</v>
      </c>
      <c r="X35" s="179">
        <v>0</v>
      </c>
      <c r="Y35" s="179">
        <v>0</v>
      </c>
      <c r="Z35" s="179">
        <v>0</v>
      </c>
      <c r="AA35" s="179">
        <v>0</v>
      </c>
      <c r="AB35" s="179">
        <v>0</v>
      </c>
      <c r="AC35" s="179">
        <v>0</v>
      </c>
      <c r="AD35" s="179">
        <v>0</v>
      </c>
      <c r="AE35" s="179">
        <v>0</v>
      </c>
      <c r="AF35" s="179">
        <v>0</v>
      </c>
      <c r="AG35" s="179">
        <v>0</v>
      </c>
      <c r="AH35" s="179">
        <f t="shared" si="12"/>
        <v>0</v>
      </c>
      <c r="AI35" s="179">
        <v>0</v>
      </c>
      <c r="AJ35" s="179">
        <v>0</v>
      </c>
      <c r="AK35" s="179">
        <f t="shared" si="13"/>
        <v>0</v>
      </c>
      <c r="AL35" s="179">
        <v>0</v>
      </c>
      <c r="AM35" s="179"/>
      <c r="AN35" s="179">
        <f t="shared" si="14"/>
        <v>0</v>
      </c>
      <c r="AO35" s="153">
        <f>SUMIF($K$3:$AN$3,AO$3,$K35:$AN35)</f>
        <v>7748.78666666667</v>
      </c>
      <c r="AP35" s="153">
        <f>SUMIF($K$3:$AN$3,AP$3,$K35:$AN35)</f>
        <v>58115.9</v>
      </c>
      <c r="AQ35" s="153">
        <f t="shared" si="15"/>
        <v>-50367.1133333333</v>
      </c>
      <c r="AR35" s="154" t="str">
        <f t="shared" si="16"/>
        <v>余额大于待支付</v>
      </c>
      <c r="AS35" s="153">
        <f t="shared" si="17"/>
        <v>-50367.1133333333</v>
      </c>
      <c r="AT35" s="186" t="e">
        <f>VLOOKUP(B35,[13]Sheet1!$B$1:$BK$65536,62,0)</f>
        <v>#N/A</v>
      </c>
      <c r="AV35" s="157"/>
    </row>
    <row r="36" hidden="1" spans="1:48">
      <c r="A36" s="166">
        <v>38</v>
      </c>
      <c r="B36" s="157" t="s">
        <v>881</v>
      </c>
      <c r="C36" s="157" t="s">
        <v>882</v>
      </c>
      <c r="D36" s="169" t="s">
        <v>829</v>
      </c>
      <c r="E36" s="157" t="s">
        <v>690</v>
      </c>
      <c r="F36" s="170">
        <f>VLOOKUP(B36,[1]整理明细!$B:$M,12,0)</f>
        <v>0</v>
      </c>
      <c r="G36" s="170">
        <v>0</v>
      </c>
      <c r="H36" s="133">
        <f t="shared" si="10"/>
        <v>0</v>
      </c>
      <c r="I36" s="133">
        <f t="shared" si="11"/>
        <v>0</v>
      </c>
      <c r="J36" s="179">
        <v>0</v>
      </c>
      <c r="K36" s="179">
        <v>0</v>
      </c>
      <c r="L36" s="179">
        <v>0</v>
      </c>
      <c r="M36" s="179">
        <v>0</v>
      </c>
      <c r="N36" s="179">
        <v>0</v>
      </c>
      <c r="O36" s="179">
        <v>59700</v>
      </c>
      <c r="P36" s="179">
        <v>-59700</v>
      </c>
      <c r="Q36" s="179">
        <v>0</v>
      </c>
      <c r="R36" s="179">
        <v>0</v>
      </c>
      <c r="S36" s="179">
        <v>0</v>
      </c>
      <c r="T36" s="179">
        <v>0</v>
      </c>
      <c r="U36" s="179">
        <v>0</v>
      </c>
      <c r="V36" s="179">
        <v>0</v>
      </c>
      <c r="W36" s="179">
        <v>0</v>
      </c>
      <c r="X36" s="179">
        <v>0</v>
      </c>
      <c r="Y36" s="179">
        <v>0</v>
      </c>
      <c r="Z36" s="179">
        <v>0</v>
      </c>
      <c r="AA36" s="179">
        <v>0</v>
      </c>
      <c r="AB36" s="179">
        <v>0</v>
      </c>
      <c r="AC36" s="179">
        <v>0</v>
      </c>
      <c r="AD36" s="179">
        <v>0</v>
      </c>
      <c r="AE36" s="179">
        <v>0</v>
      </c>
      <c r="AF36" s="179">
        <v>0</v>
      </c>
      <c r="AG36" s="179">
        <v>0</v>
      </c>
      <c r="AH36" s="179">
        <f t="shared" si="12"/>
        <v>0</v>
      </c>
      <c r="AI36" s="179">
        <v>0</v>
      </c>
      <c r="AJ36" s="179">
        <v>0</v>
      </c>
      <c r="AK36" s="179">
        <f t="shared" si="13"/>
        <v>0</v>
      </c>
      <c r="AL36" s="179">
        <v>0</v>
      </c>
      <c r="AM36" s="179"/>
      <c r="AN36" s="179">
        <f t="shared" si="14"/>
        <v>0</v>
      </c>
      <c r="AO36" s="153">
        <f>SUMIF($K$3:$AN$3,AO$3,$K36:$AN36)</f>
        <v>0</v>
      </c>
      <c r="AP36" s="153">
        <f>SUMIF($K$3:$AN$3,AP$3,$K36:$AN36)</f>
        <v>59700</v>
      </c>
      <c r="AQ36" s="153">
        <f t="shared" si="15"/>
        <v>-59700</v>
      </c>
      <c r="AR36" s="154" t="str">
        <f t="shared" si="16"/>
        <v>余额大于待支付</v>
      </c>
      <c r="AS36" s="153">
        <f t="shared" si="17"/>
        <v>-59700</v>
      </c>
      <c r="AT36" s="186" t="e">
        <f>VLOOKUP(B36,[13]Sheet1!$B$1:$BK$65536,62,0)</f>
        <v>#N/A</v>
      </c>
      <c r="AV36" s="157"/>
    </row>
    <row r="37" spans="1:48">
      <c r="A37" s="166">
        <v>39</v>
      </c>
      <c r="B37" s="157" t="s">
        <v>738</v>
      </c>
      <c r="C37" s="175" t="s">
        <v>739</v>
      </c>
      <c r="D37" s="175" t="s">
        <v>829</v>
      </c>
      <c r="E37" s="175" t="s">
        <v>712</v>
      </c>
      <c r="F37" s="172">
        <f>VLOOKUP(B37,[1]整理明细!$B:$M,12,0)</f>
        <v>106705.6</v>
      </c>
      <c r="G37" s="172">
        <f>VLOOKUP(B37,[12]河北应付账款!$C:$P,14,0)</f>
        <v>0</v>
      </c>
      <c r="H37" s="173">
        <f t="shared" si="10"/>
        <v>0</v>
      </c>
      <c r="I37" s="173">
        <f t="shared" si="11"/>
        <v>0</v>
      </c>
      <c r="AI37" s="175"/>
      <c r="AJ37" s="175"/>
      <c r="AK37" s="175"/>
      <c r="AL37" s="182">
        <v>50000</v>
      </c>
      <c r="AM37" s="175"/>
      <c r="AN37" s="182">
        <f t="shared" si="14"/>
        <v>50000</v>
      </c>
      <c r="AO37" s="153">
        <f>SUMIF($K$3:$AN$3,AO$3,$K37:$AN37)</f>
        <v>50000</v>
      </c>
      <c r="AP37" s="153">
        <f>SUMIF($K$3:$AN$3,AP$3,$K37:$AN37)</f>
        <v>0</v>
      </c>
      <c r="AQ37" s="153">
        <f t="shared" si="15"/>
        <v>50000</v>
      </c>
      <c r="AR37" s="154" t="str">
        <f t="shared" si="16"/>
        <v>余额大于待支付</v>
      </c>
      <c r="AS37" s="153">
        <f t="shared" si="17"/>
        <v>50000</v>
      </c>
      <c r="AT37" s="187">
        <f>VLOOKUP(B37,[13]Sheet1!$B$1:$BK$65536,62,0)</f>
        <v>1</v>
      </c>
      <c r="AU37" s="175"/>
      <c r="AV37" s="189"/>
    </row>
    <row r="38" hidden="1" spans="1:48">
      <c r="A38" s="166">
        <v>40</v>
      </c>
      <c r="B38" s="157" t="s">
        <v>187</v>
      </c>
      <c r="C38" s="157" t="s">
        <v>883</v>
      </c>
      <c r="D38" s="157" t="s">
        <v>829</v>
      </c>
      <c r="E38" s="157" t="s">
        <v>712</v>
      </c>
      <c r="F38" s="167">
        <f>VLOOKUP(B38,[1]整理明细!$B:$M,12,0)</f>
        <v>146348.58</v>
      </c>
      <c r="G38" s="167">
        <f>VLOOKUP(B38,[12]河北应付账款!$C:$P,14,0)</f>
        <v>32842.32</v>
      </c>
      <c r="H38" s="133">
        <f t="shared" si="10"/>
        <v>5473.72</v>
      </c>
      <c r="I38" s="133">
        <f t="shared" si="11"/>
        <v>4000</v>
      </c>
      <c r="AL38" s="179">
        <v>13186</v>
      </c>
      <c r="AN38" s="179">
        <f t="shared" si="14"/>
        <v>13186</v>
      </c>
      <c r="AO38" s="153">
        <f>SUMIF($K$3:$AN$3,AO$3,$K38:$AN38)</f>
        <v>13186</v>
      </c>
      <c r="AP38" s="153">
        <f>SUMIF($K$3:$AN$3,AP$3,$K38:$AN38)</f>
        <v>0</v>
      </c>
      <c r="AQ38" s="153">
        <f t="shared" si="15"/>
        <v>13186</v>
      </c>
      <c r="AR38" s="154" t="str">
        <f t="shared" si="16"/>
        <v>余额大于待支付</v>
      </c>
      <c r="AS38" s="153">
        <f t="shared" si="17"/>
        <v>13186</v>
      </c>
      <c r="AT38" s="186">
        <f>VLOOKUP(B38,[13]Sheet1!$B$1:$BK$65536,62,0)</f>
        <v>0</v>
      </c>
      <c r="AV38" s="157"/>
    </row>
    <row r="39" hidden="1" spans="1:48">
      <c r="A39" s="166">
        <v>41</v>
      </c>
      <c r="B39" s="157" t="s">
        <v>149</v>
      </c>
      <c r="C39" s="157" t="s">
        <v>150</v>
      </c>
      <c r="D39" s="157" t="s">
        <v>829</v>
      </c>
      <c r="E39" s="157" t="s">
        <v>712</v>
      </c>
      <c r="F39" s="170">
        <f>VLOOKUP(B39,[1]整理明细!$B:$M,12,0)</f>
        <v>84688.1400000001</v>
      </c>
      <c r="G39" s="170">
        <f>VLOOKUP(B39,[12]河北应付账款!$C:$P,14,0)</f>
        <v>133253.9</v>
      </c>
      <c r="H39" s="133">
        <f t="shared" si="10"/>
        <v>22208.9833333333</v>
      </c>
      <c r="I39" s="133">
        <f t="shared" si="11"/>
        <v>18000</v>
      </c>
      <c r="AL39" s="179">
        <v>40000</v>
      </c>
      <c r="AN39" s="179">
        <f t="shared" si="14"/>
        <v>40000</v>
      </c>
      <c r="AO39" s="153">
        <f>SUMIF($K$3:$AN$3,AO$3,$K39:$AN39)</f>
        <v>40000</v>
      </c>
      <c r="AP39" s="153">
        <f>SUMIF($K$3:$AN$3,AP$3,$K39:$AN39)</f>
        <v>0</v>
      </c>
      <c r="AQ39" s="153">
        <f t="shared" si="15"/>
        <v>40000</v>
      </c>
      <c r="AR39" s="154" t="str">
        <f t="shared" si="16"/>
        <v>余额大于待支付</v>
      </c>
      <c r="AS39" s="153">
        <f t="shared" si="17"/>
        <v>40000</v>
      </c>
      <c r="AT39" s="186">
        <f>VLOOKUP(B39,[13]Sheet1!$B$1:$BK$65536,62,0)</f>
        <v>0</v>
      </c>
      <c r="AV39" s="157"/>
    </row>
    <row r="40" spans="1:48">
      <c r="A40" s="166">
        <v>42</v>
      </c>
      <c r="B40" s="157" t="s">
        <v>146</v>
      </c>
      <c r="C40" s="175" t="s">
        <v>147</v>
      </c>
      <c r="D40" s="175" t="s">
        <v>829</v>
      </c>
      <c r="E40" s="175" t="s">
        <v>712</v>
      </c>
      <c r="F40" s="172">
        <f>VLOOKUP(B40,[1]整理明细!$B:$M,12,0)</f>
        <v>282592</v>
      </c>
      <c r="G40" s="172">
        <f>VLOOKUP(B40,[12]河北应付账款!$C:$P,14,0)</f>
        <v>0</v>
      </c>
      <c r="H40" s="173">
        <f t="shared" si="10"/>
        <v>0</v>
      </c>
      <c r="I40" s="173">
        <f t="shared" si="11"/>
        <v>0</v>
      </c>
      <c r="AI40" s="175"/>
      <c r="AJ40" s="175"/>
      <c r="AK40" s="175"/>
      <c r="AL40" s="182">
        <v>50000</v>
      </c>
      <c r="AM40" s="175"/>
      <c r="AN40" s="182">
        <f t="shared" si="14"/>
        <v>50000</v>
      </c>
      <c r="AO40" s="153">
        <f>SUMIF($K$3:$AN$3,AO$3,$K40:$AN40)</f>
        <v>50000</v>
      </c>
      <c r="AP40" s="153">
        <f>SUMIF($K$3:$AN$3,AP$3,$K40:$AN40)</f>
        <v>0</v>
      </c>
      <c r="AQ40" s="153">
        <f t="shared" si="15"/>
        <v>50000</v>
      </c>
      <c r="AR40" s="154" t="str">
        <f t="shared" si="16"/>
        <v>余额大于待支付</v>
      </c>
      <c r="AS40" s="153">
        <f t="shared" si="17"/>
        <v>50000</v>
      </c>
      <c r="AT40" s="187">
        <f>VLOOKUP(B40,[13]Sheet1!$B$1:$BK$65536,62,0)</f>
        <v>1</v>
      </c>
      <c r="AU40" s="175"/>
      <c r="AV40" s="189"/>
    </row>
    <row r="41" spans="1:48">
      <c r="A41" s="166">
        <v>43</v>
      </c>
      <c r="B41" s="157" t="s">
        <v>884</v>
      </c>
      <c r="C41" s="175" t="s">
        <v>885</v>
      </c>
      <c r="D41" s="175" t="s">
        <v>829</v>
      </c>
      <c r="E41" s="175" t="s">
        <v>712</v>
      </c>
      <c r="F41" s="172">
        <f>VLOOKUP(B41,[1]整理明细!$B:$M,12,0)</f>
        <v>137946.3</v>
      </c>
      <c r="G41" s="172">
        <f>VLOOKUP(B41,[12]河北应付账款!$C:$P,14,0)</f>
        <v>0</v>
      </c>
      <c r="H41" s="173">
        <f t="shared" si="10"/>
        <v>0</v>
      </c>
      <c r="I41" s="173">
        <f t="shared" si="11"/>
        <v>0</v>
      </c>
      <c r="AI41" s="175"/>
      <c r="AJ41" s="175"/>
      <c r="AK41" s="175"/>
      <c r="AL41" s="182">
        <v>137946.3</v>
      </c>
      <c r="AM41" s="175"/>
      <c r="AN41" s="182">
        <f t="shared" si="14"/>
        <v>137946.3</v>
      </c>
      <c r="AO41" s="153">
        <f>SUMIF($K$3:$AN$3,AO$3,$K41:$AN41)</f>
        <v>137946.3</v>
      </c>
      <c r="AP41" s="153">
        <f>SUMIF($K$3:$AN$3,AP$3,$K41:$AN41)</f>
        <v>0</v>
      </c>
      <c r="AQ41" s="153">
        <f t="shared" si="15"/>
        <v>137946.3</v>
      </c>
      <c r="AR41" s="154" t="str">
        <f t="shared" si="16"/>
        <v>余额大于待支付</v>
      </c>
      <c r="AS41" s="153">
        <f t="shared" si="17"/>
        <v>137946.3</v>
      </c>
      <c r="AT41" s="187">
        <f>VLOOKUP(B41,[13]Sheet1!$B$1:$BK$65536,62,0)</f>
        <v>1</v>
      </c>
      <c r="AU41" s="175"/>
      <c r="AV41" s="189">
        <f>AN41</f>
        <v>137946.3</v>
      </c>
    </row>
    <row r="42" spans="1:48">
      <c r="A42" s="166">
        <v>44</v>
      </c>
      <c r="B42" s="157" t="s">
        <v>195</v>
      </c>
      <c r="C42" s="175" t="s">
        <v>196</v>
      </c>
      <c r="D42" s="175" t="s">
        <v>829</v>
      </c>
      <c r="E42" s="175" t="s">
        <v>712</v>
      </c>
      <c r="F42" s="172">
        <f>VLOOKUP(B42,[1]整理明细!$B:$M,12,0)</f>
        <v>62545.62</v>
      </c>
      <c r="G42" s="172">
        <f>VLOOKUP(B42,[12]河北应付账款!$C:$P,14,0)</f>
        <v>15723.28</v>
      </c>
      <c r="H42" s="173">
        <f t="shared" si="10"/>
        <v>2620.54666666667</v>
      </c>
      <c r="I42" s="173">
        <f t="shared" si="11"/>
        <v>2000</v>
      </c>
      <c r="AI42" s="175"/>
      <c r="AJ42" s="175"/>
      <c r="AK42" s="175"/>
      <c r="AL42" s="182">
        <v>40000</v>
      </c>
      <c r="AM42" s="175"/>
      <c r="AN42" s="182">
        <f t="shared" si="14"/>
        <v>40000</v>
      </c>
      <c r="AO42" s="153">
        <f>SUMIF($K$3:$AN$3,AO$3,$K42:$AN42)</f>
        <v>40000</v>
      </c>
      <c r="AP42" s="153">
        <f>SUMIF($K$3:$AN$3,AP$3,$K42:$AN42)</f>
        <v>0</v>
      </c>
      <c r="AQ42" s="153">
        <f t="shared" si="15"/>
        <v>40000</v>
      </c>
      <c r="AR42" s="154" t="str">
        <f t="shared" si="16"/>
        <v>余额大于待支付</v>
      </c>
      <c r="AS42" s="153">
        <f t="shared" si="17"/>
        <v>40000</v>
      </c>
      <c r="AT42" s="187">
        <f>VLOOKUP(B42,[13]Sheet1!$B$1:$BK$65536,62,0)</f>
        <v>1</v>
      </c>
      <c r="AU42" s="175"/>
      <c r="AV42" s="189"/>
    </row>
    <row r="43" spans="1:48">
      <c r="A43" s="166">
        <v>45</v>
      </c>
      <c r="B43" s="157" t="s">
        <v>740</v>
      </c>
      <c r="C43" s="175" t="s">
        <v>741</v>
      </c>
      <c r="D43" s="175" t="s">
        <v>829</v>
      </c>
      <c r="E43" s="175" t="s">
        <v>712</v>
      </c>
      <c r="F43" s="172">
        <f>VLOOKUP(B43,[1]整理明细!$B:$M,12,0)</f>
        <v>209160</v>
      </c>
      <c r="G43" s="172">
        <f>VLOOKUP(B43,[12]河北应付账款!$C:$P,14,0)</f>
        <v>0</v>
      </c>
      <c r="H43" s="173">
        <f t="shared" si="10"/>
        <v>0</v>
      </c>
      <c r="I43" s="173">
        <f t="shared" si="11"/>
        <v>0</v>
      </c>
      <c r="AI43" s="175"/>
      <c r="AJ43" s="175"/>
      <c r="AK43" s="175"/>
      <c r="AL43" s="182">
        <v>50000</v>
      </c>
      <c r="AM43" s="175"/>
      <c r="AN43" s="182">
        <f t="shared" si="14"/>
        <v>50000</v>
      </c>
      <c r="AO43" s="153">
        <f>SUMIF($K$3:$AN$3,AO$3,$K43:$AN43)</f>
        <v>50000</v>
      </c>
      <c r="AP43" s="153">
        <f>SUMIF($K$3:$AN$3,AP$3,$K43:$AN43)</f>
        <v>0</v>
      </c>
      <c r="AQ43" s="153">
        <f t="shared" si="15"/>
        <v>50000</v>
      </c>
      <c r="AR43" s="154" t="str">
        <f t="shared" si="16"/>
        <v>余额大于待支付</v>
      </c>
      <c r="AS43" s="153">
        <f t="shared" si="17"/>
        <v>50000</v>
      </c>
      <c r="AT43" s="187">
        <f>VLOOKUP(B43,[13]Sheet1!$B$1:$BK$65536,62,0)</f>
        <v>1</v>
      </c>
      <c r="AU43" s="175"/>
      <c r="AV43" s="189"/>
    </row>
    <row r="44" hidden="1" spans="1:48">
      <c r="A44" s="166">
        <v>46</v>
      </c>
      <c r="B44" s="157" t="s">
        <v>886</v>
      </c>
      <c r="C44" s="157" t="s">
        <v>887</v>
      </c>
      <c r="D44" s="157" t="s">
        <v>829</v>
      </c>
      <c r="E44" s="157" t="s">
        <v>690</v>
      </c>
      <c r="F44" s="167">
        <f>VLOOKUP(B44,[1]整理明细!$B:$M,12,0)</f>
        <v>649964</v>
      </c>
      <c r="G44" s="167">
        <f>VLOOKUP(B44,[12]河北应付账款!$C:$P,14,0)</f>
        <v>236443.5</v>
      </c>
      <c r="H44" s="133">
        <f t="shared" si="10"/>
        <v>39407.25</v>
      </c>
      <c r="I44" s="133">
        <f t="shared" si="11"/>
        <v>32000</v>
      </c>
      <c r="AL44" s="179">
        <v>223063</v>
      </c>
      <c r="AN44" s="179">
        <f t="shared" si="14"/>
        <v>223063</v>
      </c>
      <c r="AO44" s="153">
        <f>SUMIF($K$3:$AN$3,AO$3,$K44:$AN44)</f>
        <v>223063</v>
      </c>
      <c r="AP44" s="153">
        <f>SUMIF($K$3:$AN$3,AP$3,$K44:$AN44)</f>
        <v>0</v>
      </c>
      <c r="AQ44" s="153">
        <f t="shared" si="15"/>
        <v>223063</v>
      </c>
      <c r="AR44" s="154" t="str">
        <f t="shared" si="16"/>
        <v>余额大于待支付</v>
      </c>
      <c r="AS44" s="153">
        <f t="shared" si="17"/>
        <v>223063</v>
      </c>
      <c r="AT44" s="186">
        <f>VLOOKUP(B44,[13]Sheet1!$B$1:$BK$65536,62,0)</f>
        <v>0</v>
      </c>
      <c r="AV44" s="157"/>
    </row>
    <row r="45" spans="48:48">
      <c r="AV45" s="158">
        <f>SUBTOTAL(9,AV3:AV44)</f>
        <v>137946.3</v>
      </c>
    </row>
  </sheetData>
  <autoFilter ref="A3:AU44">
    <filterColumn colId="45">
      <customFilters>
        <customFilter operator="equal" val="1"/>
      </customFilters>
    </filterColumn>
    <extLst/>
  </autoFilter>
  <sortState ref="A3:AV31">
    <sortCondition ref="E3:E31"/>
    <sortCondition ref="F3:F31" descending="1"/>
  </sortState>
  <mergeCells count="22"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A2">
    <cfRule type="duplicateValues" dxfId="0" priority="15"/>
  </conditionalFormatting>
  <conditionalFormatting sqref="B2">
    <cfRule type="duplicateValues" dxfId="0" priority="14"/>
  </conditionalFormatting>
  <conditionalFormatting sqref="B2:C2">
    <cfRule type="duplicateValues" dxfId="0" priority="12"/>
  </conditionalFormatting>
  <conditionalFormatting sqref="C2">
    <cfRule type="duplicateValues" dxfId="0" priority="13"/>
    <cfRule type="duplicateValues" dxfId="0" priority="11"/>
  </conditionalFormatting>
  <conditionalFormatting sqref="AR36">
    <cfRule type="containsText" dxfId="2" priority="9" operator="between" text="余额小于待支付">
      <formula>NOT(ISERROR(SEARCH("余额小于待支付",AR36)))</formula>
    </cfRule>
  </conditionalFormatting>
  <conditionalFormatting sqref="AR37">
    <cfRule type="containsText" dxfId="2" priority="8" operator="between" text="余额小于待支付">
      <formula>NOT(ISERROR(SEARCH("余额小于待支付",AR37)))</formula>
    </cfRule>
  </conditionalFormatting>
  <conditionalFormatting sqref="AR38">
    <cfRule type="containsText" dxfId="2" priority="7" operator="between" text="余额小于待支付">
      <formula>NOT(ISERROR(SEARCH("余额小于待支付",AR38)))</formula>
    </cfRule>
  </conditionalFormatting>
  <conditionalFormatting sqref="AR39">
    <cfRule type="containsText" dxfId="2" priority="6" operator="between" text="余额小于待支付">
      <formula>NOT(ISERROR(SEARCH("余额小于待支付",AR39)))</formula>
    </cfRule>
  </conditionalFormatting>
  <conditionalFormatting sqref="AR40">
    <cfRule type="containsText" dxfId="2" priority="5" operator="between" text="余额小于待支付">
      <formula>NOT(ISERROR(SEARCH("余额小于待支付",AR40)))</formula>
    </cfRule>
  </conditionalFormatting>
  <conditionalFormatting sqref="AR41">
    <cfRule type="containsText" dxfId="2" priority="4" operator="between" text="余额小于待支付">
      <formula>NOT(ISERROR(SEARCH("余额小于待支付",AR41)))</formula>
    </cfRule>
  </conditionalFormatting>
  <conditionalFormatting sqref="AR42">
    <cfRule type="containsText" dxfId="2" priority="3" operator="between" text="余额小于待支付">
      <formula>NOT(ISERROR(SEARCH("余额小于待支付",AR42)))</formula>
    </cfRule>
  </conditionalFormatting>
  <conditionalFormatting sqref="AR43">
    <cfRule type="containsText" dxfId="2" priority="2" operator="between" text="余额小于待支付">
      <formula>NOT(ISERROR(SEARCH("余额小于待支付",AR43)))</formula>
    </cfRule>
  </conditionalFormatting>
  <conditionalFormatting sqref="AR44">
    <cfRule type="containsText" dxfId="2" priority="1" operator="between" text="余额小于待支付">
      <formula>NOT(ISERROR(SEARCH("余额小于待支付",AR44)))</formula>
    </cfRule>
  </conditionalFormatting>
  <conditionalFormatting sqref="B4:B16">
    <cfRule type="duplicateValues" dxfId="0" priority="18"/>
  </conditionalFormatting>
  <conditionalFormatting sqref="C4:C16">
    <cfRule type="duplicateValues" dxfId="0" priority="17"/>
  </conditionalFormatting>
  <conditionalFormatting sqref="C1 C4:C1048576">
    <cfRule type="duplicateValues" dxfId="0" priority="16"/>
  </conditionalFormatting>
  <conditionalFormatting sqref="AR1:AR35 AR45:AR1048576">
    <cfRule type="containsText" dxfId="2" priority="10" operator="between" text="余额小于待支付">
      <formula>NOT(ISERROR(SEARCH("余额小于待支付",AR1)))</formula>
    </cfRule>
  </conditionalFormatting>
  <conditionalFormatting sqref="B4:C16">
    <cfRule type="duplicateValues" dxfId="0" priority="19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92D050"/>
  </sheetPr>
  <dimension ref="A1:AV58"/>
  <sheetViews>
    <sheetView workbookViewId="0">
      <pane xSplit="5" ySplit="3" topLeftCell="AI4" activePane="bottomRight" state="frozen"/>
      <selection/>
      <selection pane="topRight"/>
      <selection pane="bottomLeft"/>
      <selection pane="bottomRight" activeCell="C62" sqref="C62"/>
    </sheetView>
  </sheetViews>
  <sheetFormatPr defaultColWidth="8.66666666666667" defaultRowHeight="16.5"/>
  <cols>
    <col min="1" max="1" width="4.58333333333333" style="115" customWidth="1"/>
    <col min="2" max="2" width="9.5" style="115" customWidth="1"/>
    <col min="3" max="3" width="36.5" style="115" customWidth="1"/>
    <col min="4" max="4" width="7.83333333333333" style="115" customWidth="1"/>
    <col min="5" max="5" width="11.25" style="115" customWidth="1"/>
    <col min="6" max="6" width="12.1333333333333" style="115" customWidth="1"/>
    <col min="7" max="7" width="11.8833333333333" style="115" customWidth="1"/>
    <col min="8" max="9" width="11.25" style="115" customWidth="1"/>
    <col min="10" max="10" width="12.75" style="115" hidden="1" customWidth="1" outlineLevel="1"/>
    <col min="11" max="31" width="2.83333333333333" style="115" hidden="1" customWidth="1" outlineLevel="1"/>
    <col min="32" max="32" width="12.75" style="115" hidden="1" customWidth="1" outlineLevel="1"/>
    <col min="33" max="33" width="11.25" style="116" hidden="1" customWidth="1" outlineLevel="1"/>
    <col min="34" max="34" width="11.25" style="115" hidden="1" customWidth="1" outlineLevel="1"/>
    <col min="35" max="35" width="12.75" style="115" customWidth="1" collapsed="1"/>
    <col min="36" max="36" width="11.25" style="116" customWidth="1"/>
    <col min="37" max="37" width="11.25" style="115" customWidth="1"/>
    <col min="38" max="38" width="12.75" style="115" customWidth="1"/>
    <col min="39" max="39" width="11.25" style="116" customWidth="1"/>
    <col min="40" max="40" width="11.25" style="115" customWidth="1"/>
    <col min="41" max="41" width="13.8333333333333" style="115" hidden="1" customWidth="1" outlineLevel="1"/>
    <col min="42" max="42" width="12.0833333333333" style="115" hidden="1" customWidth="1" outlineLevel="1"/>
    <col min="43" max="43" width="14.5" style="115" hidden="1" customWidth="1" outlineLevel="1"/>
    <col min="44" max="44" width="16.0833333333333" style="115" hidden="1" customWidth="1" outlineLevel="1"/>
    <col min="45" max="45" width="13.8333333333333" style="115" hidden="1" customWidth="1" outlineLevel="1"/>
    <col min="46" max="46" width="12.25" style="115" customWidth="1" collapsed="1"/>
    <col min="47" max="47" width="20.25" style="115" customWidth="1"/>
    <col min="48" max="48" width="8.66666666666667" style="115" hidden="1" customWidth="1"/>
    <col min="49" max="16384" width="8.66666666666667" style="115"/>
  </cols>
  <sheetData>
    <row r="1" ht="27" customHeight="1" spans="6:45">
      <c r="F1" s="117">
        <f t="shared" ref="F1:AE1" si="0">SUBTOTAL(9,F$3:F$1048406)</f>
        <v>-11658.5400000001</v>
      </c>
      <c r="G1" s="117">
        <f t="shared" si="0"/>
        <v>87552.35</v>
      </c>
      <c r="H1" s="117">
        <f t="shared" si="0"/>
        <v>14592.0583333333</v>
      </c>
      <c r="I1" s="117">
        <f t="shared" si="0"/>
        <v>12000</v>
      </c>
      <c r="J1" s="117">
        <f t="shared" si="0"/>
        <v>0</v>
      </c>
      <c r="K1" s="117">
        <f t="shared" si="0"/>
        <v>0.106666666666667</v>
      </c>
      <c r="L1" s="117">
        <f t="shared" si="0"/>
        <v>0</v>
      </c>
      <c r="M1" s="117">
        <f t="shared" si="0"/>
        <v>0.106666666666667</v>
      </c>
      <c r="N1" s="117">
        <f t="shared" si="0"/>
        <v>4000</v>
      </c>
      <c r="O1" s="117">
        <f t="shared" si="0"/>
        <v>12340</v>
      </c>
      <c r="P1" s="117">
        <f t="shared" si="0"/>
        <v>-8340</v>
      </c>
      <c r="Q1" s="117">
        <f t="shared" si="0"/>
        <v>48426.35</v>
      </c>
      <c r="R1" s="117">
        <f t="shared" si="0"/>
        <v>48426.35</v>
      </c>
      <c r="S1" s="117">
        <f t="shared" si="0"/>
        <v>0</v>
      </c>
      <c r="T1" s="117">
        <f t="shared" si="0"/>
        <v>34253.13</v>
      </c>
      <c r="U1" s="117">
        <f t="shared" si="0"/>
        <v>8340</v>
      </c>
      <c r="V1" s="117">
        <f t="shared" si="0"/>
        <v>25913.13</v>
      </c>
      <c r="W1" s="117">
        <f t="shared" si="0"/>
        <v>34253.13</v>
      </c>
      <c r="X1" s="117">
        <f t="shared" si="0"/>
        <v>34253.13</v>
      </c>
      <c r="Y1" s="117">
        <f t="shared" si="0"/>
        <v>0</v>
      </c>
      <c r="Z1" s="117">
        <f t="shared" si="0"/>
        <v>0</v>
      </c>
      <c r="AA1" s="117">
        <f t="shared" si="0"/>
        <v>0</v>
      </c>
      <c r="AB1" s="117">
        <f t="shared" si="0"/>
        <v>0</v>
      </c>
      <c r="AC1" s="117">
        <f t="shared" si="0"/>
        <v>55257</v>
      </c>
      <c r="AD1" s="117">
        <f t="shared" si="0"/>
        <v>106317.2</v>
      </c>
      <c r="AE1" s="117">
        <f t="shared" si="0"/>
        <v>-51060.2</v>
      </c>
      <c r="AF1" s="117">
        <f t="shared" ref="AF1:AQ1" si="1">SUBTOTAL(9,AF$3:AF$1048406)</f>
        <v>0</v>
      </c>
      <c r="AG1" s="117">
        <f t="shared" si="1"/>
        <v>0</v>
      </c>
      <c r="AH1" s="117">
        <f t="shared" si="1"/>
        <v>0</v>
      </c>
      <c r="AI1" s="117">
        <f t="shared" si="1"/>
        <v>0</v>
      </c>
      <c r="AJ1" s="117">
        <f t="shared" si="1"/>
        <v>24151.49</v>
      </c>
      <c r="AK1" s="117">
        <f t="shared" si="1"/>
        <v>-24151.49</v>
      </c>
      <c r="AL1" s="144">
        <f t="shared" si="1"/>
        <v>13787.02</v>
      </c>
      <c r="AM1" s="117">
        <f t="shared" si="1"/>
        <v>0</v>
      </c>
      <c r="AN1" s="117">
        <f t="shared" si="1"/>
        <v>13787.02</v>
      </c>
      <c r="AO1" s="117">
        <f t="shared" si="1"/>
        <v>189976.736666667</v>
      </c>
      <c r="AP1" s="117">
        <f t="shared" si="1"/>
        <v>233828.17</v>
      </c>
      <c r="AQ1" s="117">
        <f t="shared" si="1"/>
        <v>-43851.4333333333</v>
      </c>
      <c r="AR1" s="146">
        <v>304160.477333333</v>
      </c>
      <c r="AS1" s="117">
        <f>SUBTOTAL(9,AS$3:AS$1048406)</f>
        <v>-79846.4533333333</v>
      </c>
    </row>
    <row r="2" s="114" customFormat="1" ht="17.25" spans="1:47">
      <c r="A2" s="118" t="s">
        <v>5</v>
      </c>
      <c r="B2" s="119" t="s">
        <v>817</v>
      </c>
      <c r="C2" s="120" t="s">
        <v>637</v>
      </c>
      <c r="D2" s="120" t="s">
        <v>818</v>
      </c>
      <c r="E2" s="120" t="s">
        <v>819</v>
      </c>
      <c r="F2" s="121" t="s">
        <v>8</v>
      </c>
      <c r="G2" s="122" t="s">
        <v>9</v>
      </c>
      <c r="H2" s="123" t="s">
        <v>10</v>
      </c>
      <c r="I2" s="135" t="s">
        <v>820</v>
      </c>
      <c r="J2" s="135" t="s">
        <v>821</v>
      </c>
      <c r="K2" s="136">
        <v>2023.07</v>
      </c>
      <c r="L2" s="137"/>
      <c r="M2" s="138"/>
      <c r="N2" s="136">
        <v>2023.08</v>
      </c>
      <c r="O2" s="137"/>
      <c r="P2" s="138"/>
      <c r="Q2" s="136">
        <v>2023.09</v>
      </c>
      <c r="R2" s="137"/>
      <c r="S2" s="138"/>
      <c r="T2" s="142">
        <v>2023.1</v>
      </c>
      <c r="U2" s="137"/>
      <c r="V2" s="138"/>
      <c r="W2" s="136">
        <v>2023.11</v>
      </c>
      <c r="X2" s="137"/>
      <c r="Y2" s="138"/>
      <c r="Z2" s="136">
        <v>2023.12</v>
      </c>
      <c r="AA2" s="137"/>
      <c r="AB2" s="138"/>
      <c r="AC2" s="136">
        <v>2024.01</v>
      </c>
      <c r="AD2" s="137"/>
      <c r="AE2" s="138"/>
      <c r="AF2" s="136">
        <v>2024.02</v>
      </c>
      <c r="AG2" s="137"/>
      <c r="AH2" s="138"/>
      <c r="AI2" s="136">
        <v>2024.03</v>
      </c>
      <c r="AJ2" s="137"/>
      <c r="AK2" s="138"/>
      <c r="AL2" s="136">
        <v>2024.04</v>
      </c>
      <c r="AM2" s="137"/>
      <c r="AN2" s="138"/>
      <c r="AO2" s="147" t="s">
        <v>822</v>
      </c>
      <c r="AP2" s="148"/>
      <c r="AQ2" s="149"/>
      <c r="AR2" s="147" t="s">
        <v>823</v>
      </c>
      <c r="AS2" s="148"/>
      <c r="AT2" s="150" t="s">
        <v>824</v>
      </c>
      <c r="AU2" s="151" t="s">
        <v>825</v>
      </c>
    </row>
    <row r="3" s="114" customFormat="1" ht="45" spans="1:47">
      <c r="A3" s="124"/>
      <c r="B3" s="125"/>
      <c r="C3" s="125"/>
      <c r="D3" s="125"/>
      <c r="E3" s="125"/>
      <c r="F3" s="126"/>
      <c r="G3" s="127"/>
      <c r="H3" s="128"/>
      <c r="I3" s="139"/>
      <c r="J3" s="139"/>
      <c r="K3" s="140" t="s">
        <v>21</v>
      </c>
      <c r="L3" s="140" t="s">
        <v>22</v>
      </c>
      <c r="M3" s="140" t="s">
        <v>826</v>
      </c>
      <c r="N3" s="140" t="s">
        <v>21</v>
      </c>
      <c r="O3" s="140" t="s">
        <v>22</v>
      </c>
      <c r="P3" s="140" t="s">
        <v>826</v>
      </c>
      <c r="Q3" s="140" t="s">
        <v>21</v>
      </c>
      <c r="R3" s="140" t="s">
        <v>22</v>
      </c>
      <c r="S3" s="140" t="s">
        <v>826</v>
      </c>
      <c r="T3" s="140" t="s">
        <v>21</v>
      </c>
      <c r="U3" s="140" t="s">
        <v>22</v>
      </c>
      <c r="V3" s="140" t="s">
        <v>826</v>
      </c>
      <c r="W3" s="140" t="s">
        <v>21</v>
      </c>
      <c r="X3" s="140" t="s">
        <v>22</v>
      </c>
      <c r="Y3" s="140" t="s">
        <v>826</v>
      </c>
      <c r="Z3" s="140" t="s">
        <v>21</v>
      </c>
      <c r="AA3" s="140" t="s">
        <v>22</v>
      </c>
      <c r="AB3" s="140" t="s">
        <v>826</v>
      </c>
      <c r="AC3" s="140" t="s">
        <v>21</v>
      </c>
      <c r="AD3" s="140" t="s">
        <v>22</v>
      </c>
      <c r="AE3" s="140" t="s">
        <v>826</v>
      </c>
      <c r="AF3" s="140" t="s">
        <v>21</v>
      </c>
      <c r="AG3" s="140" t="s">
        <v>22</v>
      </c>
      <c r="AH3" s="140" t="s">
        <v>826</v>
      </c>
      <c r="AI3" s="140" t="s">
        <v>21</v>
      </c>
      <c r="AJ3" s="140" t="s">
        <v>22</v>
      </c>
      <c r="AK3" s="140" t="s">
        <v>826</v>
      </c>
      <c r="AL3" s="140" t="s">
        <v>21</v>
      </c>
      <c r="AM3" s="140" t="s">
        <v>22</v>
      </c>
      <c r="AN3" s="140" t="s">
        <v>826</v>
      </c>
      <c r="AO3" s="140" t="s">
        <v>21</v>
      </c>
      <c r="AP3" s="140" t="s">
        <v>22</v>
      </c>
      <c r="AQ3" s="140" t="s">
        <v>826</v>
      </c>
      <c r="AR3" s="152" t="s">
        <v>827</v>
      </c>
      <c r="AS3" s="140" t="s">
        <v>828</v>
      </c>
      <c r="AT3" s="150" t="s">
        <v>824</v>
      </c>
      <c r="AU3" s="151" t="s">
        <v>825</v>
      </c>
    </row>
    <row r="4" hidden="1" spans="1:48">
      <c r="A4" s="129">
        <v>1</v>
      </c>
      <c r="B4" s="130" t="s">
        <v>888</v>
      </c>
      <c r="C4" s="131" t="s">
        <v>889</v>
      </c>
      <c r="D4" s="131" t="s">
        <v>890</v>
      </c>
      <c r="E4" s="115" t="s">
        <v>645</v>
      </c>
      <c r="F4" s="132">
        <f>VLOOKUP(B4,[1]整理明细!$B:$M,12,0)</f>
        <v>0</v>
      </c>
      <c r="G4" s="132">
        <v>0</v>
      </c>
      <c r="H4" s="133">
        <f t="shared" ref="H4:H56" si="2">G4/6</f>
        <v>0</v>
      </c>
      <c r="I4" s="133">
        <f t="shared" ref="I4:I56" si="3">ROUND(H4*0.8,-3)</f>
        <v>0</v>
      </c>
      <c r="J4" s="133">
        <v>9200</v>
      </c>
      <c r="K4" s="133">
        <v>0</v>
      </c>
      <c r="L4" s="133">
        <v>0</v>
      </c>
      <c r="M4" s="133">
        <v>0</v>
      </c>
      <c r="N4" s="133">
        <v>0</v>
      </c>
      <c r="O4" s="133">
        <v>0</v>
      </c>
      <c r="P4" s="133">
        <v>0</v>
      </c>
      <c r="Q4" s="133">
        <v>0</v>
      </c>
      <c r="R4" s="133">
        <v>9200</v>
      </c>
      <c r="S4" s="133">
        <v>-9200</v>
      </c>
      <c r="T4" s="133">
        <v>0</v>
      </c>
      <c r="U4" s="133">
        <v>0</v>
      </c>
      <c r="V4" s="133">
        <v>0</v>
      </c>
      <c r="W4" s="133">
        <v>9200</v>
      </c>
      <c r="X4" s="133">
        <v>0</v>
      </c>
      <c r="Y4" s="133">
        <v>9200</v>
      </c>
      <c r="Z4" s="133">
        <v>9200</v>
      </c>
      <c r="AA4" s="133">
        <v>0</v>
      </c>
      <c r="AB4" s="133">
        <v>9200</v>
      </c>
      <c r="AC4" s="133">
        <v>9200</v>
      </c>
      <c r="AD4" s="133">
        <v>0</v>
      </c>
      <c r="AE4" s="133">
        <v>9200</v>
      </c>
      <c r="AF4" s="133">
        <v>9200</v>
      </c>
      <c r="AG4" s="133">
        <v>0</v>
      </c>
      <c r="AH4" s="133">
        <f t="shared" ref="AH4:AH41" si="4">AF4-AG4</f>
        <v>9200</v>
      </c>
      <c r="AI4" s="133">
        <v>0</v>
      </c>
      <c r="AJ4" s="133">
        <v>0</v>
      </c>
      <c r="AK4" s="133">
        <f t="shared" ref="AK4:AK42" si="5">AI4-AJ4</f>
        <v>0</v>
      </c>
      <c r="AL4" s="133">
        <v>0</v>
      </c>
      <c r="AM4" s="133"/>
      <c r="AN4" s="133">
        <f t="shared" ref="AN4:AN58" si="6">AL4-AM4</f>
        <v>0</v>
      </c>
      <c r="AO4" s="153">
        <f>SUMIF($K$3:$AN$3,AO$3,$K4:$AN4)</f>
        <v>36800</v>
      </c>
      <c r="AP4" s="153">
        <f>SUMIF($K$3:$AN$3,AP$3,$K4:$AN4)</f>
        <v>9200</v>
      </c>
      <c r="AQ4" s="153">
        <f t="shared" ref="AQ4:AQ58" si="7">AO4-AP4</f>
        <v>27600</v>
      </c>
      <c r="AR4" s="154" t="str">
        <f>IF(F4-AQ4&gt;0,"余额大于待支付","余额小于待支付")</f>
        <v>余额小于待支付</v>
      </c>
      <c r="AS4" s="153">
        <f t="shared" ref="AS4:AS41" si="8">IF(AR4="余额大于待支付",AQ4,F4)</f>
        <v>0</v>
      </c>
      <c r="AT4" s="155"/>
      <c r="AU4" s="155"/>
      <c r="AV4" s="115" t="e">
        <f>VLOOKUP(B4,[13]Sheet1!$B$1:$BK$65536,62,0)</f>
        <v>#N/A</v>
      </c>
    </row>
    <row r="5" hidden="1" spans="1:48">
      <c r="A5" s="129">
        <v>2</v>
      </c>
      <c r="B5" s="115" t="s">
        <v>891</v>
      </c>
      <c r="C5" s="131" t="s">
        <v>892</v>
      </c>
      <c r="D5" s="115" t="s">
        <v>890</v>
      </c>
      <c r="E5" s="115" t="s">
        <v>645</v>
      </c>
      <c r="F5" s="132">
        <f>VLOOKUP(B5,[1]整理明细!$B:$M,12,0)</f>
        <v>0.100000000002183</v>
      </c>
      <c r="G5" s="132">
        <f>VLOOKUP(B5,[12]河北应付账款!$C:$P,14,0)</f>
        <v>23585.1</v>
      </c>
      <c r="H5" s="133">
        <f t="shared" si="2"/>
        <v>3930.85</v>
      </c>
      <c r="I5" s="133">
        <f t="shared" si="3"/>
        <v>3000</v>
      </c>
      <c r="J5" s="133">
        <v>3477</v>
      </c>
      <c r="K5" s="133">
        <v>0</v>
      </c>
      <c r="L5" s="133">
        <v>0</v>
      </c>
      <c r="M5" s="133">
        <v>0</v>
      </c>
      <c r="N5" s="133">
        <v>0</v>
      </c>
      <c r="O5" s="133">
        <v>0</v>
      </c>
      <c r="P5" s="133">
        <v>0</v>
      </c>
      <c r="Q5" s="133">
        <v>1000</v>
      </c>
      <c r="R5" s="133">
        <v>0</v>
      </c>
      <c r="S5" s="133">
        <v>1000</v>
      </c>
      <c r="T5" s="133">
        <v>1738.46</v>
      </c>
      <c r="U5" s="133">
        <v>0</v>
      </c>
      <c r="V5" s="133">
        <v>1738.46</v>
      </c>
      <c r="W5" s="133">
        <v>0</v>
      </c>
      <c r="X5" s="133">
        <v>2317.95</v>
      </c>
      <c r="Y5" s="133">
        <v>-2317.95</v>
      </c>
      <c r="Z5" s="133">
        <v>2897.43</v>
      </c>
      <c r="AA5" s="133">
        <v>2897.43</v>
      </c>
      <c r="AB5" s="133">
        <v>0</v>
      </c>
      <c r="AC5" s="133">
        <v>2898</v>
      </c>
      <c r="AD5" s="133">
        <v>2897.43</v>
      </c>
      <c r="AE5" s="133">
        <v>0.570000000000164</v>
      </c>
      <c r="AF5" s="133">
        <v>3477</v>
      </c>
      <c r="AG5" s="133">
        <v>7823.07</v>
      </c>
      <c r="AH5" s="133">
        <f t="shared" si="4"/>
        <v>-4346.07</v>
      </c>
      <c r="AI5" s="133">
        <v>4172.3</v>
      </c>
      <c r="AJ5" s="133">
        <f>VLOOKUP(C5,'[11]2024.03支出'!$G:$H,2,0)</f>
        <v>4172.2</v>
      </c>
      <c r="AK5" s="133">
        <f t="shared" si="5"/>
        <v>0.100000000000364</v>
      </c>
      <c r="AL5" s="133">
        <v>0</v>
      </c>
      <c r="AM5" s="133"/>
      <c r="AN5" s="133">
        <f t="shared" si="6"/>
        <v>0</v>
      </c>
      <c r="AO5" s="153">
        <f>SUMIF($K$3:$AN$3,AO$3,$K5:$AN5)</f>
        <v>16183.19</v>
      </c>
      <c r="AP5" s="153">
        <f>SUMIF($K$3:$AN$3,AP$3,$K5:$AN5)</f>
        <v>20108.08</v>
      </c>
      <c r="AQ5" s="153">
        <f t="shared" si="7"/>
        <v>-3924.89</v>
      </c>
      <c r="AR5" s="154" t="str">
        <f t="shared" ref="AR4:AR18" si="9">IF(F5-AQ5&gt;0,"余额大于待支付","余额小于待支付")</f>
        <v>余额大于待支付</v>
      </c>
      <c r="AS5" s="153">
        <f t="shared" si="8"/>
        <v>-3924.89</v>
      </c>
      <c r="AT5" s="155"/>
      <c r="AU5" s="155"/>
      <c r="AV5" s="115" t="e">
        <f>VLOOKUP(B5,[13]Sheet1!$B$1:$BK$65536,62,0)</f>
        <v>#N/A</v>
      </c>
    </row>
    <row r="6" hidden="1" spans="1:48">
      <c r="A6" s="129">
        <v>3</v>
      </c>
      <c r="B6" s="115" t="s">
        <v>893</v>
      </c>
      <c r="C6" s="131" t="s">
        <v>894</v>
      </c>
      <c r="D6" s="115" t="s">
        <v>890</v>
      </c>
      <c r="E6" s="115" t="s">
        <v>645</v>
      </c>
      <c r="F6" s="132">
        <f>VLOOKUP(B6,[1]整理明细!$B:$M,12,0)</f>
        <v>0.0999999999985448</v>
      </c>
      <c r="G6" s="132">
        <f>VLOOKUP(B6,[12]河北应付账款!$C:$P,14,0)</f>
        <v>6358.1</v>
      </c>
      <c r="H6" s="133">
        <f t="shared" si="2"/>
        <v>1059.68333333333</v>
      </c>
      <c r="I6" s="133">
        <f t="shared" si="3"/>
        <v>1000</v>
      </c>
      <c r="J6" s="133">
        <v>2080</v>
      </c>
      <c r="K6" s="133">
        <v>277.333333333333</v>
      </c>
      <c r="L6" s="133">
        <v>0</v>
      </c>
      <c r="M6" s="133">
        <v>277.333333333333</v>
      </c>
      <c r="N6" s="133">
        <v>0</v>
      </c>
      <c r="O6" s="133">
        <v>1456</v>
      </c>
      <c r="P6" s="133">
        <v>-1456</v>
      </c>
      <c r="Q6" s="133">
        <v>1000</v>
      </c>
      <c r="R6" s="133">
        <v>0</v>
      </c>
      <c r="S6" s="133">
        <v>1000</v>
      </c>
      <c r="T6" s="133">
        <v>1733.33333333334</v>
      </c>
      <c r="U6" s="133">
        <v>4070</v>
      </c>
      <c r="V6" s="133">
        <v>-2336.66666666666</v>
      </c>
      <c r="W6" s="133">
        <v>1040</v>
      </c>
      <c r="X6" s="133">
        <v>1040</v>
      </c>
      <c r="Y6" s="133">
        <v>0</v>
      </c>
      <c r="Z6" s="133">
        <v>0</v>
      </c>
      <c r="AA6" s="133">
        <v>0</v>
      </c>
      <c r="AB6" s="133">
        <v>0</v>
      </c>
      <c r="AC6" s="133">
        <v>1248</v>
      </c>
      <c r="AD6" s="133">
        <v>1248</v>
      </c>
      <c r="AE6" s="133">
        <v>0</v>
      </c>
      <c r="AF6" s="133">
        <v>2080</v>
      </c>
      <c r="AG6" s="133">
        <v>2080</v>
      </c>
      <c r="AH6" s="133">
        <f t="shared" si="4"/>
        <v>0</v>
      </c>
      <c r="AI6" s="133">
        <v>0</v>
      </c>
      <c r="AJ6" s="133">
        <v>0</v>
      </c>
      <c r="AK6" s="133">
        <f t="shared" si="5"/>
        <v>0</v>
      </c>
      <c r="AL6" s="133">
        <v>0</v>
      </c>
      <c r="AM6" s="133"/>
      <c r="AN6" s="133">
        <f t="shared" si="6"/>
        <v>0</v>
      </c>
      <c r="AO6" s="153">
        <f>SUMIF($K$3:$AN$3,AO$3,$K6:$AN6)</f>
        <v>7378.66666666667</v>
      </c>
      <c r="AP6" s="153">
        <f>SUMIF($K$3:$AN$3,AP$3,$K6:$AN6)</f>
        <v>9894</v>
      </c>
      <c r="AQ6" s="153">
        <f t="shared" si="7"/>
        <v>-2515.33333333333</v>
      </c>
      <c r="AR6" s="154" t="str">
        <f t="shared" si="9"/>
        <v>余额大于待支付</v>
      </c>
      <c r="AS6" s="153">
        <f t="shared" si="8"/>
        <v>-2515.33333333333</v>
      </c>
      <c r="AT6" s="155"/>
      <c r="AU6" s="155"/>
      <c r="AV6" s="115" t="e">
        <f>VLOOKUP(B6,[13]Sheet1!$B$1:$BK$65536,62,0)</f>
        <v>#N/A</v>
      </c>
    </row>
    <row r="7" hidden="1" spans="1:48">
      <c r="A7" s="129">
        <v>4</v>
      </c>
      <c r="B7" s="115" t="s">
        <v>895</v>
      </c>
      <c r="C7" s="115" t="s">
        <v>896</v>
      </c>
      <c r="D7" s="115" t="s">
        <v>890</v>
      </c>
      <c r="E7" s="115" t="s">
        <v>645</v>
      </c>
      <c r="F7" s="132">
        <f>VLOOKUP(B7,[1]整理明细!$B:$M,12,0)</f>
        <v>-10860</v>
      </c>
      <c r="G7" s="132">
        <f>VLOOKUP(B7,[12]河北应付账款!$C:$P,14,0)</f>
        <v>96045</v>
      </c>
      <c r="H7" s="133">
        <f t="shared" si="2"/>
        <v>16007.5</v>
      </c>
      <c r="I7" s="133">
        <f t="shared" si="3"/>
        <v>13000</v>
      </c>
      <c r="J7" s="133">
        <v>17844</v>
      </c>
      <c r="K7" s="133">
        <v>0</v>
      </c>
      <c r="L7" s="133">
        <v>0</v>
      </c>
      <c r="M7" s="133">
        <v>0</v>
      </c>
      <c r="N7" s="133">
        <v>0</v>
      </c>
      <c r="O7" s="133">
        <v>66209.72</v>
      </c>
      <c r="P7" s="133">
        <v>-66209.72</v>
      </c>
      <c r="Q7" s="133">
        <v>50000</v>
      </c>
      <c r="R7" s="133">
        <v>0</v>
      </c>
      <c r="S7" s="133">
        <v>50000</v>
      </c>
      <c r="T7" s="133">
        <v>100000</v>
      </c>
      <c r="U7" s="133">
        <v>0</v>
      </c>
      <c r="V7" s="133">
        <v>100000</v>
      </c>
      <c r="W7" s="133">
        <v>33000</v>
      </c>
      <c r="X7" s="133">
        <v>32776.08</v>
      </c>
      <c r="Y7" s="133">
        <v>223.919999999998</v>
      </c>
      <c r="Z7" s="133">
        <v>7500</v>
      </c>
      <c r="AA7" s="133">
        <v>7500</v>
      </c>
      <c r="AB7" s="133">
        <v>0</v>
      </c>
      <c r="AC7" s="133">
        <v>0</v>
      </c>
      <c r="AD7" s="133">
        <v>0</v>
      </c>
      <c r="AE7" s="133">
        <v>0</v>
      </c>
      <c r="AF7" s="133">
        <v>17844</v>
      </c>
      <c r="AG7" s="133">
        <v>0</v>
      </c>
      <c r="AH7" s="133">
        <f t="shared" si="4"/>
        <v>17844</v>
      </c>
      <c r="AI7" s="133">
        <v>0</v>
      </c>
      <c r="AJ7" s="133">
        <v>0</v>
      </c>
      <c r="AK7" s="133">
        <f t="shared" si="5"/>
        <v>0</v>
      </c>
      <c r="AL7" s="133">
        <v>0</v>
      </c>
      <c r="AM7" s="133"/>
      <c r="AN7" s="133">
        <f t="shared" si="6"/>
        <v>0</v>
      </c>
      <c r="AO7" s="153">
        <f>SUMIF($K$3:$AN$3,AO$3,$K7:$AN7)</f>
        <v>208344</v>
      </c>
      <c r="AP7" s="153">
        <f>SUMIF($K$3:$AN$3,AP$3,$K7:$AN7)</f>
        <v>106485.8</v>
      </c>
      <c r="AQ7" s="153">
        <f t="shared" si="7"/>
        <v>101858.2</v>
      </c>
      <c r="AR7" s="154" t="str">
        <f t="shared" si="9"/>
        <v>余额小于待支付</v>
      </c>
      <c r="AS7" s="153">
        <f t="shared" si="8"/>
        <v>-10860</v>
      </c>
      <c r="AT7" s="155"/>
      <c r="AV7" s="115" t="e">
        <f>VLOOKUP(B7,[13]Sheet1!$B$1:$BK$65536,62,0)</f>
        <v>#N/A</v>
      </c>
    </row>
    <row r="8" hidden="1" spans="1:48">
      <c r="A8" s="129">
        <v>5</v>
      </c>
      <c r="B8" s="130" t="s">
        <v>897</v>
      </c>
      <c r="C8" s="131" t="s">
        <v>898</v>
      </c>
      <c r="D8" s="131" t="s">
        <v>890</v>
      </c>
      <c r="E8" s="131" t="s">
        <v>712</v>
      </c>
      <c r="F8" s="132">
        <f>VLOOKUP(B8,[1]整理明细!$B:$M,12,0)</f>
        <v>50935.51</v>
      </c>
      <c r="G8" s="132">
        <f>VLOOKUP(B8,[12]河北应付账款!$C:$P,14,0)</f>
        <v>131467.76</v>
      </c>
      <c r="H8" s="133">
        <f t="shared" si="2"/>
        <v>21911.2933333333</v>
      </c>
      <c r="I8" s="133">
        <f t="shared" si="3"/>
        <v>18000</v>
      </c>
      <c r="J8" s="133">
        <v>61000</v>
      </c>
      <c r="K8" s="133">
        <v>7649.03333333333</v>
      </c>
      <c r="L8" s="133">
        <v>7000</v>
      </c>
      <c r="M8" s="133">
        <v>649.03333333333</v>
      </c>
      <c r="N8" s="133">
        <v>7000</v>
      </c>
      <c r="O8" s="133">
        <v>0</v>
      </c>
      <c r="P8" s="133">
        <v>7000</v>
      </c>
      <c r="Q8" s="133">
        <v>8000</v>
      </c>
      <c r="R8" s="133">
        <v>0</v>
      </c>
      <c r="S8" s="133">
        <v>8000</v>
      </c>
      <c r="T8" s="133">
        <v>45920</v>
      </c>
      <c r="U8" s="133">
        <v>36000</v>
      </c>
      <c r="V8" s="133">
        <v>9920</v>
      </c>
      <c r="W8" s="133">
        <v>10000</v>
      </c>
      <c r="X8" s="133">
        <v>17000</v>
      </c>
      <c r="Y8" s="133">
        <v>-7000</v>
      </c>
      <c r="Z8" s="133">
        <v>10760</v>
      </c>
      <c r="AA8" s="133">
        <v>6900</v>
      </c>
      <c r="AB8" s="133">
        <v>3860</v>
      </c>
      <c r="AC8" s="133">
        <v>70000</v>
      </c>
      <c r="AD8" s="133">
        <v>0</v>
      </c>
      <c r="AE8" s="133">
        <v>70000</v>
      </c>
      <c r="AF8" s="133">
        <v>70000</v>
      </c>
      <c r="AG8" s="133">
        <v>64000</v>
      </c>
      <c r="AH8" s="133">
        <f t="shared" si="4"/>
        <v>6000</v>
      </c>
      <c r="AI8" s="133">
        <v>70000</v>
      </c>
      <c r="AJ8" s="133">
        <v>0</v>
      </c>
      <c r="AK8" s="133">
        <f t="shared" si="5"/>
        <v>70000</v>
      </c>
      <c r="AL8" s="133">
        <v>70000</v>
      </c>
      <c r="AM8" s="133"/>
      <c r="AN8" s="133">
        <f t="shared" si="6"/>
        <v>70000</v>
      </c>
      <c r="AO8" s="153">
        <f>SUMIF($K$3:$AN$3,AO$3,$K8:$AN8)</f>
        <v>369329.033333333</v>
      </c>
      <c r="AP8" s="153">
        <f>SUMIF($K$3:$AN$3,AP$3,$K8:$AN8)</f>
        <v>130900</v>
      </c>
      <c r="AQ8" s="153">
        <f t="shared" si="7"/>
        <v>238429.033333333</v>
      </c>
      <c r="AR8" s="154" t="str">
        <f t="shared" si="9"/>
        <v>余额小于待支付</v>
      </c>
      <c r="AS8" s="153">
        <f t="shared" si="8"/>
        <v>50935.51</v>
      </c>
      <c r="AT8" s="155"/>
      <c r="AU8" s="155"/>
      <c r="AV8" s="115">
        <f>VLOOKUP(B8,[13]Sheet1!$B$1:$BK$65536,62,0)</f>
        <v>0</v>
      </c>
    </row>
    <row r="9" spans="1:48">
      <c r="A9" s="129">
        <v>6</v>
      </c>
      <c r="B9" s="131" t="s">
        <v>899</v>
      </c>
      <c r="C9" s="131" t="s">
        <v>900</v>
      </c>
      <c r="D9" s="131" t="s">
        <v>890</v>
      </c>
      <c r="E9" s="134" t="s">
        <v>712</v>
      </c>
      <c r="F9" s="132">
        <f>VLOOKUP(B9,[1]整理明细!$B:$M,12,0)</f>
        <v>0</v>
      </c>
      <c r="G9" s="132">
        <v>0</v>
      </c>
      <c r="H9" s="133">
        <f t="shared" si="2"/>
        <v>0</v>
      </c>
      <c r="I9" s="133">
        <f t="shared" si="3"/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8340</v>
      </c>
      <c r="P9" s="133">
        <v>-8340</v>
      </c>
      <c r="Q9" s="133">
        <v>0</v>
      </c>
      <c r="R9" s="133">
        <v>0</v>
      </c>
      <c r="S9" s="133">
        <v>0</v>
      </c>
      <c r="T9" s="133">
        <v>0</v>
      </c>
      <c r="U9" s="133">
        <v>8340</v>
      </c>
      <c r="V9" s="133">
        <v>-8340</v>
      </c>
      <c r="W9" s="133">
        <v>0</v>
      </c>
      <c r="X9" s="133">
        <v>0</v>
      </c>
      <c r="Y9" s="133">
        <v>0</v>
      </c>
      <c r="Z9" s="133">
        <v>0</v>
      </c>
      <c r="AA9" s="133">
        <v>0</v>
      </c>
      <c r="AB9" s="133">
        <v>0</v>
      </c>
      <c r="AC9" s="133">
        <v>8340</v>
      </c>
      <c r="AD9" s="133">
        <v>8340</v>
      </c>
      <c r="AE9" s="133">
        <v>0</v>
      </c>
      <c r="AF9" s="133">
        <v>0</v>
      </c>
      <c r="AG9" s="133">
        <v>0</v>
      </c>
      <c r="AH9" s="133">
        <f t="shared" si="4"/>
        <v>0</v>
      </c>
      <c r="AI9" s="133">
        <v>0</v>
      </c>
      <c r="AJ9" s="133">
        <v>0</v>
      </c>
      <c r="AK9" s="133">
        <f t="shared" si="5"/>
        <v>0</v>
      </c>
      <c r="AL9" s="133">
        <v>1070</v>
      </c>
      <c r="AM9" s="133"/>
      <c r="AN9" s="133">
        <f t="shared" si="6"/>
        <v>1070</v>
      </c>
      <c r="AO9" s="153">
        <f>SUMIF($K$3:$AN$3,AO$3,$K9:$AN9)</f>
        <v>9410</v>
      </c>
      <c r="AP9" s="153">
        <f>SUMIF($K$3:$AN$3,AP$3,$K9:$AN9)</f>
        <v>25020</v>
      </c>
      <c r="AQ9" s="153">
        <f t="shared" si="7"/>
        <v>-15610</v>
      </c>
      <c r="AR9" s="154" t="str">
        <f t="shared" si="9"/>
        <v>余额大于待支付</v>
      </c>
      <c r="AS9" s="153">
        <f t="shared" si="8"/>
        <v>-15610</v>
      </c>
      <c r="AT9" s="155"/>
      <c r="AU9" s="155" t="s">
        <v>901</v>
      </c>
      <c r="AV9" s="115">
        <f>VLOOKUP(B9,[13]Sheet1!$B$1:$BK$65536,62,0)</f>
        <v>1</v>
      </c>
    </row>
    <row r="10" spans="1:48">
      <c r="A10" s="129">
        <v>7</v>
      </c>
      <c r="B10" s="130" t="s">
        <v>902</v>
      </c>
      <c r="C10" s="131" t="s">
        <v>903</v>
      </c>
      <c r="D10" s="131" t="s">
        <v>890</v>
      </c>
      <c r="E10" s="134" t="s">
        <v>712</v>
      </c>
      <c r="F10" s="132">
        <f>VLOOKUP(B10,[1]整理明细!$B:$M,12,0)</f>
        <v>0</v>
      </c>
      <c r="G10" s="132">
        <v>0</v>
      </c>
      <c r="H10" s="133">
        <f t="shared" si="2"/>
        <v>0</v>
      </c>
      <c r="I10" s="133">
        <f t="shared" si="3"/>
        <v>0</v>
      </c>
      <c r="J10" s="133">
        <v>0</v>
      </c>
      <c r="K10" s="133">
        <v>0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23278</v>
      </c>
      <c r="R10" s="133">
        <v>23278</v>
      </c>
      <c r="S10" s="133">
        <v>0</v>
      </c>
      <c r="T10" s="133">
        <v>23278</v>
      </c>
      <c r="U10" s="133">
        <v>0</v>
      </c>
      <c r="V10" s="133">
        <v>23278</v>
      </c>
      <c r="W10" s="133">
        <v>23278</v>
      </c>
      <c r="X10" s="133">
        <v>23278</v>
      </c>
      <c r="Y10" s="133">
        <v>0</v>
      </c>
      <c r="Z10" s="133">
        <v>0</v>
      </c>
      <c r="AA10" s="133">
        <v>0</v>
      </c>
      <c r="AB10" s="133">
        <v>0</v>
      </c>
      <c r="AC10" s="133">
        <v>34917</v>
      </c>
      <c r="AD10" s="133">
        <v>34917</v>
      </c>
      <c r="AE10" s="133">
        <v>0</v>
      </c>
      <c r="AF10" s="133">
        <v>0</v>
      </c>
      <c r="AG10" s="133">
        <v>0</v>
      </c>
      <c r="AH10" s="133">
        <f t="shared" si="4"/>
        <v>0</v>
      </c>
      <c r="AI10" s="133">
        <v>0</v>
      </c>
      <c r="AJ10" s="133">
        <v>0</v>
      </c>
      <c r="AK10" s="133">
        <f t="shared" si="5"/>
        <v>0</v>
      </c>
      <c r="AL10" s="133">
        <v>0</v>
      </c>
      <c r="AM10" s="133"/>
      <c r="AN10" s="133">
        <f t="shared" si="6"/>
        <v>0</v>
      </c>
      <c r="AO10" s="153">
        <f>SUMIF($K$3:$AN$3,AO$3,$K10:$AN10)</f>
        <v>104751</v>
      </c>
      <c r="AP10" s="153">
        <f>SUMIF($K$3:$AN$3,AP$3,$K10:$AN10)</f>
        <v>81473</v>
      </c>
      <c r="AQ10" s="153">
        <f t="shared" si="7"/>
        <v>23278</v>
      </c>
      <c r="AR10" s="154" t="str">
        <f t="shared" si="9"/>
        <v>余额小于待支付</v>
      </c>
      <c r="AS10" s="153">
        <f t="shared" si="8"/>
        <v>0</v>
      </c>
      <c r="AT10" s="155"/>
      <c r="AU10" s="155"/>
      <c r="AV10" s="115">
        <f>VLOOKUP(B10,[13]Sheet1!$B$1:$BK$65536,62,0)</f>
        <v>1</v>
      </c>
    </row>
    <row r="11" spans="1:48">
      <c r="A11" s="129">
        <v>8</v>
      </c>
      <c r="B11" s="115" t="s">
        <v>904</v>
      </c>
      <c r="C11" s="115" t="s">
        <v>905</v>
      </c>
      <c r="D11" s="115" t="s">
        <v>890</v>
      </c>
      <c r="E11" s="134" t="s">
        <v>712</v>
      </c>
      <c r="F11" s="132">
        <f>VLOOKUP(B11,[1]整理明细!$B:$M,12,0)</f>
        <v>-11658.5400000001</v>
      </c>
      <c r="G11" s="132">
        <f>VLOOKUP(B11,[12]河北应付账款!$C:$P,14,0)</f>
        <v>30052.35</v>
      </c>
      <c r="H11" s="133">
        <f t="shared" si="2"/>
        <v>5008.725</v>
      </c>
      <c r="I11" s="133">
        <f t="shared" si="3"/>
        <v>4000</v>
      </c>
      <c r="J11" s="133">
        <v>0</v>
      </c>
      <c r="K11" s="133">
        <v>0.106666666666667</v>
      </c>
      <c r="L11" s="133">
        <v>0</v>
      </c>
      <c r="M11" s="133">
        <v>0.106666666666667</v>
      </c>
      <c r="N11" s="133">
        <v>4000</v>
      </c>
      <c r="O11" s="133">
        <v>4000</v>
      </c>
      <c r="P11" s="133">
        <v>0</v>
      </c>
      <c r="Q11" s="133">
        <v>25148.35</v>
      </c>
      <c r="R11" s="133">
        <v>25148.35</v>
      </c>
      <c r="S11" s="133">
        <v>0</v>
      </c>
      <c r="T11" s="133">
        <v>10975.13</v>
      </c>
      <c r="U11" s="133">
        <v>0</v>
      </c>
      <c r="V11" s="133">
        <v>10975.13</v>
      </c>
      <c r="W11" s="133">
        <v>10975.13</v>
      </c>
      <c r="X11" s="133">
        <v>10975.13</v>
      </c>
      <c r="Y11" s="133">
        <v>0</v>
      </c>
      <c r="Z11" s="133">
        <v>0</v>
      </c>
      <c r="AA11" s="133">
        <v>0</v>
      </c>
      <c r="AB11" s="133">
        <v>0</v>
      </c>
      <c r="AC11" s="133">
        <v>0</v>
      </c>
      <c r="AD11" s="133">
        <v>17560.2</v>
      </c>
      <c r="AE11" s="133">
        <v>-17560.2</v>
      </c>
      <c r="AF11" s="133">
        <v>0</v>
      </c>
      <c r="AG11" s="133">
        <v>0</v>
      </c>
      <c r="AH11" s="133">
        <f t="shared" si="4"/>
        <v>0</v>
      </c>
      <c r="AI11" s="133">
        <v>0</v>
      </c>
      <c r="AJ11" s="133">
        <f>VLOOKUP(C11,'[11]2024.03支出'!$G:$H,2,0)</f>
        <v>24151.49</v>
      </c>
      <c r="AK11" s="133">
        <f t="shared" si="5"/>
        <v>-24151.49</v>
      </c>
      <c r="AL11" s="133">
        <v>0</v>
      </c>
      <c r="AM11" s="133"/>
      <c r="AN11" s="133">
        <f t="shared" si="6"/>
        <v>0</v>
      </c>
      <c r="AO11" s="153">
        <f>SUMIF($K$3:$AN$3,AO$3,$K11:$AN11)</f>
        <v>51098.7166666667</v>
      </c>
      <c r="AP11" s="153">
        <f>SUMIF($K$3:$AN$3,AP$3,$K11:$AN11)</f>
        <v>81835.17</v>
      </c>
      <c r="AQ11" s="153">
        <f t="shared" si="7"/>
        <v>-30736.4533333333</v>
      </c>
      <c r="AR11" s="154" t="str">
        <f t="shared" si="9"/>
        <v>余额大于待支付</v>
      </c>
      <c r="AS11" s="153">
        <f t="shared" si="8"/>
        <v>-30736.4533333333</v>
      </c>
      <c r="AT11" s="155"/>
      <c r="AV11" s="115">
        <f>VLOOKUP(B11,[13]Sheet1!$B$1:$BK$65536,62,0)</f>
        <v>1</v>
      </c>
    </row>
    <row r="12" spans="1:48">
      <c r="A12" s="129">
        <v>9</v>
      </c>
      <c r="B12" s="115" t="s">
        <v>906</v>
      </c>
      <c r="C12" s="131" t="s">
        <v>907</v>
      </c>
      <c r="D12" s="115" t="s">
        <v>890</v>
      </c>
      <c r="E12" s="134" t="s">
        <v>712</v>
      </c>
      <c r="F12" s="132">
        <f>VLOOKUP(B12,[1]整理明细!$B:$M,12,0)</f>
        <v>0</v>
      </c>
      <c r="G12" s="132">
        <f>VLOOKUP(B12,[12]河北应付账款!$C:$P,14,0)</f>
        <v>57500</v>
      </c>
      <c r="H12" s="133">
        <f t="shared" si="2"/>
        <v>9583.33333333333</v>
      </c>
      <c r="I12" s="133">
        <f t="shared" si="3"/>
        <v>8000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0</v>
      </c>
      <c r="Y12" s="133">
        <v>0</v>
      </c>
      <c r="Z12" s="133">
        <v>0</v>
      </c>
      <c r="AA12" s="133">
        <v>0</v>
      </c>
      <c r="AB12" s="133">
        <v>0</v>
      </c>
      <c r="AC12" s="133">
        <v>12000</v>
      </c>
      <c r="AD12" s="133">
        <v>45500</v>
      </c>
      <c r="AE12" s="133">
        <v>-33500</v>
      </c>
      <c r="AF12" s="133">
        <v>0</v>
      </c>
      <c r="AG12" s="133">
        <v>0</v>
      </c>
      <c r="AH12" s="133">
        <f t="shared" si="4"/>
        <v>0</v>
      </c>
      <c r="AI12" s="133">
        <v>0</v>
      </c>
      <c r="AJ12" s="133">
        <v>0</v>
      </c>
      <c r="AK12" s="133">
        <f t="shared" si="5"/>
        <v>0</v>
      </c>
      <c r="AL12" s="133">
        <v>0</v>
      </c>
      <c r="AM12" s="133"/>
      <c r="AN12" s="133">
        <f t="shared" si="6"/>
        <v>0</v>
      </c>
      <c r="AO12" s="153">
        <f>SUMIF($K$3:$AN$3,AO$3,$K12:$AN12)</f>
        <v>12000</v>
      </c>
      <c r="AP12" s="153">
        <f>SUMIF($K$3:$AN$3,AP$3,$K12:$AN12)</f>
        <v>45500</v>
      </c>
      <c r="AQ12" s="153">
        <f t="shared" si="7"/>
        <v>-33500</v>
      </c>
      <c r="AR12" s="154" t="str">
        <f t="shared" si="9"/>
        <v>余额大于待支付</v>
      </c>
      <c r="AS12" s="153">
        <f t="shared" si="8"/>
        <v>-33500</v>
      </c>
      <c r="AT12" s="155"/>
      <c r="AU12" s="155"/>
      <c r="AV12" s="115">
        <f>VLOOKUP(B12,[13]Sheet1!$B$1:$BK$65536,62,0)</f>
        <v>1</v>
      </c>
    </row>
    <row r="13" hidden="1" spans="1:48">
      <c r="A13" s="129">
        <v>10</v>
      </c>
      <c r="B13" s="115" t="s">
        <v>908</v>
      </c>
      <c r="C13" s="115" t="s">
        <v>909</v>
      </c>
      <c r="D13" s="115" t="s">
        <v>890</v>
      </c>
      <c r="E13" s="115" t="s">
        <v>690</v>
      </c>
      <c r="F13" s="132">
        <f>VLOOKUP(B13,[1]整理明细!$B:$M,12,0)</f>
        <v>172012.91</v>
      </c>
      <c r="G13" s="132">
        <f>VLOOKUP(B13,[12]河北应付账款!$C:$P,14,0)</f>
        <v>310910.45</v>
      </c>
      <c r="H13" s="133">
        <f t="shared" si="2"/>
        <v>51818.4083333333</v>
      </c>
      <c r="I13" s="133">
        <f t="shared" si="3"/>
        <v>41000</v>
      </c>
      <c r="J13" s="133">
        <v>175012.92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  <c r="X13" s="133">
        <v>0</v>
      </c>
      <c r="Y13" s="133">
        <v>0</v>
      </c>
      <c r="Z13" s="133">
        <v>126255.8</v>
      </c>
      <c r="AA13" s="133">
        <v>0</v>
      </c>
      <c r="AB13" s="133">
        <v>126255.8</v>
      </c>
      <c r="AC13" s="133">
        <v>202012.92</v>
      </c>
      <c r="AD13" s="133">
        <v>0</v>
      </c>
      <c r="AE13" s="133">
        <v>202012.92</v>
      </c>
      <c r="AF13" s="133">
        <v>202012.92</v>
      </c>
      <c r="AG13" s="133">
        <v>0</v>
      </c>
      <c r="AH13" s="133">
        <f t="shared" si="4"/>
        <v>202012.92</v>
      </c>
      <c r="AI13" s="133">
        <v>175012.92</v>
      </c>
      <c r="AJ13" s="133">
        <f>VLOOKUP(C13,'[11]2024.03支出'!$G:$H,2,0)</f>
        <v>138897.54</v>
      </c>
      <c r="AK13" s="133">
        <f t="shared" si="5"/>
        <v>36115.38</v>
      </c>
      <c r="AL13" s="133">
        <v>50000</v>
      </c>
      <c r="AM13" s="133"/>
      <c r="AN13" s="133">
        <f t="shared" si="6"/>
        <v>50000</v>
      </c>
      <c r="AO13" s="153">
        <f>SUMIF($K$3:$AN$3,AO$3,$K13:$AN13)</f>
        <v>755294.56</v>
      </c>
      <c r="AP13" s="153">
        <f>SUMIF($K$3:$AN$3,AP$3,$K13:$AN13)</f>
        <v>138897.54</v>
      </c>
      <c r="AQ13" s="153">
        <f t="shared" si="7"/>
        <v>616397.02</v>
      </c>
      <c r="AR13" s="154" t="str">
        <f t="shared" si="9"/>
        <v>余额小于待支付</v>
      </c>
      <c r="AS13" s="153">
        <f t="shared" si="8"/>
        <v>172012.91</v>
      </c>
      <c r="AT13" s="155"/>
      <c r="AV13" s="115" t="e">
        <f>VLOOKUP(B13,[13]Sheet1!$B$1:$BK$65536,62,0)</f>
        <v>#N/A</v>
      </c>
    </row>
    <row r="14" hidden="1" spans="1:48">
      <c r="A14" s="129">
        <v>11</v>
      </c>
      <c r="B14" s="115" t="s">
        <v>910</v>
      </c>
      <c r="C14" s="131" t="s">
        <v>911</v>
      </c>
      <c r="D14" s="115" t="s">
        <v>890</v>
      </c>
      <c r="E14" s="115" t="s">
        <v>690</v>
      </c>
      <c r="F14" s="132">
        <f>VLOOKUP(B14,[1]整理明细!$B:$M,12,0)</f>
        <v>-1171.30000000003</v>
      </c>
      <c r="G14" s="132">
        <f>VLOOKUP(B14,[12]河北应付账款!$C:$P,14,0)</f>
        <v>199156.4</v>
      </c>
      <c r="H14" s="133">
        <f t="shared" si="2"/>
        <v>33192.7333333333</v>
      </c>
      <c r="I14" s="133">
        <f t="shared" si="3"/>
        <v>27000</v>
      </c>
      <c r="J14" s="133">
        <v>73000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22775.08</v>
      </c>
      <c r="U14" s="133">
        <v>0</v>
      </c>
      <c r="V14" s="133">
        <v>22775.08</v>
      </c>
      <c r="W14" s="133">
        <v>10000</v>
      </c>
      <c r="X14" s="133">
        <v>20000</v>
      </c>
      <c r="Y14" s="133">
        <v>-10000</v>
      </c>
      <c r="Z14" s="133">
        <v>24107.408</v>
      </c>
      <c r="AA14" s="133">
        <v>54907.7</v>
      </c>
      <c r="AB14" s="133">
        <v>-30800.292</v>
      </c>
      <c r="AC14" s="133">
        <v>80000</v>
      </c>
      <c r="AD14" s="133">
        <v>51177.7</v>
      </c>
      <c r="AE14" s="133">
        <v>28822.3</v>
      </c>
      <c r="AF14" s="133">
        <v>80000</v>
      </c>
      <c r="AG14" s="133">
        <v>0</v>
      </c>
      <c r="AH14" s="133">
        <f t="shared" si="4"/>
        <v>80000</v>
      </c>
      <c r="AI14" s="133">
        <v>73000</v>
      </c>
      <c r="AJ14" s="133">
        <v>0</v>
      </c>
      <c r="AK14" s="133">
        <f t="shared" si="5"/>
        <v>73000</v>
      </c>
      <c r="AL14" s="133">
        <v>80000</v>
      </c>
      <c r="AM14" s="133"/>
      <c r="AN14" s="133">
        <f t="shared" si="6"/>
        <v>80000</v>
      </c>
      <c r="AO14" s="153">
        <f>SUMIF($K$3:$AN$3,AO$3,$K14:$AN14)</f>
        <v>369882.488</v>
      </c>
      <c r="AP14" s="153">
        <f>SUMIF($K$3:$AN$3,AP$3,$K14:$AN14)</f>
        <v>126085.4</v>
      </c>
      <c r="AQ14" s="153">
        <f t="shared" si="7"/>
        <v>243797.088</v>
      </c>
      <c r="AR14" s="154" t="str">
        <f t="shared" si="9"/>
        <v>余额小于待支付</v>
      </c>
      <c r="AS14" s="153">
        <f t="shared" si="8"/>
        <v>-1171.30000000003</v>
      </c>
      <c r="AT14" s="155"/>
      <c r="AU14" s="155"/>
      <c r="AV14" s="115" t="e">
        <f>VLOOKUP(B14,[13]Sheet1!$B$1:$BK$65536,62,0)</f>
        <v>#N/A</v>
      </c>
    </row>
    <row r="15" hidden="1" spans="1:48">
      <c r="A15" s="129">
        <v>12</v>
      </c>
      <c r="B15" s="130" t="s">
        <v>912</v>
      </c>
      <c r="C15" s="131" t="s">
        <v>913</v>
      </c>
      <c r="D15" s="131" t="s">
        <v>890</v>
      </c>
      <c r="E15" s="115" t="s">
        <v>690</v>
      </c>
      <c r="F15" s="132">
        <f>VLOOKUP(B15,[1]整理明细!$B:$M,12,0)</f>
        <v>60044.04</v>
      </c>
      <c r="G15" s="132">
        <f>VLOOKUP(B15,[12]河北应付账款!$C:$P,14,0)</f>
        <v>342422.07</v>
      </c>
      <c r="H15" s="133">
        <f t="shared" si="2"/>
        <v>57070.345</v>
      </c>
      <c r="I15" s="133">
        <f t="shared" si="3"/>
        <v>46000</v>
      </c>
      <c r="J15" s="133">
        <v>56000</v>
      </c>
      <c r="K15" s="133">
        <v>7483.23733333333</v>
      </c>
      <c r="L15" s="133">
        <v>134689.79</v>
      </c>
      <c r="M15" s="133">
        <v>-127206.552666667</v>
      </c>
      <c r="N15" s="133">
        <v>107857.37</v>
      </c>
      <c r="O15" s="133">
        <v>107857.37</v>
      </c>
      <c r="P15" s="133">
        <v>0</v>
      </c>
      <c r="Q15" s="133">
        <v>200000</v>
      </c>
      <c r="R15" s="133">
        <v>180380.42</v>
      </c>
      <c r="S15" s="133">
        <v>19619.58</v>
      </c>
      <c r="T15" s="133">
        <v>200000</v>
      </c>
      <c r="U15" s="133">
        <v>41000</v>
      </c>
      <c r="V15" s="133">
        <v>159000</v>
      </c>
      <c r="W15" s="133">
        <v>0</v>
      </c>
      <c r="X15" s="133">
        <v>0</v>
      </c>
      <c r="Y15" s="133">
        <v>0</v>
      </c>
      <c r="Z15" s="133">
        <v>49000</v>
      </c>
      <c r="AA15" s="133">
        <v>41000</v>
      </c>
      <c r="AB15" s="133">
        <v>8000</v>
      </c>
      <c r="AC15" s="133">
        <v>60000</v>
      </c>
      <c r="AD15" s="133">
        <v>66071.1</v>
      </c>
      <c r="AE15" s="133">
        <v>-6071.10000000001</v>
      </c>
      <c r="AF15" s="133">
        <v>60000</v>
      </c>
      <c r="AG15" s="133">
        <v>0</v>
      </c>
      <c r="AH15" s="133">
        <f t="shared" si="4"/>
        <v>60000</v>
      </c>
      <c r="AI15" s="133">
        <v>56000</v>
      </c>
      <c r="AJ15" s="133">
        <f>VLOOKUP(C15,'[11]2024.03支出'!$G:$H,2,0)</f>
        <v>93306.93</v>
      </c>
      <c r="AK15" s="133">
        <f t="shared" si="5"/>
        <v>-37306.93</v>
      </c>
      <c r="AL15" s="133">
        <v>70000</v>
      </c>
      <c r="AM15" s="133"/>
      <c r="AN15" s="133">
        <f t="shared" si="6"/>
        <v>70000</v>
      </c>
      <c r="AO15" s="153">
        <f>SUMIF($K$3:$AN$3,AO$3,$K15:$AN15)</f>
        <v>810340.607333333</v>
      </c>
      <c r="AP15" s="153">
        <f>SUMIF($K$3:$AN$3,AP$3,$K15:$AN15)</f>
        <v>664305.61</v>
      </c>
      <c r="AQ15" s="153">
        <f t="shared" si="7"/>
        <v>146034.997333333</v>
      </c>
      <c r="AR15" s="154" t="str">
        <f t="shared" si="9"/>
        <v>余额小于待支付</v>
      </c>
      <c r="AS15" s="153">
        <f t="shared" si="8"/>
        <v>60044.04</v>
      </c>
      <c r="AT15" s="155"/>
      <c r="AU15" s="155"/>
      <c r="AV15" s="115" t="e">
        <f>VLOOKUP(B15,[13]Sheet1!$B$1:$BK$65536,62,0)</f>
        <v>#N/A</v>
      </c>
    </row>
    <row r="16" hidden="1" spans="1:48">
      <c r="A16" s="129">
        <v>13</v>
      </c>
      <c r="B16" s="115" t="s">
        <v>914</v>
      </c>
      <c r="C16" s="115" t="s">
        <v>915</v>
      </c>
      <c r="D16" s="115" t="s">
        <v>890</v>
      </c>
      <c r="E16" s="115" t="s">
        <v>690</v>
      </c>
      <c r="F16" s="132">
        <f>VLOOKUP(B16,[1]整理明细!$B:$M,12,0)</f>
        <v>18873</v>
      </c>
      <c r="G16" s="132">
        <f>VLOOKUP(B16,[12]河北应付账款!$C:$P,14,0)</f>
        <v>0</v>
      </c>
      <c r="H16" s="133">
        <f t="shared" si="2"/>
        <v>0</v>
      </c>
      <c r="I16" s="133">
        <f t="shared" si="3"/>
        <v>0</v>
      </c>
      <c r="J16" s="133">
        <v>0</v>
      </c>
      <c r="K16" s="133">
        <v>2516.4</v>
      </c>
      <c r="L16" s="133">
        <v>0</v>
      </c>
      <c r="M16" s="133">
        <v>2516.4</v>
      </c>
      <c r="N16" s="133">
        <v>0</v>
      </c>
      <c r="O16" s="133">
        <v>0</v>
      </c>
      <c r="P16" s="133">
        <v>0</v>
      </c>
      <c r="Q16" s="133">
        <v>0</v>
      </c>
      <c r="R16" s="133">
        <v>0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  <c r="X16" s="133">
        <v>0</v>
      </c>
      <c r="Y16" s="133">
        <v>0</v>
      </c>
      <c r="Z16" s="133">
        <v>18873</v>
      </c>
      <c r="AA16" s="133">
        <v>0</v>
      </c>
      <c r="AB16" s="133">
        <v>18873</v>
      </c>
      <c r="AC16" s="133">
        <v>18873</v>
      </c>
      <c r="AD16" s="133">
        <v>0</v>
      </c>
      <c r="AE16" s="133">
        <v>18873</v>
      </c>
      <c r="AF16" s="133">
        <v>0</v>
      </c>
      <c r="AG16" s="133">
        <v>0</v>
      </c>
      <c r="AH16" s="133">
        <f t="shared" si="4"/>
        <v>0</v>
      </c>
      <c r="AI16" s="133">
        <v>18873</v>
      </c>
      <c r="AJ16" s="133">
        <v>0</v>
      </c>
      <c r="AK16" s="133">
        <f t="shared" si="5"/>
        <v>18873</v>
      </c>
      <c r="AL16" s="133">
        <v>23609</v>
      </c>
      <c r="AM16" s="133"/>
      <c r="AN16" s="133">
        <f t="shared" si="6"/>
        <v>23609</v>
      </c>
      <c r="AO16" s="153">
        <f>SUMIF($K$3:$AN$3,AO$3,$K16:$AN16)</f>
        <v>82744.4</v>
      </c>
      <c r="AP16" s="153">
        <f>SUMIF($K$3:$AN$3,AP$3,$K16:$AN16)</f>
        <v>0</v>
      </c>
      <c r="AQ16" s="153">
        <f t="shared" si="7"/>
        <v>82744.4</v>
      </c>
      <c r="AR16" s="154" t="str">
        <f t="shared" si="9"/>
        <v>余额小于待支付</v>
      </c>
      <c r="AS16" s="153">
        <f t="shared" si="8"/>
        <v>18873</v>
      </c>
      <c r="AT16" s="155"/>
      <c r="AV16" s="115" t="e">
        <f>VLOOKUP(B16,[13]Sheet1!$B$1:$BK$65536,62,0)</f>
        <v>#N/A</v>
      </c>
    </row>
    <row r="17" hidden="1" spans="1:48">
      <c r="A17" s="129">
        <v>14</v>
      </c>
      <c r="B17" s="130" t="s">
        <v>916</v>
      </c>
      <c r="C17" s="131" t="s">
        <v>917</v>
      </c>
      <c r="D17" s="131" t="s">
        <v>890</v>
      </c>
      <c r="E17" s="115" t="s">
        <v>690</v>
      </c>
      <c r="F17" s="132">
        <f>VLOOKUP(B17,[1]整理明细!$B:$M,12,0)</f>
        <v>0.459999999991851</v>
      </c>
      <c r="G17" s="132">
        <f>VLOOKUP(B17,[12]河北应付账款!$C:$P,14,0)</f>
        <v>34000</v>
      </c>
      <c r="H17" s="133">
        <f t="shared" si="2"/>
        <v>5666.66666666667</v>
      </c>
      <c r="I17" s="133">
        <f t="shared" si="3"/>
        <v>5000</v>
      </c>
      <c r="J17" s="133">
        <v>17000</v>
      </c>
      <c r="K17" s="133">
        <v>0.0613333333333333</v>
      </c>
      <c r="L17" s="133">
        <v>0</v>
      </c>
      <c r="M17" s="133">
        <v>0.0613333333333333</v>
      </c>
      <c r="N17" s="133">
        <v>0</v>
      </c>
      <c r="O17" s="133">
        <v>17000</v>
      </c>
      <c r="P17" s="133">
        <v>-17000</v>
      </c>
      <c r="Q17" s="133">
        <v>17000</v>
      </c>
      <c r="R17" s="133">
        <v>17000</v>
      </c>
      <c r="S17" s="133">
        <v>0</v>
      </c>
      <c r="T17" s="133">
        <v>0</v>
      </c>
      <c r="U17" s="133">
        <v>0</v>
      </c>
      <c r="V17" s="133">
        <v>0</v>
      </c>
      <c r="W17" s="133">
        <v>17000</v>
      </c>
      <c r="X17" s="133">
        <v>17000</v>
      </c>
      <c r="Y17" s="133">
        <v>0</v>
      </c>
      <c r="Z17" s="133">
        <v>17000</v>
      </c>
      <c r="AA17" s="133">
        <v>17000</v>
      </c>
      <c r="AB17" s="133">
        <v>0</v>
      </c>
      <c r="AC17" s="133">
        <v>17000</v>
      </c>
      <c r="AD17" s="133">
        <v>0</v>
      </c>
      <c r="AE17" s="133">
        <v>17000</v>
      </c>
      <c r="AF17" s="133">
        <v>17000</v>
      </c>
      <c r="AG17" s="133">
        <v>0</v>
      </c>
      <c r="AH17" s="133">
        <f t="shared" si="4"/>
        <v>17000</v>
      </c>
      <c r="AI17" s="133">
        <v>0</v>
      </c>
      <c r="AJ17" s="133">
        <v>0</v>
      </c>
      <c r="AK17" s="133">
        <f t="shared" si="5"/>
        <v>0</v>
      </c>
      <c r="AL17" s="133">
        <v>0</v>
      </c>
      <c r="AM17" s="133"/>
      <c r="AN17" s="133">
        <f t="shared" si="6"/>
        <v>0</v>
      </c>
      <c r="AO17" s="153">
        <f>SUMIF($K$3:$AN$3,AO$3,$K17:$AN17)</f>
        <v>85000.0613333333</v>
      </c>
      <c r="AP17" s="153">
        <f>SUMIF($K$3:$AN$3,AP$3,$K17:$AN17)</f>
        <v>68000</v>
      </c>
      <c r="AQ17" s="153">
        <f t="shared" si="7"/>
        <v>17000.0613333333</v>
      </c>
      <c r="AR17" s="154" t="str">
        <f t="shared" si="9"/>
        <v>余额小于待支付</v>
      </c>
      <c r="AS17" s="153">
        <f t="shared" si="8"/>
        <v>0.459999999991851</v>
      </c>
      <c r="AT17" s="155"/>
      <c r="AU17" s="155"/>
      <c r="AV17" s="115" t="e">
        <f>VLOOKUP(B17,[13]Sheet1!$B$1:$BK$65536,62,0)</f>
        <v>#N/A</v>
      </c>
    </row>
    <row r="18" hidden="1" spans="1:48">
      <c r="A18" s="129">
        <v>15</v>
      </c>
      <c r="B18" s="115" t="s">
        <v>918</v>
      </c>
      <c r="C18" s="131" t="s">
        <v>919</v>
      </c>
      <c r="D18" s="115" t="s">
        <v>890</v>
      </c>
      <c r="E18" s="115" t="s">
        <v>690</v>
      </c>
      <c r="F18" s="132">
        <f>VLOOKUP(B18,[1]整理明细!$B:$M,12,0)</f>
        <v>0</v>
      </c>
      <c r="G18" s="132">
        <f>VLOOKUP(B18,[12]河北应付账款!$C:$P,14,0)</f>
        <v>85280</v>
      </c>
      <c r="H18" s="133">
        <f t="shared" si="2"/>
        <v>14213.3333333333</v>
      </c>
      <c r="I18" s="133">
        <f t="shared" si="3"/>
        <v>11000</v>
      </c>
      <c r="J18" s="133">
        <v>40000</v>
      </c>
      <c r="K18" s="133">
        <v>0</v>
      </c>
      <c r="L18" s="133">
        <v>6560</v>
      </c>
      <c r="M18" s="133">
        <v>-6560</v>
      </c>
      <c r="N18" s="133">
        <v>0</v>
      </c>
      <c r="O18" s="133">
        <v>9840</v>
      </c>
      <c r="P18" s="133">
        <v>-9840</v>
      </c>
      <c r="Q18" s="133">
        <v>16400</v>
      </c>
      <c r="R18" s="133">
        <v>39360</v>
      </c>
      <c r="S18" s="133">
        <v>-22960</v>
      </c>
      <c r="T18" s="133">
        <v>0</v>
      </c>
      <c r="U18" s="133">
        <v>0</v>
      </c>
      <c r="V18" s="133">
        <v>0</v>
      </c>
      <c r="W18" s="133">
        <v>22960</v>
      </c>
      <c r="X18" s="133">
        <v>22960</v>
      </c>
      <c r="Y18" s="133">
        <v>0</v>
      </c>
      <c r="Z18" s="133">
        <v>32800</v>
      </c>
      <c r="AA18" s="133">
        <v>0</v>
      </c>
      <c r="AB18" s="133">
        <v>32800</v>
      </c>
      <c r="AC18" s="133">
        <v>40000</v>
      </c>
      <c r="AD18" s="133">
        <v>0</v>
      </c>
      <c r="AE18" s="133">
        <v>40000</v>
      </c>
      <c r="AF18" s="133">
        <v>40000</v>
      </c>
      <c r="AG18" s="133">
        <v>0</v>
      </c>
      <c r="AH18" s="133">
        <f t="shared" si="4"/>
        <v>40000</v>
      </c>
      <c r="AI18" s="133">
        <v>37000</v>
      </c>
      <c r="AJ18" s="133">
        <f>VLOOKUP(C18,'[11]2024.03支出'!$G:$H,2,0)</f>
        <v>39360</v>
      </c>
      <c r="AK18" s="133">
        <f t="shared" si="5"/>
        <v>-2360</v>
      </c>
      <c r="AL18" s="133">
        <v>40000</v>
      </c>
      <c r="AM18" s="133"/>
      <c r="AN18" s="133">
        <f t="shared" si="6"/>
        <v>40000</v>
      </c>
      <c r="AO18" s="153">
        <f>SUMIF($K$3:$AN$3,AO$3,$K18:$AN18)</f>
        <v>229160</v>
      </c>
      <c r="AP18" s="153">
        <f>SUMIF($K$3:$AN$3,AP$3,$K18:$AN18)</f>
        <v>118080</v>
      </c>
      <c r="AQ18" s="153">
        <f t="shared" si="7"/>
        <v>111080</v>
      </c>
      <c r="AR18" s="154" t="str">
        <f t="shared" si="9"/>
        <v>余额小于待支付</v>
      </c>
      <c r="AS18" s="153">
        <f t="shared" si="8"/>
        <v>0</v>
      </c>
      <c r="AT18" s="155"/>
      <c r="AU18" s="155"/>
      <c r="AV18" s="115" t="e">
        <f>VLOOKUP(B18,[13]Sheet1!$B$1:$BK$65536,62,0)</f>
        <v>#N/A</v>
      </c>
    </row>
    <row r="19" hidden="1" spans="1:48">
      <c r="A19" s="129">
        <v>16</v>
      </c>
      <c r="B19" s="131" t="s">
        <v>920</v>
      </c>
      <c r="C19" s="131" t="s">
        <v>921</v>
      </c>
      <c r="D19" s="131" t="s">
        <v>890</v>
      </c>
      <c r="E19" s="115" t="s">
        <v>690</v>
      </c>
      <c r="F19" s="132">
        <f>VLOOKUP(B19,[1]整理明细!$B:$M,12,0)</f>
        <v>0</v>
      </c>
      <c r="G19" s="132">
        <v>0</v>
      </c>
      <c r="H19" s="133">
        <f t="shared" si="2"/>
        <v>0</v>
      </c>
      <c r="I19" s="133">
        <f t="shared" si="3"/>
        <v>0</v>
      </c>
      <c r="J19" s="133">
        <v>14820</v>
      </c>
      <c r="K19" s="133">
        <v>0</v>
      </c>
      <c r="L19" s="133">
        <v>33370</v>
      </c>
      <c r="M19" s="133">
        <v>-33370</v>
      </c>
      <c r="N19" s="133">
        <v>0</v>
      </c>
      <c r="O19" s="133">
        <v>0</v>
      </c>
      <c r="P19" s="133">
        <v>0</v>
      </c>
      <c r="Q19" s="133">
        <v>0</v>
      </c>
      <c r="R19" s="133">
        <v>54750</v>
      </c>
      <c r="S19" s="133">
        <v>-54750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>
        <v>32313</v>
      </c>
      <c r="AA19" s="133">
        <v>32313</v>
      </c>
      <c r="AB19" s="133">
        <v>0</v>
      </c>
      <c r="AC19" s="133">
        <v>24000</v>
      </c>
      <c r="AD19" s="133">
        <v>0</v>
      </c>
      <c r="AE19" s="133">
        <v>24000</v>
      </c>
      <c r="AF19" s="133">
        <v>14820</v>
      </c>
      <c r="AG19" s="133">
        <v>0</v>
      </c>
      <c r="AH19" s="133">
        <f t="shared" si="4"/>
        <v>14820</v>
      </c>
      <c r="AI19" s="133">
        <v>14820</v>
      </c>
      <c r="AJ19" s="133">
        <f>VLOOKUP(C19,'[11]2024.03支出'!$G:$H,2,0)</f>
        <v>14820</v>
      </c>
      <c r="AK19" s="133">
        <f t="shared" si="5"/>
        <v>0</v>
      </c>
      <c r="AL19" s="133">
        <v>0</v>
      </c>
      <c r="AM19" s="133"/>
      <c r="AN19" s="133">
        <f t="shared" si="6"/>
        <v>0</v>
      </c>
      <c r="AO19" s="153">
        <f>SUMIF($K$3:$AN$3,AO$3,$K19:$AN19)</f>
        <v>85953</v>
      </c>
      <c r="AP19" s="153">
        <f>SUMIF($K$3:$AN$3,AP$3,$K19:$AN19)</f>
        <v>135253</v>
      </c>
      <c r="AQ19" s="153">
        <f t="shared" si="7"/>
        <v>-49300</v>
      </c>
      <c r="AR19" s="154" t="str">
        <f t="shared" ref="AR19:AR41" si="10">IF(F19-AQ19&gt;=0,"余额大于待支付","余额小于待支付")</f>
        <v>余额大于待支付</v>
      </c>
      <c r="AS19" s="153">
        <f t="shared" si="8"/>
        <v>-49300</v>
      </c>
      <c r="AT19" s="155"/>
      <c r="AU19" s="155"/>
      <c r="AV19" s="115" t="e">
        <f>VLOOKUP(B19,[13]Sheet1!$B$1:$BK$65536,62,0)</f>
        <v>#N/A</v>
      </c>
    </row>
    <row r="20" hidden="1" spans="1:48">
      <c r="A20" s="129">
        <v>17</v>
      </c>
      <c r="B20" s="115" t="s">
        <v>922</v>
      </c>
      <c r="C20" s="115" t="s">
        <v>923</v>
      </c>
      <c r="D20" s="115" t="s">
        <v>890</v>
      </c>
      <c r="E20" s="115" t="s">
        <v>690</v>
      </c>
      <c r="F20" s="132">
        <v>0</v>
      </c>
      <c r="G20" s="132">
        <v>0</v>
      </c>
      <c r="H20" s="133">
        <f t="shared" si="2"/>
        <v>0</v>
      </c>
      <c r="I20" s="133">
        <f t="shared" si="3"/>
        <v>0</v>
      </c>
      <c r="J20" s="133">
        <v>3300</v>
      </c>
      <c r="K20" s="133">
        <v>0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33">
        <v>0</v>
      </c>
      <c r="AD20" s="133">
        <v>0</v>
      </c>
      <c r="AE20" s="133">
        <v>0</v>
      </c>
      <c r="AF20" s="133">
        <v>3300</v>
      </c>
      <c r="AG20" s="133">
        <v>3300</v>
      </c>
      <c r="AH20" s="133">
        <f t="shared" si="4"/>
        <v>0</v>
      </c>
      <c r="AI20" s="133">
        <v>0</v>
      </c>
      <c r="AJ20" s="133">
        <v>0</v>
      </c>
      <c r="AK20" s="133">
        <f t="shared" si="5"/>
        <v>0</v>
      </c>
      <c r="AL20" s="133">
        <v>0</v>
      </c>
      <c r="AM20" s="133"/>
      <c r="AN20" s="133">
        <f t="shared" si="6"/>
        <v>0</v>
      </c>
      <c r="AO20" s="153">
        <f>SUMIF($K$3:$AN$3,AO$3,$K20:$AN20)</f>
        <v>3300</v>
      </c>
      <c r="AP20" s="153">
        <f>SUMIF($K$3:$AN$3,AP$3,$K20:$AN20)</f>
        <v>3300</v>
      </c>
      <c r="AQ20" s="153">
        <f t="shared" si="7"/>
        <v>0</v>
      </c>
      <c r="AR20" s="154" t="str">
        <f t="shared" si="10"/>
        <v>余额大于待支付</v>
      </c>
      <c r="AS20" s="153">
        <f t="shared" si="8"/>
        <v>0</v>
      </c>
      <c r="AT20" s="155"/>
      <c r="AV20" s="115" t="e">
        <f>VLOOKUP(B20,[13]Sheet1!$B$1:$BK$65536,62,0)</f>
        <v>#N/A</v>
      </c>
    </row>
    <row r="21" hidden="1" spans="1:48">
      <c r="A21" s="129">
        <v>18</v>
      </c>
      <c r="B21" s="130" t="s">
        <v>924</v>
      </c>
      <c r="C21" s="131" t="s">
        <v>925</v>
      </c>
      <c r="D21" s="131" t="s">
        <v>890</v>
      </c>
      <c r="E21" s="115" t="s">
        <v>690</v>
      </c>
      <c r="F21" s="132">
        <v>0</v>
      </c>
      <c r="G21" s="132">
        <v>0</v>
      </c>
      <c r="H21" s="133">
        <f t="shared" si="2"/>
        <v>0</v>
      </c>
      <c r="I21" s="133">
        <f t="shared" si="3"/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3">
        <v>0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33">
        <v>14700</v>
      </c>
      <c r="AD21" s="133">
        <v>0</v>
      </c>
      <c r="AE21" s="133">
        <v>14700</v>
      </c>
      <c r="AF21" s="133">
        <v>0</v>
      </c>
      <c r="AG21" s="133">
        <v>0</v>
      </c>
      <c r="AH21" s="133">
        <f t="shared" si="4"/>
        <v>0</v>
      </c>
      <c r="AI21" s="133">
        <v>14700</v>
      </c>
      <c r="AJ21" s="133">
        <v>0</v>
      </c>
      <c r="AK21" s="133">
        <f t="shared" si="5"/>
        <v>14700</v>
      </c>
      <c r="AL21" s="133">
        <v>0</v>
      </c>
      <c r="AM21" s="133"/>
      <c r="AN21" s="133">
        <f t="shared" si="6"/>
        <v>0</v>
      </c>
      <c r="AO21" s="153">
        <f>SUMIF($K$3:$AN$3,AO$3,$K21:$AN21)</f>
        <v>29400</v>
      </c>
      <c r="AP21" s="153">
        <f>SUMIF($K$3:$AN$3,AP$3,$K21:$AN21)</f>
        <v>0</v>
      </c>
      <c r="AQ21" s="153">
        <f t="shared" si="7"/>
        <v>29400</v>
      </c>
      <c r="AR21" s="154" t="str">
        <f t="shared" si="10"/>
        <v>余额小于待支付</v>
      </c>
      <c r="AS21" s="153">
        <f t="shared" si="8"/>
        <v>0</v>
      </c>
      <c r="AT21" s="155"/>
      <c r="AU21" s="155"/>
      <c r="AV21" s="115" t="e">
        <f>VLOOKUP(B21,[13]Sheet1!$B$1:$BK$65536,62,0)</f>
        <v>#N/A</v>
      </c>
    </row>
    <row r="22" hidden="1" spans="1:48">
      <c r="A22" s="129">
        <v>19</v>
      </c>
      <c r="B22" s="130" t="s">
        <v>926</v>
      </c>
      <c r="C22" s="131" t="s">
        <v>927</v>
      </c>
      <c r="D22" s="131" t="s">
        <v>890</v>
      </c>
      <c r="E22" s="115" t="s">
        <v>690</v>
      </c>
      <c r="F22" s="132">
        <v>0</v>
      </c>
      <c r="G22" s="132">
        <v>0</v>
      </c>
      <c r="H22" s="133">
        <f t="shared" si="2"/>
        <v>0</v>
      </c>
      <c r="I22" s="133">
        <f t="shared" si="3"/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3">
        <v>0</v>
      </c>
      <c r="AA22" s="133">
        <v>0</v>
      </c>
      <c r="AB22" s="133">
        <v>0</v>
      </c>
      <c r="AC22" s="133">
        <v>27300</v>
      </c>
      <c r="AD22" s="133">
        <v>0</v>
      </c>
      <c r="AE22" s="133">
        <v>27300</v>
      </c>
      <c r="AF22" s="133">
        <v>0</v>
      </c>
      <c r="AG22" s="133">
        <v>0</v>
      </c>
      <c r="AH22" s="133">
        <f t="shared" si="4"/>
        <v>0</v>
      </c>
      <c r="AI22" s="133">
        <v>0</v>
      </c>
      <c r="AJ22" s="133">
        <v>0</v>
      </c>
      <c r="AK22" s="133">
        <f t="shared" si="5"/>
        <v>0</v>
      </c>
      <c r="AL22" s="133">
        <v>0</v>
      </c>
      <c r="AM22" s="133"/>
      <c r="AN22" s="133">
        <f t="shared" si="6"/>
        <v>0</v>
      </c>
      <c r="AO22" s="153">
        <f>SUMIF($K$3:$AN$3,AO$3,$K22:$AN22)</f>
        <v>27300</v>
      </c>
      <c r="AP22" s="153">
        <f>SUMIF($K$3:$AN$3,AP$3,$K22:$AN22)</f>
        <v>0</v>
      </c>
      <c r="AQ22" s="153">
        <f t="shared" si="7"/>
        <v>27300</v>
      </c>
      <c r="AR22" s="154" t="str">
        <f t="shared" si="10"/>
        <v>余额小于待支付</v>
      </c>
      <c r="AS22" s="153">
        <f t="shared" si="8"/>
        <v>0</v>
      </c>
      <c r="AT22" s="155"/>
      <c r="AU22" s="155"/>
      <c r="AV22" s="115" t="e">
        <f>VLOOKUP(B22,[13]Sheet1!$B$1:$BK$65536,62,0)</f>
        <v>#N/A</v>
      </c>
    </row>
    <row r="23" hidden="1" spans="1:48">
      <c r="A23" s="129">
        <v>20</v>
      </c>
      <c r="B23" s="131" t="s">
        <v>928</v>
      </c>
      <c r="C23" s="131" t="s">
        <v>929</v>
      </c>
      <c r="D23" s="131" t="s">
        <v>890</v>
      </c>
      <c r="E23" s="115" t="s">
        <v>690</v>
      </c>
      <c r="F23" s="132">
        <v>0</v>
      </c>
      <c r="G23" s="132">
        <v>0</v>
      </c>
      <c r="H23" s="133">
        <f t="shared" si="2"/>
        <v>0</v>
      </c>
      <c r="I23" s="133">
        <f t="shared" si="3"/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33">
        <v>0</v>
      </c>
      <c r="P23" s="133">
        <v>0</v>
      </c>
      <c r="Q23" s="133">
        <v>0</v>
      </c>
      <c r="R23" s="133">
        <v>0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0</v>
      </c>
      <c r="Y23" s="133">
        <v>0</v>
      </c>
      <c r="Z23" s="133">
        <v>111271.6</v>
      </c>
      <c r="AA23" s="133">
        <v>0</v>
      </c>
      <c r="AB23" s="133">
        <v>111271.6</v>
      </c>
      <c r="AC23" s="133">
        <v>111271.6</v>
      </c>
      <c r="AD23" s="133">
        <v>0</v>
      </c>
      <c r="AE23" s="133">
        <v>111271.6</v>
      </c>
      <c r="AF23" s="133">
        <v>0</v>
      </c>
      <c r="AG23" s="133">
        <v>0</v>
      </c>
      <c r="AH23" s="133">
        <f t="shared" si="4"/>
        <v>0</v>
      </c>
      <c r="AI23" s="133">
        <v>111271.6</v>
      </c>
      <c r="AJ23" s="133">
        <v>0</v>
      </c>
      <c r="AK23" s="133">
        <f t="shared" si="5"/>
        <v>111271.6</v>
      </c>
      <c r="AL23" s="133">
        <v>380028.83</v>
      </c>
      <c r="AM23" s="133"/>
      <c r="AN23" s="133">
        <f t="shared" si="6"/>
        <v>380028.83</v>
      </c>
      <c r="AO23" s="153">
        <f>SUMIF($K$3:$AN$3,AO$3,$K23:$AN23)</f>
        <v>713843.63</v>
      </c>
      <c r="AP23" s="153">
        <f>SUMIF($K$3:$AN$3,AP$3,$K23:$AN23)</f>
        <v>0</v>
      </c>
      <c r="AQ23" s="153">
        <f t="shared" si="7"/>
        <v>713843.63</v>
      </c>
      <c r="AR23" s="154" t="str">
        <f t="shared" si="10"/>
        <v>余额小于待支付</v>
      </c>
      <c r="AS23" s="153">
        <f t="shared" si="8"/>
        <v>0</v>
      </c>
      <c r="AT23" s="155"/>
      <c r="AU23" s="155"/>
      <c r="AV23" s="115" t="e">
        <f>VLOOKUP(B23,[13]Sheet1!$B$1:$BK$65536,62,0)</f>
        <v>#N/A</v>
      </c>
    </row>
    <row r="24" spans="1:48">
      <c r="A24" s="129">
        <v>21</v>
      </c>
      <c r="B24" s="130" t="s">
        <v>930</v>
      </c>
      <c r="C24" s="131" t="s">
        <v>931</v>
      </c>
      <c r="D24" s="115" t="s">
        <v>890</v>
      </c>
      <c r="E24" s="115" t="s">
        <v>690</v>
      </c>
      <c r="F24" s="132">
        <f>VLOOKUP(B24,[1]整理明细!$B:$M,12,0)</f>
        <v>0</v>
      </c>
      <c r="G24" s="132">
        <v>0</v>
      </c>
      <c r="H24" s="133">
        <f t="shared" si="2"/>
        <v>0</v>
      </c>
      <c r="I24" s="133">
        <f t="shared" si="3"/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133">
        <v>0</v>
      </c>
      <c r="AD24" s="133">
        <v>0</v>
      </c>
      <c r="AE24" s="133">
        <v>0</v>
      </c>
      <c r="AF24" s="133">
        <v>0</v>
      </c>
      <c r="AG24" s="133">
        <v>0</v>
      </c>
      <c r="AH24" s="133">
        <f t="shared" si="4"/>
        <v>0</v>
      </c>
      <c r="AI24" s="133">
        <v>0</v>
      </c>
      <c r="AJ24" s="133">
        <v>0</v>
      </c>
      <c r="AK24" s="133">
        <f t="shared" si="5"/>
        <v>0</v>
      </c>
      <c r="AL24" s="133">
        <v>4992</v>
      </c>
      <c r="AM24" s="133"/>
      <c r="AN24" s="133">
        <f t="shared" si="6"/>
        <v>4992</v>
      </c>
      <c r="AO24" s="153">
        <f>SUMIF($K$3:$AN$3,AO$3,$K24:$AN24)</f>
        <v>4992</v>
      </c>
      <c r="AP24" s="153">
        <f>SUMIF($K$3:$AN$3,AP$3,$K24:$AN24)</f>
        <v>0</v>
      </c>
      <c r="AQ24" s="153">
        <f t="shared" si="7"/>
        <v>4992</v>
      </c>
      <c r="AR24" s="154" t="str">
        <f t="shared" si="10"/>
        <v>余额小于待支付</v>
      </c>
      <c r="AS24" s="153">
        <f t="shared" si="8"/>
        <v>0</v>
      </c>
      <c r="AT24" s="155"/>
      <c r="AU24" s="155" t="s">
        <v>901</v>
      </c>
      <c r="AV24" s="115">
        <v>1</v>
      </c>
    </row>
    <row r="25" hidden="1" spans="1:48">
      <c r="A25" s="129">
        <v>22</v>
      </c>
      <c r="B25" s="115" t="s">
        <v>932</v>
      </c>
      <c r="C25" s="131" t="s">
        <v>933</v>
      </c>
      <c r="D25" s="115" t="s">
        <v>890</v>
      </c>
      <c r="E25" s="115" t="s">
        <v>690</v>
      </c>
      <c r="F25" s="132">
        <f>VLOOKUP(B25,[1]整理明细!$B:$M,12,0)</f>
        <v>338661</v>
      </c>
      <c r="G25" s="132">
        <f>VLOOKUP(B25,[12]河北应付账款!$C:$P,14,0)</f>
        <v>718544.4</v>
      </c>
      <c r="H25" s="133">
        <f t="shared" si="2"/>
        <v>119757.4</v>
      </c>
      <c r="I25" s="133">
        <f t="shared" si="3"/>
        <v>96000</v>
      </c>
      <c r="J25" s="133">
        <v>0</v>
      </c>
      <c r="K25" s="133">
        <v>0</v>
      </c>
      <c r="L25" s="133">
        <v>39663</v>
      </c>
      <c r="M25" s="133">
        <v>-39663</v>
      </c>
      <c r="N25" s="133">
        <v>0</v>
      </c>
      <c r="O25" s="133">
        <v>39663</v>
      </c>
      <c r="P25" s="133">
        <v>-39663</v>
      </c>
      <c r="Q25" s="133">
        <v>118989</v>
      </c>
      <c r="R25" s="133">
        <v>134326</v>
      </c>
      <c r="S25" s="133">
        <v>-15337</v>
      </c>
      <c r="T25" s="133">
        <v>0</v>
      </c>
      <c r="U25" s="133">
        <v>55175</v>
      </c>
      <c r="V25" s="133">
        <v>-55175</v>
      </c>
      <c r="W25" s="133">
        <v>97500</v>
      </c>
      <c r="X25" s="133">
        <v>110175</v>
      </c>
      <c r="Y25" s="133">
        <v>-12675</v>
      </c>
      <c r="Z25" s="133">
        <v>220350</v>
      </c>
      <c r="AA25" s="133">
        <v>159533.4</v>
      </c>
      <c r="AB25" s="133">
        <v>60816.6</v>
      </c>
      <c r="AC25" s="133">
        <v>120000</v>
      </c>
      <c r="AD25" s="133">
        <v>0</v>
      </c>
      <c r="AE25" s="133">
        <v>120000</v>
      </c>
      <c r="AF25" s="133">
        <v>0</v>
      </c>
      <c r="AG25" s="133">
        <v>0</v>
      </c>
      <c r="AH25" s="133">
        <f t="shared" si="4"/>
        <v>0</v>
      </c>
      <c r="AI25" s="133">
        <v>0</v>
      </c>
      <c r="AJ25" s="133">
        <v>0</v>
      </c>
      <c r="AK25" s="133">
        <f t="shared" si="5"/>
        <v>0</v>
      </c>
      <c r="AL25" s="133">
        <v>0</v>
      </c>
      <c r="AM25" s="133"/>
      <c r="AN25" s="133">
        <f t="shared" si="6"/>
        <v>0</v>
      </c>
      <c r="AO25" s="153">
        <f>SUMIF($K$3:$AN$3,AO$3,$K25:$AN25)</f>
        <v>556839</v>
      </c>
      <c r="AP25" s="153">
        <f>SUMIF($K$3:$AN$3,AP$3,$K25:$AN25)</f>
        <v>538535.4</v>
      </c>
      <c r="AQ25" s="153">
        <f t="shared" si="7"/>
        <v>18303.6</v>
      </c>
      <c r="AR25" s="154" t="str">
        <f t="shared" si="10"/>
        <v>余额大于待支付</v>
      </c>
      <c r="AS25" s="153">
        <f t="shared" si="8"/>
        <v>18303.6</v>
      </c>
      <c r="AT25" s="155"/>
      <c r="AU25" s="155"/>
      <c r="AV25" s="115" t="e">
        <f>VLOOKUP(B25,[13]Sheet1!$B$1:$BK$65536,62,0)</f>
        <v>#N/A</v>
      </c>
    </row>
    <row r="26" hidden="1" spans="1:48">
      <c r="A26" s="129">
        <v>23</v>
      </c>
      <c r="B26" s="115" t="s">
        <v>934</v>
      </c>
      <c r="C26" s="115" t="s">
        <v>935</v>
      </c>
      <c r="D26" s="115" t="s">
        <v>890</v>
      </c>
      <c r="E26" s="115" t="s">
        <v>690</v>
      </c>
      <c r="F26" s="132">
        <f>VLOOKUP(B26,[1]整理明细!$B:$M,12,0)</f>
        <v>-30000</v>
      </c>
      <c r="G26" s="132">
        <v>0</v>
      </c>
      <c r="H26" s="133">
        <f t="shared" si="2"/>
        <v>0</v>
      </c>
      <c r="I26" s="133">
        <f t="shared" si="3"/>
        <v>0</v>
      </c>
      <c r="J26" s="133">
        <v>25000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15000</v>
      </c>
      <c r="AA26" s="133">
        <v>0</v>
      </c>
      <c r="AB26" s="133">
        <v>15000</v>
      </c>
      <c r="AC26" s="133">
        <v>23000</v>
      </c>
      <c r="AD26" s="133">
        <v>0</v>
      </c>
      <c r="AE26" s="133">
        <v>23000</v>
      </c>
      <c r="AF26" s="133">
        <v>25000</v>
      </c>
      <c r="AG26" s="133">
        <v>0</v>
      </c>
      <c r="AH26" s="133">
        <f t="shared" si="4"/>
        <v>25000</v>
      </c>
      <c r="AI26" s="133">
        <v>25000</v>
      </c>
      <c r="AJ26" s="133">
        <v>0</v>
      </c>
      <c r="AK26" s="133">
        <f t="shared" si="5"/>
        <v>25000</v>
      </c>
      <c r="AL26" s="133">
        <v>30000</v>
      </c>
      <c r="AM26" s="133"/>
      <c r="AN26" s="133">
        <f t="shared" si="6"/>
        <v>30000</v>
      </c>
      <c r="AO26" s="153">
        <f>SUMIF($K$3:$AN$3,AO$3,$K26:$AN26)</f>
        <v>118000</v>
      </c>
      <c r="AP26" s="153">
        <f>SUMIF($K$3:$AN$3,AP$3,$K26:$AN26)</f>
        <v>0</v>
      </c>
      <c r="AQ26" s="153">
        <f t="shared" si="7"/>
        <v>118000</v>
      </c>
      <c r="AR26" s="154" t="str">
        <f t="shared" si="10"/>
        <v>余额小于待支付</v>
      </c>
      <c r="AS26" s="153">
        <f t="shared" si="8"/>
        <v>-30000</v>
      </c>
      <c r="AT26" s="155"/>
      <c r="AV26" s="115" t="e">
        <f>VLOOKUP(B26,[13]Sheet1!$B$1:$BK$65536,62,0)</f>
        <v>#N/A</v>
      </c>
    </row>
    <row r="27" hidden="1" spans="1:48">
      <c r="A27" s="129">
        <v>24</v>
      </c>
      <c r="B27" s="130" t="s">
        <v>936</v>
      </c>
      <c r="C27" s="131" t="s">
        <v>937</v>
      </c>
      <c r="D27" s="131" t="s">
        <v>890</v>
      </c>
      <c r="E27" s="115" t="s">
        <v>690</v>
      </c>
      <c r="F27" s="132">
        <f>VLOOKUP(B27,[1]整理明细!$B:$M,12,0)</f>
        <v>-21120</v>
      </c>
      <c r="G27" s="132">
        <f>VLOOKUP(B27,[12]河北应付账款!$C:$P,14,0)</f>
        <v>28160</v>
      </c>
      <c r="H27" s="133">
        <f t="shared" si="2"/>
        <v>4693.33333333333</v>
      </c>
      <c r="I27" s="133">
        <f t="shared" si="3"/>
        <v>4000</v>
      </c>
      <c r="J27" s="133">
        <v>22400</v>
      </c>
      <c r="K27" s="133">
        <v>0</v>
      </c>
      <c r="L27" s="133">
        <v>8800</v>
      </c>
      <c r="M27" s="133">
        <v>-8800</v>
      </c>
      <c r="N27" s="133">
        <v>0</v>
      </c>
      <c r="O27" s="133">
        <v>8800</v>
      </c>
      <c r="P27" s="133">
        <v>-8800</v>
      </c>
      <c r="Q27" s="133">
        <v>8800</v>
      </c>
      <c r="R27" s="133">
        <v>8800</v>
      </c>
      <c r="S27" s="133">
        <v>0</v>
      </c>
      <c r="T27" s="133">
        <v>0</v>
      </c>
      <c r="U27" s="133">
        <v>8800</v>
      </c>
      <c r="V27" s="133">
        <v>-8800</v>
      </c>
      <c r="W27" s="133">
        <v>8800</v>
      </c>
      <c r="X27" s="133">
        <v>17600</v>
      </c>
      <c r="Y27" s="133">
        <v>-8800</v>
      </c>
      <c r="Z27" s="133">
        <v>22400</v>
      </c>
      <c r="AA27" s="133">
        <v>1760</v>
      </c>
      <c r="AB27" s="133">
        <v>20640</v>
      </c>
      <c r="AC27" s="133">
        <v>22400</v>
      </c>
      <c r="AD27" s="133">
        <v>17600</v>
      </c>
      <c r="AE27" s="133">
        <v>4800</v>
      </c>
      <c r="AF27" s="133">
        <v>22400</v>
      </c>
      <c r="AG27" s="133">
        <v>3520</v>
      </c>
      <c r="AH27" s="133">
        <f t="shared" si="4"/>
        <v>18880</v>
      </c>
      <c r="AI27" s="133">
        <v>0</v>
      </c>
      <c r="AJ27" s="133">
        <v>0</v>
      </c>
      <c r="AK27" s="133">
        <f t="shared" si="5"/>
        <v>0</v>
      </c>
      <c r="AL27" s="133">
        <v>0</v>
      </c>
      <c r="AM27" s="133"/>
      <c r="AN27" s="133">
        <f t="shared" si="6"/>
        <v>0</v>
      </c>
      <c r="AO27" s="153">
        <f>SUMIF($K$3:$AN$3,AO$3,$K27:$AN27)</f>
        <v>84800</v>
      </c>
      <c r="AP27" s="153">
        <f>SUMIF($K$3:$AN$3,AP$3,$K27:$AN27)</f>
        <v>75680</v>
      </c>
      <c r="AQ27" s="153">
        <f t="shared" si="7"/>
        <v>9120</v>
      </c>
      <c r="AR27" s="154" t="str">
        <f t="shared" si="10"/>
        <v>余额小于待支付</v>
      </c>
      <c r="AS27" s="153">
        <f t="shared" si="8"/>
        <v>-21120</v>
      </c>
      <c r="AT27" s="155"/>
      <c r="AU27" s="155"/>
      <c r="AV27" s="115" t="e">
        <f>VLOOKUP(B27,[13]Sheet1!$B$1:$BK$65536,62,0)</f>
        <v>#N/A</v>
      </c>
    </row>
    <row r="28" hidden="1" spans="1:48">
      <c r="A28" s="129">
        <v>25</v>
      </c>
      <c r="B28" s="115" t="s">
        <v>938</v>
      </c>
      <c r="C28" s="115" t="s">
        <v>939</v>
      </c>
      <c r="D28" s="115" t="s">
        <v>890</v>
      </c>
      <c r="E28" s="115" t="s">
        <v>690</v>
      </c>
      <c r="F28" s="132">
        <f>VLOOKUP(B28,[1]整理明细!$B:$M,12,0)</f>
        <v>-20340</v>
      </c>
      <c r="G28" s="132">
        <f>VLOOKUP(B28,[12]河北应付账款!$C:$P,14,0)</f>
        <v>33950.85</v>
      </c>
      <c r="H28" s="133">
        <f t="shared" si="2"/>
        <v>5658.475</v>
      </c>
      <c r="I28" s="133">
        <f t="shared" si="3"/>
        <v>5000</v>
      </c>
      <c r="J28" s="133">
        <v>24290.85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0</v>
      </c>
      <c r="Y28" s="133">
        <v>0</v>
      </c>
      <c r="Z28" s="133">
        <v>0</v>
      </c>
      <c r="AA28" s="133">
        <v>0</v>
      </c>
      <c r="AB28" s="133">
        <v>0</v>
      </c>
      <c r="AC28" s="133">
        <v>0</v>
      </c>
      <c r="AD28" s="133">
        <v>0</v>
      </c>
      <c r="AE28" s="133">
        <v>0</v>
      </c>
      <c r="AF28" s="133">
        <v>24290.85</v>
      </c>
      <c r="AG28" s="133">
        <v>0</v>
      </c>
      <c r="AH28" s="133">
        <f t="shared" si="4"/>
        <v>24290.85</v>
      </c>
      <c r="AI28" s="133">
        <v>24000</v>
      </c>
      <c r="AJ28" s="133">
        <f>VLOOKUP(C28,'[11]2024.03支出'!$G:$H,2,0)</f>
        <v>24290.85</v>
      </c>
      <c r="AK28" s="133">
        <f t="shared" si="5"/>
        <v>-290.849999999999</v>
      </c>
      <c r="AL28" s="133">
        <v>24000</v>
      </c>
      <c r="AM28" s="133"/>
      <c r="AN28" s="133">
        <f t="shared" si="6"/>
        <v>24000</v>
      </c>
      <c r="AO28" s="153">
        <f>SUMIF($K$3:$AN$3,AO$3,$K28:$AN28)</f>
        <v>72290.85</v>
      </c>
      <c r="AP28" s="153">
        <f>SUMIF($K$3:$AN$3,AP$3,$K28:$AN28)</f>
        <v>24290.85</v>
      </c>
      <c r="AQ28" s="153">
        <f t="shared" si="7"/>
        <v>48000</v>
      </c>
      <c r="AR28" s="154" t="str">
        <f t="shared" si="10"/>
        <v>余额小于待支付</v>
      </c>
      <c r="AS28" s="153">
        <f t="shared" si="8"/>
        <v>-20340</v>
      </c>
      <c r="AT28" s="155"/>
      <c r="AV28" s="115" t="e">
        <f>VLOOKUP(B28,[13]Sheet1!$B$1:$BK$65536,62,0)</f>
        <v>#N/A</v>
      </c>
    </row>
    <row r="29" hidden="1" spans="1:48">
      <c r="A29" s="129">
        <v>26</v>
      </c>
      <c r="B29" s="115" t="s">
        <v>940</v>
      </c>
      <c r="C29" s="131" t="s">
        <v>941</v>
      </c>
      <c r="D29" s="115" t="s">
        <v>890</v>
      </c>
      <c r="E29" s="115" t="s">
        <v>690</v>
      </c>
      <c r="F29" s="132">
        <f>VLOOKUP(B29,[1]整理明细!$B:$M,12,0)</f>
        <v>-2600</v>
      </c>
      <c r="G29" s="132">
        <f>VLOOKUP(B29,[12]河北应付账款!$C:$P,14,0)</f>
        <v>113000</v>
      </c>
      <c r="H29" s="133">
        <f t="shared" si="2"/>
        <v>18833.3333333333</v>
      </c>
      <c r="I29" s="133">
        <f t="shared" si="3"/>
        <v>15000</v>
      </c>
      <c r="J29" s="133">
        <v>22600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0</v>
      </c>
      <c r="R29" s="133">
        <v>0</v>
      </c>
      <c r="S29" s="133">
        <v>0</v>
      </c>
      <c r="T29" s="133">
        <v>0</v>
      </c>
      <c r="U29" s="133">
        <v>45200</v>
      </c>
      <c r="V29" s="133">
        <v>-45200</v>
      </c>
      <c r="W29" s="133">
        <v>0</v>
      </c>
      <c r="X29" s="133">
        <v>0</v>
      </c>
      <c r="Y29" s="133">
        <v>0</v>
      </c>
      <c r="Z29" s="133">
        <v>45200</v>
      </c>
      <c r="AA29" s="133">
        <v>0</v>
      </c>
      <c r="AB29" s="133">
        <v>45200</v>
      </c>
      <c r="AC29" s="133">
        <v>45200</v>
      </c>
      <c r="AD29" s="133">
        <v>45200</v>
      </c>
      <c r="AE29" s="133">
        <v>0</v>
      </c>
      <c r="AF29" s="133">
        <v>22600</v>
      </c>
      <c r="AG29" s="133">
        <v>0</v>
      </c>
      <c r="AH29" s="133">
        <f t="shared" si="4"/>
        <v>22600</v>
      </c>
      <c r="AI29" s="133">
        <v>0</v>
      </c>
      <c r="AJ29" s="133">
        <f>VLOOKUP(C29,'[11]2024.03支出'!$G:$H,2,0)</f>
        <v>25200</v>
      </c>
      <c r="AK29" s="133">
        <f t="shared" si="5"/>
        <v>-25200</v>
      </c>
      <c r="AL29" s="133">
        <v>20000</v>
      </c>
      <c r="AM29" s="133"/>
      <c r="AN29" s="133">
        <f t="shared" si="6"/>
        <v>20000</v>
      </c>
      <c r="AO29" s="153">
        <f>SUMIF($K$3:$AN$3,AO$3,$K29:$AN29)</f>
        <v>133000</v>
      </c>
      <c r="AP29" s="153">
        <f>SUMIF($K$3:$AN$3,AP$3,$K29:$AN29)</f>
        <v>115600</v>
      </c>
      <c r="AQ29" s="153">
        <f t="shared" si="7"/>
        <v>17400</v>
      </c>
      <c r="AR29" s="154" t="str">
        <f t="shared" si="10"/>
        <v>余额小于待支付</v>
      </c>
      <c r="AS29" s="153">
        <f t="shared" si="8"/>
        <v>-2600</v>
      </c>
      <c r="AT29" s="155"/>
      <c r="AU29" s="155"/>
      <c r="AV29" s="115" t="e">
        <f>VLOOKUP(B29,[13]Sheet1!$B$1:$BK$65536,62,0)</f>
        <v>#N/A</v>
      </c>
    </row>
    <row r="30" hidden="1" spans="1:48">
      <c r="A30" s="129">
        <v>27</v>
      </c>
      <c r="B30" s="115" t="s">
        <v>942</v>
      </c>
      <c r="C30" s="115" t="s">
        <v>943</v>
      </c>
      <c r="D30" s="115" t="s">
        <v>890</v>
      </c>
      <c r="E30" s="115" t="s">
        <v>690</v>
      </c>
      <c r="F30" s="132">
        <f>VLOOKUP(B30,[1]整理明细!$B:$M,12,0)</f>
        <v>12530.25</v>
      </c>
      <c r="G30" s="132">
        <f>VLOOKUP(B30,[12]河北应付账款!$C:$P,14,0)</f>
        <v>43560</v>
      </c>
      <c r="H30" s="133">
        <f t="shared" si="2"/>
        <v>7260</v>
      </c>
      <c r="I30" s="133">
        <f t="shared" si="3"/>
        <v>6000</v>
      </c>
      <c r="J30" s="133">
        <v>0</v>
      </c>
      <c r="K30" s="133">
        <v>1733.33333333333</v>
      </c>
      <c r="L30" s="133">
        <v>22100</v>
      </c>
      <c r="M30" s="133">
        <v>-20366.6666666667</v>
      </c>
      <c r="N30" s="133">
        <v>0</v>
      </c>
      <c r="O30" s="133">
        <v>0</v>
      </c>
      <c r="P30" s="133">
        <v>0</v>
      </c>
      <c r="Q30" s="133">
        <v>21580</v>
      </c>
      <c r="R30" s="133">
        <v>31980</v>
      </c>
      <c r="S30" s="133">
        <v>-10400</v>
      </c>
      <c r="T30" s="133">
        <v>0</v>
      </c>
      <c r="U30" s="133">
        <v>15600</v>
      </c>
      <c r="V30" s="133">
        <v>-15600</v>
      </c>
      <c r="W30" s="133">
        <v>15600</v>
      </c>
      <c r="X30" s="133">
        <v>5429.75</v>
      </c>
      <c r="Y30" s="133">
        <v>10170.25</v>
      </c>
      <c r="Z30" s="133">
        <v>11000</v>
      </c>
      <c r="AA30" s="133">
        <v>0</v>
      </c>
      <c r="AB30" s="133">
        <v>11000</v>
      </c>
      <c r="AC30" s="133">
        <v>0</v>
      </c>
      <c r="AD30" s="133">
        <v>0</v>
      </c>
      <c r="AE30" s="133">
        <v>0</v>
      </c>
      <c r="AF30" s="133">
        <v>0</v>
      </c>
      <c r="AG30" s="133">
        <v>0</v>
      </c>
      <c r="AH30" s="133">
        <f t="shared" si="4"/>
        <v>0</v>
      </c>
      <c r="AI30" s="133">
        <v>14120</v>
      </c>
      <c r="AJ30" s="133">
        <f>VLOOKUP(C30,'[11]2024.03支出'!$G:$H,2,0)</f>
        <v>10000</v>
      </c>
      <c r="AK30" s="133">
        <f t="shared" si="5"/>
        <v>4120</v>
      </c>
      <c r="AL30" s="133">
        <v>16120</v>
      </c>
      <c r="AM30" s="133"/>
      <c r="AN30" s="133">
        <f t="shared" si="6"/>
        <v>16120</v>
      </c>
      <c r="AO30" s="153">
        <f>SUMIF($K$3:$AN$3,AO$3,$K30:$AN30)</f>
        <v>80153.3333333333</v>
      </c>
      <c r="AP30" s="153">
        <f>SUMIF($K$3:$AN$3,AP$3,$K30:$AN30)</f>
        <v>85109.75</v>
      </c>
      <c r="AQ30" s="153">
        <f t="shared" si="7"/>
        <v>-4956.41666666667</v>
      </c>
      <c r="AR30" s="154" t="str">
        <f t="shared" si="10"/>
        <v>余额大于待支付</v>
      </c>
      <c r="AS30" s="153">
        <f t="shared" si="8"/>
        <v>-4956.41666666667</v>
      </c>
      <c r="AT30" s="155"/>
      <c r="AV30" s="115">
        <f>VLOOKUP(B30,[13]Sheet1!$B$1:$BK$65536,62,0)</f>
        <v>0</v>
      </c>
    </row>
    <row r="31" hidden="1" spans="1:48">
      <c r="A31" s="129">
        <v>28</v>
      </c>
      <c r="B31" s="115" t="s">
        <v>944</v>
      </c>
      <c r="C31" s="115" t="s">
        <v>945</v>
      </c>
      <c r="D31" s="115" t="s">
        <v>890</v>
      </c>
      <c r="E31" s="115" t="s">
        <v>712</v>
      </c>
      <c r="F31" s="132">
        <f>VLOOKUP(B31,[1]整理明细!$B:$M,12,0)</f>
        <v>-16272</v>
      </c>
      <c r="G31" s="132">
        <f>VLOOKUP(B31,[12]河北应付账款!$C:$P,14,0)</f>
        <v>8672.98</v>
      </c>
      <c r="H31" s="133">
        <f t="shared" si="2"/>
        <v>1445.49666666667</v>
      </c>
      <c r="I31" s="133">
        <f t="shared" si="3"/>
        <v>1000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5894.08</v>
      </c>
      <c r="R31" s="133">
        <v>5612.3</v>
      </c>
      <c r="S31" s="133">
        <v>281.78</v>
      </c>
      <c r="T31" s="133">
        <v>0</v>
      </c>
      <c r="U31" s="133">
        <v>0</v>
      </c>
      <c r="V31" s="133">
        <v>0</v>
      </c>
      <c r="W31" s="133">
        <v>0</v>
      </c>
      <c r="X31" s="133">
        <v>0</v>
      </c>
      <c r="Y31" s="133">
        <v>0</v>
      </c>
      <c r="Z31" s="133">
        <v>8130</v>
      </c>
      <c r="AA31" s="133">
        <v>2777.98</v>
      </c>
      <c r="AB31" s="133">
        <v>5352.02</v>
      </c>
      <c r="AC31" s="133">
        <v>0</v>
      </c>
      <c r="AD31" s="133">
        <v>0</v>
      </c>
      <c r="AE31" s="133">
        <v>0</v>
      </c>
      <c r="AF31" s="133">
        <v>0</v>
      </c>
      <c r="AG31" s="133">
        <v>0</v>
      </c>
      <c r="AH31" s="133">
        <f t="shared" si="4"/>
        <v>0</v>
      </c>
      <c r="AI31" s="133">
        <v>0</v>
      </c>
      <c r="AJ31" s="133">
        <f>VLOOKUP(C31,'[11]2024.03支出'!$G:$H,2,0)</f>
        <v>16272</v>
      </c>
      <c r="AK31" s="133">
        <f t="shared" si="5"/>
        <v>-16272</v>
      </c>
      <c r="AL31" s="133">
        <v>0</v>
      </c>
      <c r="AM31" s="133"/>
      <c r="AN31" s="133">
        <f t="shared" si="6"/>
        <v>0</v>
      </c>
      <c r="AO31" s="153">
        <f>SUMIF($K$3:$AN$3,AO$3,$K31:$AN31)</f>
        <v>14024.08</v>
      </c>
      <c r="AP31" s="153">
        <f>SUMIF($K$3:$AN$3,AP$3,$K31:$AN31)</f>
        <v>24662.28</v>
      </c>
      <c r="AQ31" s="153">
        <f t="shared" si="7"/>
        <v>-10638.2</v>
      </c>
      <c r="AR31" s="154" t="str">
        <f t="shared" si="10"/>
        <v>余额小于待支付</v>
      </c>
      <c r="AS31" s="153">
        <f t="shared" si="8"/>
        <v>-16272</v>
      </c>
      <c r="AT31" s="155"/>
      <c r="AV31" s="115" t="e">
        <f>VLOOKUP(B31,[13]Sheet1!$B$1:$BK$65536,62,0)</f>
        <v>#N/A</v>
      </c>
    </row>
    <row r="32" hidden="1" spans="1:48">
      <c r="A32" s="129">
        <v>29</v>
      </c>
      <c r="B32" s="115" t="s">
        <v>946</v>
      </c>
      <c r="C32" s="115" t="s">
        <v>947</v>
      </c>
      <c r="D32" s="115" t="s">
        <v>890</v>
      </c>
      <c r="E32" s="115" t="s">
        <v>645</v>
      </c>
      <c r="F32" s="132">
        <f>VLOOKUP(B32,[1]整理明细!$B:$M,12,0)</f>
        <v>0</v>
      </c>
      <c r="G32" s="132">
        <f>VLOOKUP(B32,[12]河北应付账款!$C:$P,14,0)</f>
        <v>7910</v>
      </c>
      <c r="H32" s="133">
        <f t="shared" si="2"/>
        <v>1318.33333333333</v>
      </c>
      <c r="I32" s="133">
        <f t="shared" si="3"/>
        <v>1000</v>
      </c>
      <c r="J32" s="133">
        <v>0</v>
      </c>
      <c r="K32" s="133">
        <v>1419.356</v>
      </c>
      <c r="L32" s="133">
        <v>0</v>
      </c>
      <c r="M32" s="133">
        <v>1419.356</v>
      </c>
      <c r="N32" s="133">
        <v>1000</v>
      </c>
      <c r="O32" s="133">
        <v>0</v>
      </c>
      <c r="P32" s="133">
        <v>1000</v>
      </c>
      <c r="Q32" s="133">
        <v>1000</v>
      </c>
      <c r="R32" s="133">
        <v>10645.17</v>
      </c>
      <c r="S32" s="133">
        <v>-9645.17</v>
      </c>
      <c r="T32" s="133">
        <v>8480</v>
      </c>
      <c r="U32" s="133">
        <v>7910</v>
      </c>
      <c r="V32" s="133">
        <v>570</v>
      </c>
      <c r="W32" s="133">
        <v>0</v>
      </c>
      <c r="X32" s="133">
        <v>0</v>
      </c>
      <c r="Y32" s="133">
        <v>0</v>
      </c>
      <c r="Z32" s="133">
        <v>10500</v>
      </c>
      <c r="AA32" s="133">
        <v>0</v>
      </c>
      <c r="AB32" s="133">
        <v>10500</v>
      </c>
      <c r="AC32" s="133">
        <v>0</v>
      </c>
      <c r="AD32" s="133">
        <v>0</v>
      </c>
      <c r="AE32" s="133">
        <v>0</v>
      </c>
      <c r="AF32" s="133">
        <v>0</v>
      </c>
      <c r="AG32" s="133">
        <v>0</v>
      </c>
      <c r="AH32" s="133">
        <f t="shared" si="4"/>
        <v>0</v>
      </c>
      <c r="AI32" s="133">
        <v>0</v>
      </c>
      <c r="AJ32" s="133">
        <v>0</v>
      </c>
      <c r="AK32" s="133">
        <f t="shared" si="5"/>
        <v>0</v>
      </c>
      <c r="AL32" s="133">
        <v>0</v>
      </c>
      <c r="AM32" s="133"/>
      <c r="AN32" s="133">
        <f t="shared" si="6"/>
        <v>0</v>
      </c>
      <c r="AO32" s="153">
        <f>SUMIF($K$3:$AN$3,AO$3,$K32:$AN32)</f>
        <v>22399.356</v>
      </c>
      <c r="AP32" s="153">
        <f>SUMIF($K$3:$AN$3,AP$3,$K32:$AN32)</f>
        <v>18555.17</v>
      </c>
      <c r="AQ32" s="153">
        <f t="shared" si="7"/>
        <v>3844.186</v>
      </c>
      <c r="AR32" s="154" t="str">
        <f t="shared" si="10"/>
        <v>余额小于待支付</v>
      </c>
      <c r="AS32" s="153">
        <f t="shared" si="8"/>
        <v>0</v>
      </c>
      <c r="AT32" s="155"/>
      <c r="AV32" s="115">
        <f>VLOOKUP(B32,[13]Sheet1!$B$1:$BK$65536,62,0)</f>
        <v>0</v>
      </c>
    </row>
    <row r="33" hidden="1" spans="1:48">
      <c r="A33" s="129">
        <v>30</v>
      </c>
      <c r="B33" s="115" t="s">
        <v>620</v>
      </c>
      <c r="C33" s="115" t="s">
        <v>948</v>
      </c>
      <c r="D33" s="115" t="s">
        <v>890</v>
      </c>
      <c r="E33" s="115" t="s">
        <v>645</v>
      </c>
      <c r="F33" s="132">
        <f>VLOOKUP(B33,[1]整理明细!$B:$M,12,0)</f>
        <v>4731.88</v>
      </c>
      <c r="G33" s="132">
        <f>VLOOKUP(B33,[12]河北应付账款!$C:$P,14,0)</f>
        <v>65139.71</v>
      </c>
      <c r="H33" s="133">
        <f t="shared" si="2"/>
        <v>10856.6183333333</v>
      </c>
      <c r="I33" s="133">
        <f t="shared" si="3"/>
        <v>9000</v>
      </c>
      <c r="J33" s="133">
        <v>0</v>
      </c>
      <c r="K33" s="133">
        <v>50000</v>
      </c>
      <c r="L33" s="133">
        <v>53343.53</v>
      </c>
      <c r="M33" s="133">
        <v>-3343.53</v>
      </c>
      <c r="N33" s="133">
        <v>0</v>
      </c>
      <c r="O33" s="133">
        <v>0</v>
      </c>
      <c r="P33" s="133">
        <v>0</v>
      </c>
      <c r="Q33" s="133">
        <v>0</v>
      </c>
      <c r="R33" s="133">
        <v>0</v>
      </c>
      <c r="S33" s="133">
        <v>0</v>
      </c>
      <c r="T33" s="133">
        <v>0</v>
      </c>
      <c r="U33" s="133">
        <v>0</v>
      </c>
      <c r="V33" s="133">
        <v>0</v>
      </c>
      <c r="W33" s="133">
        <v>0</v>
      </c>
      <c r="X33" s="133">
        <v>4593.17</v>
      </c>
      <c r="Y33" s="133">
        <v>-4593.17</v>
      </c>
      <c r="Z33" s="133">
        <v>15353.88</v>
      </c>
      <c r="AA33" s="133">
        <v>16540.38</v>
      </c>
      <c r="AB33" s="133">
        <v>-1186.5</v>
      </c>
      <c r="AC33" s="133">
        <v>0</v>
      </c>
      <c r="AD33" s="133">
        <v>0</v>
      </c>
      <c r="AE33" s="133">
        <v>0</v>
      </c>
      <c r="AF33" s="133">
        <v>0</v>
      </c>
      <c r="AG33" s="133">
        <v>0</v>
      </c>
      <c r="AH33" s="133">
        <f t="shared" si="4"/>
        <v>0</v>
      </c>
      <c r="AI33" s="133">
        <v>0</v>
      </c>
      <c r="AJ33" s="133">
        <v>0</v>
      </c>
      <c r="AK33" s="133">
        <f t="shared" si="5"/>
        <v>0</v>
      </c>
      <c r="AL33" s="133">
        <v>0</v>
      </c>
      <c r="AM33" s="133"/>
      <c r="AN33" s="133">
        <f t="shared" si="6"/>
        <v>0</v>
      </c>
      <c r="AO33" s="153">
        <f>SUMIF($K$3:$AN$3,AO$3,$K33:$AN33)</f>
        <v>65353.88</v>
      </c>
      <c r="AP33" s="153">
        <f>SUMIF($K$3:$AN$3,AP$3,$K33:$AN33)</f>
        <v>74477.08</v>
      </c>
      <c r="AQ33" s="153">
        <f t="shared" si="7"/>
        <v>-9123.2</v>
      </c>
      <c r="AR33" s="154" t="str">
        <f t="shared" si="10"/>
        <v>余额大于待支付</v>
      </c>
      <c r="AS33" s="153">
        <f t="shared" si="8"/>
        <v>-9123.2</v>
      </c>
      <c r="AT33" s="155"/>
      <c r="AV33" s="115">
        <f>VLOOKUP(B33,[13]Sheet1!$B$1:$BK$65536,62,0)</f>
        <v>0</v>
      </c>
    </row>
    <row r="34" hidden="1" spans="1:48">
      <c r="A34" s="129">
        <v>31</v>
      </c>
      <c r="B34" s="115" t="s">
        <v>949</v>
      </c>
      <c r="C34" s="115" t="s">
        <v>950</v>
      </c>
      <c r="D34" s="115" t="s">
        <v>890</v>
      </c>
      <c r="E34" s="115" t="s">
        <v>645</v>
      </c>
      <c r="F34" s="132">
        <f>VLOOKUP(B34,[1]整理明细!$B:$M,12,0)</f>
        <v>-187200</v>
      </c>
      <c r="G34" s="132">
        <v>0</v>
      </c>
      <c r="H34" s="133">
        <f t="shared" si="2"/>
        <v>0</v>
      </c>
      <c r="I34" s="133">
        <f t="shared" si="3"/>
        <v>0</v>
      </c>
      <c r="J34" s="133">
        <v>0</v>
      </c>
      <c r="K34" s="133">
        <v>0</v>
      </c>
      <c r="L34" s="133">
        <v>0</v>
      </c>
      <c r="M34" s="133">
        <v>0</v>
      </c>
      <c r="N34" s="133">
        <v>0</v>
      </c>
      <c r="O34" s="133">
        <v>0</v>
      </c>
      <c r="P34" s="133">
        <v>0</v>
      </c>
      <c r="Q34" s="133">
        <v>0</v>
      </c>
      <c r="R34" s="133">
        <v>0</v>
      </c>
      <c r="S34" s="133">
        <v>0</v>
      </c>
      <c r="T34" s="133">
        <v>0</v>
      </c>
      <c r="U34" s="133">
        <v>0</v>
      </c>
      <c r="V34" s="133">
        <v>0</v>
      </c>
      <c r="W34" s="133">
        <v>0</v>
      </c>
      <c r="X34" s="133">
        <v>0</v>
      </c>
      <c r="Y34" s="133">
        <v>0</v>
      </c>
      <c r="Z34" s="133">
        <v>62400</v>
      </c>
      <c r="AA34" s="133">
        <v>62400</v>
      </c>
      <c r="AB34" s="133">
        <v>0</v>
      </c>
      <c r="AC34" s="133">
        <v>0</v>
      </c>
      <c r="AD34" s="133">
        <v>124800</v>
      </c>
      <c r="AE34" s="133">
        <v>-124800</v>
      </c>
      <c r="AF34" s="133">
        <v>0</v>
      </c>
      <c r="AG34" s="133">
        <v>0</v>
      </c>
      <c r="AH34" s="133">
        <f t="shared" si="4"/>
        <v>0</v>
      </c>
      <c r="AI34" s="133">
        <v>0</v>
      </c>
      <c r="AJ34" s="133">
        <v>0</v>
      </c>
      <c r="AK34" s="133">
        <f t="shared" si="5"/>
        <v>0</v>
      </c>
      <c r="AL34" s="133">
        <v>0</v>
      </c>
      <c r="AM34" s="133"/>
      <c r="AN34" s="133">
        <f t="shared" si="6"/>
        <v>0</v>
      </c>
      <c r="AO34" s="153">
        <f>SUMIF($K$3:$AN$3,AO$3,$K34:$AN34)</f>
        <v>62400</v>
      </c>
      <c r="AP34" s="153">
        <f>SUMIF($K$3:$AN$3,AP$3,$K34:$AN34)</f>
        <v>187200</v>
      </c>
      <c r="AQ34" s="153">
        <f t="shared" si="7"/>
        <v>-124800</v>
      </c>
      <c r="AR34" s="154" t="str">
        <f t="shared" si="10"/>
        <v>余额小于待支付</v>
      </c>
      <c r="AS34" s="153">
        <f t="shared" si="8"/>
        <v>-187200</v>
      </c>
      <c r="AT34" s="155"/>
      <c r="AV34" s="115" t="e">
        <f>VLOOKUP(B34,[13]Sheet1!$B$1:$BK$65536,62,0)</f>
        <v>#N/A</v>
      </c>
    </row>
    <row r="35" hidden="1" spans="1:48">
      <c r="A35" s="129">
        <v>32</v>
      </c>
      <c r="B35" s="115" t="s">
        <v>951</v>
      </c>
      <c r="C35" s="115" t="s">
        <v>952</v>
      </c>
      <c r="D35" s="115" t="s">
        <v>890</v>
      </c>
      <c r="E35" s="115" t="s">
        <v>690</v>
      </c>
      <c r="F35" s="132">
        <f>VLOOKUP(B35,[1]整理明细!$B:$M,12,0)</f>
        <v>0</v>
      </c>
      <c r="G35" s="132">
        <v>0</v>
      </c>
      <c r="H35" s="133">
        <f t="shared" si="2"/>
        <v>0</v>
      </c>
      <c r="I35" s="133">
        <f t="shared" si="3"/>
        <v>0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  <c r="O35" s="133">
        <v>0</v>
      </c>
      <c r="P35" s="133">
        <v>0</v>
      </c>
      <c r="Q35" s="133">
        <v>0</v>
      </c>
      <c r="R35" s="133">
        <v>5500</v>
      </c>
      <c r="S35" s="133">
        <v>-5500</v>
      </c>
      <c r="T35" s="133">
        <v>0</v>
      </c>
      <c r="U35" s="133">
        <v>0</v>
      </c>
      <c r="V35" s="133">
        <v>0</v>
      </c>
      <c r="W35" s="133">
        <v>5500</v>
      </c>
      <c r="X35" s="133">
        <v>0</v>
      </c>
      <c r="Y35" s="133">
        <v>5500</v>
      </c>
      <c r="Z35" s="133">
        <v>0</v>
      </c>
      <c r="AA35" s="133">
        <v>0</v>
      </c>
      <c r="AB35" s="133">
        <v>0</v>
      </c>
      <c r="AC35" s="133">
        <v>0</v>
      </c>
      <c r="AD35" s="133">
        <v>0</v>
      </c>
      <c r="AE35" s="133">
        <v>0</v>
      </c>
      <c r="AF35" s="133">
        <v>0</v>
      </c>
      <c r="AG35" s="133">
        <v>0</v>
      </c>
      <c r="AH35" s="133">
        <f t="shared" si="4"/>
        <v>0</v>
      </c>
      <c r="AI35" s="133">
        <v>0</v>
      </c>
      <c r="AJ35" s="133">
        <v>0</v>
      </c>
      <c r="AK35" s="133">
        <f t="shared" si="5"/>
        <v>0</v>
      </c>
      <c r="AL35" s="133">
        <v>0</v>
      </c>
      <c r="AM35" s="133"/>
      <c r="AN35" s="133">
        <f t="shared" si="6"/>
        <v>0</v>
      </c>
      <c r="AO35" s="153">
        <f>SUMIF($K$3:$AN$3,AO$3,$K35:$AN35)</f>
        <v>5500</v>
      </c>
      <c r="AP35" s="153">
        <f>SUMIF($K$3:$AN$3,AP$3,$K35:$AN35)</f>
        <v>5500</v>
      </c>
      <c r="AQ35" s="153">
        <f t="shared" si="7"/>
        <v>0</v>
      </c>
      <c r="AR35" s="154" t="str">
        <f t="shared" si="10"/>
        <v>余额大于待支付</v>
      </c>
      <c r="AS35" s="153">
        <f t="shared" si="8"/>
        <v>0</v>
      </c>
      <c r="AT35" s="155"/>
      <c r="AV35" s="115" t="e">
        <f>VLOOKUP(B35,[13]Sheet1!$B$1:$BK$65536,62,0)</f>
        <v>#N/A</v>
      </c>
    </row>
    <row r="36" hidden="1" spans="1:48">
      <c r="A36" s="129">
        <v>33</v>
      </c>
      <c r="B36" s="115" t="s">
        <v>953</v>
      </c>
      <c r="C36" s="115" t="s">
        <v>954</v>
      </c>
      <c r="D36" s="115" t="s">
        <v>890</v>
      </c>
      <c r="E36" s="115" t="s">
        <v>712</v>
      </c>
      <c r="F36" s="132">
        <f>VLOOKUP(B36,[1]整理明细!$B:$M,12,0)</f>
        <v>-1.81898940354586e-12</v>
      </c>
      <c r="G36" s="132">
        <f>VLOOKUP(B36,[12]河北应付账款!$C:$P,14,0)</f>
        <v>9000</v>
      </c>
      <c r="H36" s="133">
        <f t="shared" si="2"/>
        <v>1500</v>
      </c>
      <c r="I36" s="133">
        <f t="shared" si="3"/>
        <v>1000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33">
        <v>0</v>
      </c>
      <c r="P36" s="133">
        <v>0</v>
      </c>
      <c r="Q36" s="133">
        <v>4000</v>
      </c>
      <c r="R36" s="133">
        <v>4500</v>
      </c>
      <c r="S36" s="133">
        <v>-500</v>
      </c>
      <c r="T36" s="133">
        <v>9000</v>
      </c>
      <c r="U36" s="133">
        <v>0</v>
      </c>
      <c r="V36" s="133">
        <v>9000</v>
      </c>
      <c r="W36" s="133">
        <v>9000</v>
      </c>
      <c r="X36" s="133">
        <v>9000</v>
      </c>
      <c r="Y36" s="133">
        <v>0</v>
      </c>
      <c r="Z36" s="133">
        <v>0</v>
      </c>
      <c r="AA36" s="133">
        <v>0</v>
      </c>
      <c r="AB36" s="133">
        <v>0</v>
      </c>
      <c r="AC36" s="133">
        <v>0</v>
      </c>
      <c r="AD36" s="133">
        <v>0</v>
      </c>
      <c r="AE36" s="133">
        <v>0</v>
      </c>
      <c r="AF36" s="133">
        <v>0</v>
      </c>
      <c r="AG36" s="133">
        <v>0</v>
      </c>
      <c r="AH36" s="133">
        <f t="shared" si="4"/>
        <v>0</v>
      </c>
      <c r="AI36" s="133">
        <v>0</v>
      </c>
      <c r="AJ36" s="133">
        <v>0</v>
      </c>
      <c r="AK36" s="133">
        <f t="shared" si="5"/>
        <v>0</v>
      </c>
      <c r="AL36" s="133">
        <v>0</v>
      </c>
      <c r="AM36" s="133"/>
      <c r="AN36" s="133">
        <f t="shared" si="6"/>
        <v>0</v>
      </c>
      <c r="AO36" s="153">
        <f>SUMIF($K$3:$AN$3,AO$3,$K36:$AN36)</f>
        <v>22000</v>
      </c>
      <c r="AP36" s="153">
        <f>SUMIF($K$3:$AN$3,AP$3,$K36:$AN36)</f>
        <v>13500</v>
      </c>
      <c r="AQ36" s="153">
        <f t="shared" si="7"/>
        <v>8500</v>
      </c>
      <c r="AR36" s="154" t="str">
        <f t="shared" si="10"/>
        <v>余额小于待支付</v>
      </c>
      <c r="AS36" s="153">
        <f t="shared" si="8"/>
        <v>-1.81898940354586e-12</v>
      </c>
      <c r="AT36" s="155"/>
      <c r="AV36" s="115">
        <f>VLOOKUP(B36,[13]Sheet1!$B$1:$BK$65536,62,0)</f>
        <v>0</v>
      </c>
    </row>
    <row r="37" hidden="1" spans="1:48">
      <c r="A37" s="129">
        <v>34</v>
      </c>
      <c r="B37" s="115" t="s">
        <v>955</v>
      </c>
      <c r="C37" s="115" t="s">
        <v>956</v>
      </c>
      <c r="D37" s="115" t="s">
        <v>890</v>
      </c>
      <c r="E37" s="115" t="s">
        <v>712</v>
      </c>
      <c r="F37" s="132">
        <f>VLOOKUP(B37,[1]整理明细!$B:$M,12,0)</f>
        <v>0</v>
      </c>
      <c r="G37" s="132">
        <f>VLOOKUP(B37,[12]河北应付账款!$C:$P,14,0)</f>
        <v>49773.34</v>
      </c>
      <c r="H37" s="133">
        <f t="shared" si="2"/>
        <v>8295.55666666667</v>
      </c>
      <c r="I37" s="133">
        <f t="shared" si="3"/>
        <v>7000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  <c r="O37" s="133">
        <v>0</v>
      </c>
      <c r="P37" s="133">
        <v>0</v>
      </c>
      <c r="Q37" s="133">
        <v>0</v>
      </c>
      <c r="R37" s="133">
        <v>0</v>
      </c>
      <c r="S37" s="133">
        <v>0</v>
      </c>
      <c r="T37" s="133">
        <v>0</v>
      </c>
      <c r="U37" s="133">
        <v>2200</v>
      </c>
      <c r="V37" s="133">
        <v>-2200</v>
      </c>
      <c r="W37" s="133">
        <v>145092</v>
      </c>
      <c r="X37" s="133">
        <v>24886.67</v>
      </c>
      <c r="Y37" s="133">
        <v>120205.33</v>
      </c>
      <c r="Z37" s="133">
        <v>0</v>
      </c>
      <c r="AA37" s="133">
        <v>0</v>
      </c>
      <c r="AB37" s="133">
        <v>0</v>
      </c>
      <c r="AC37" s="133">
        <v>24886.67</v>
      </c>
      <c r="AD37" s="133">
        <v>0</v>
      </c>
      <c r="AE37" s="133">
        <v>24886.67</v>
      </c>
      <c r="AF37" s="133">
        <v>24886.67</v>
      </c>
      <c r="AG37" s="133">
        <v>24886.67</v>
      </c>
      <c r="AH37" s="133">
        <f t="shared" si="4"/>
        <v>0</v>
      </c>
      <c r="AI37" s="133">
        <v>0</v>
      </c>
      <c r="AJ37" s="133">
        <v>0</v>
      </c>
      <c r="AK37" s="133">
        <f t="shared" si="5"/>
        <v>0</v>
      </c>
      <c r="AL37" s="133">
        <v>0</v>
      </c>
      <c r="AM37" s="133"/>
      <c r="AN37" s="133">
        <f t="shared" si="6"/>
        <v>0</v>
      </c>
      <c r="AO37" s="153">
        <f>SUMIF($K$3:$AN$3,AO$3,$K37:$AN37)</f>
        <v>194865.34</v>
      </c>
      <c r="AP37" s="153">
        <f>SUMIF($K$3:$AN$3,AP$3,$K37:$AN37)</f>
        <v>51973.34</v>
      </c>
      <c r="AQ37" s="153">
        <f t="shared" si="7"/>
        <v>142892</v>
      </c>
      <c r="AR37" s="154" t="str">
        <f t="shared" si="10"/>
        <v>余额小于待支付</v>
      </c>
      <c r="AS37" s="153">
        <f t="shared" si="8"/>
        <v>0</v>
      </c>
      <c r="AT37" s="155"/>
      <c r="AV37" s="115">
        <f>VLOOKUP(B37,[13]Sheet1!$B$1:$BK$65536,62,0)</f>
        <v>0</v>
      </c>
    </row>
    <row r="38" hidden="1" spans="1:48">
      <c r="A38" s="129">
        <v>35</v>
      </c>
      <c r="B38" s="115" t="s">
        <v>957</v>
      </c>
      <c r="C38" s="115" t="s">
        <v>958</v>
      </c>
      <c r="D38" s="115" t="s">
        <v>890</v>
      </c>
      <c r="E38" s="115" t="s">
        <v>712</v>
      </c>
      <c r="F38" s="132">
        <v>0</v>
      </c>
      <c r="G38" s="132">
        <v>0</v>
      </c>
      <c r="H38" s="133">
        <f t="shared" si="2"/>
        <v>0</v>
      </c>
      <c r="I38" s="133">
        <f t="shared" si="3"/>
        <v>0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  <c r="O38" s="133">
        <v>0</v>
      </c>
      <c r="P38" s="133">
        <v>0</v>
      </c>
      <c r="Q38" s="133">
        <v>0</v>
      </c>
      <c r="R38" s="133">
        <v>0</v>
      </c>
      <c r="S38" s="133">
        <v>0</v>
      </c>
      <c r="T38" s="133">
        <v>0</v>
      </c>
      <c r="U38" s="133">
        <v>0</v>
      </c>
      <c r="V38" s="133">
        <v>0</v>
      </c>
      <c r="W38" s="133">
        <v>80000</v>
      </c>
      <c r="X38" s="133">
        <v>0</v>
      </c>
      <c r="Y38" s="133">
        <v>80000</v>
      </c>
      <c r="Z38" s="133">
        <v>0</v>
      </c>
      <c r="AA38" s="133">
        <v>0</v>
      </c>
      <c r="AB38" s="133">
        <v>0</v>
      </c>
      <c r="AC38" s="133">
        <v>0</v>
      </c>
      <c r="AD38" s="133">
        <v>0</v>
      </c>
      <c r="AE38" s="133">
        <v>0</v>
      </c>
      <c r="AF38" s="133">
        <v>0</v>
      </c>
      <c r="AG38" s="133">
        <v>0</v>
      </c>
      <c r="AH38" s="133">
        <f t="shared" si="4"/>
        <v>0</v>
      </c>
      <c r="AI38" s="133">
        <v>0</v>
      </c>
      <c r="AJ38" s="133">
        <v>0</v>
      </c>
      <c r="AK38" s="133">
        <f t="shared" si="5"/>
        <v>0</v>
      </c>
      <c r="AL38" s="133">
        <v>0</v>
      </c>
      <c r="AM38" s="133"/>
      <c r="AN38" s="133">
        <f t="shared" si="6"/>
        <v>0</v>
      </c>
      <c r="AO38" s="153">
        <f>SUMIF($K$3:$AN$3,AO$3,$K38:$AN38)</f>
        <v>80000</v>
      </c>
      <c r="AP38" s="153">
        <f>SUMIF($K$3:$AN$3,AP$3,$K38:$AN38)</f>
        <v>0</v>
      </c>
      <c r="AQ38" s="153">
        <f t="shared" si="7"/>
        <v>80000</v>
      </c>
      <c r="AR38" s="154" t="str">
        <f t="shared" si="10"/>
        <v>余额小于待支付</v>
      </c>
      <c r="AS38" s="153">
        <f t="shared" si="8"/>
        <v>0</v>
      </c>
      <c r="AT38" s="155"/>
      <c r="AV38" s="115" t="e">
        <f>VLOOKUP(B38,[13]Sheet1!$B$1:$BK$65536,62,0)</f>
        <v>#N/A</v>
      </c>
    </row>
    <row r="39" hidden="1" spans="1:48">
      <c r="A39" s="129">
        <v>36</v>
      </c>
      <c r="B39" s="115" t="s">
        <v>959</v>
      </c>
      <c r="C39" s="115" t="s">
        <v>960</v>
      </c>
      <c r="D39" s="115" t="s">
        <v>890</v>
      </c>
      <c r="E39" s="115" t="s">
        <v>645</v>
      </c>
      <c r="F39" s="132">
        <f>VLOOKUP(B39,[1]整理明细!$B:$M,12,0)</f>
        <v>0</v>
      </c>
      <c r="G39" s="132">
        <v>0</v>
      </c>
      <c r="H39" s="133">
        <f t="shared" si="2"/>
        <v>0</v>
      </c>
      <c r="I39" s="133">
        <f t="shared" si="3"/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33">
        <v>0</v>
      </c>
      <c r="P39" s="133">
        <v>0</v>
      </c>
      <c r="Q39" s="133">
        <v>0</v>
      </c>
      <c r="R39" s="133">
        <v>0</v>
      </c>
      <c r="S39" s="133">
        <v>0</v>
      </c>
      <c r="T39" s="133">
        <v>0</v>
      </c>
      <c r="U39" s="133">
        <v>0</v>
      </c>
      <c r="V39" s="133">
        <v>0</v>
      </c>
      <c r="W39" s="133">
        <v>0</v>
      </c>
      <c r="X39" s="133">
        <v>80000</v>
      </c>
      <c r="Y39" s="133">
        <v>-80000</v>
      </c>
      <c r="Z39" s="133">
        <v>0</v>
      </c>
      <c r="AA39" s="133">
        <v>0</v>
      </c>
      <c r="AB39" s="133">
        <v>0</v>
      </c>
      <c r="AC39" s="133">
        <v>0</v>
      </c>
      <c r="AD39" s="133">
        <v>0</v>
      </c>
      <c r="AE39" s="133">
        <v>0</v>
      </c>
      <c r="AF39" s="133">
        <v>0</v>
      </c>
      <c r="AG39" s="133">
        <v>0</v>
      </c>
      <c r="AH39" s="133">
        <f t="shared" si="4"/>
        <v>0</v>
      </c>
      <c r="AI39" s="133">
        <v>0</v>
      </c>
      <c r="AJ39" s="133">
        <v>0</v>
      </c>
      <c r="AK39" s="133">
        <f t="shared" si="5"/>
        <v>0</v>
      </c>
      <c r="AL39" s="133">
        <v>96000</v>
      </c>
      <c r="AM39" s="133"/>
      <c r="AN39" s="133">
        <f t="shared" si="6"/>
        <v>96000</v>
      </c>
      <c r="AO39" s="153">
        <f>SUMIF($K$3:$AN$3,AO$3,$K39:$AN39)</f>
        <v>96000</v>
      </c>
      <c r="AP39" s="153">
        <f>SUMIF($K$3:$AN$3,AP$3,$K39:$AN39)</f>
        <v>80000</v>
      </c>
      <c r="AQ39" s="153">
        <f t="shared" si="7"/>
        <v>16000</v>
      </c>
      <c r="AR39" s="154" t="str">
        <f t="shared" si="10"/>
        <v>余额小于待支付</v>
      </c>
      <c r="AS39" s="153">
        <f t="shared" si="8"/>
        <v>0</v>
      </c>
      <c r="AT39" s="155"/>
      <c r="AV39" s="115" t="e">
        <f>VLOOKUP(B39,[13]Sheet1!$B$1:$BK$65536,62,0)</f>
        <v>#N/A</v>
      </c>
    </row>
    <row r="40" hidden="1" spans="1:48">
      <c r="A40" s="129">
        <v>37</v>
      </c>
      <c r="B40" s="115" t="s">
        <v>961</v>
      </c>
      <c r="C40" s="115" t="s">
        <v>962</v>
      </c>
      <c r="D40" s="115" t="s">
        <v>890</v>
      </c>
      <c r="E40" s="115" t="s">
        <v>690</v>
      </c>
      <c r="F40" s="132">
        <f>VLOOKUP(B40,[1]整理明细!$B:$M,12,0)</f>
        <v>0</v>
      </c>
      <c r="G40" s="132">
        <v>0</v>
      </c>
      <c r="H40" s="133">
        <f t="shared" si="2"/>
        <v>0</v>
      </c>
      <c r="I40" s="133">
        <f t="shared" si="3"/>
        <v>0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  <c r="O40" s="133">
        <v>17808.11</v>
      </c>
      <c r="P40" s="133">
        <v>-17808.11</v>
      </c>
      <c r="Q40" s="133">
        <v>0</v>
      </c>
      <c r="R40" s="133">
        <v>0</v>
      </c>
      <c r="S40" s="133">
        <v>0</v>
      </c>
      <c r="T40" s="133">
        <v>0</v>
      </c>
      <c r="U40" s="133">
        <v>0</v>
      </c>
      <c r="V40" s="133">
        <v>0</v>
      </c>
      <c r="W40" s="133">
        <v>0</v>
      </c>
      <c r="X40" s="133">
        <v>24466.49</v>
      </c>
      <c r="Y40" s="133">
        <v>-24466.49</v>
      </c>
      <c r="Z40" s="133">
        <v>0</v>
      </c>
      <c r="AA40" s="133">
        <v>0</v>
      </c>
      <c r="AB40" s="133">
        <v>0</v>
      </c>
      <c r="AC40" s="133">
        <v>0</v>
      </c>
      <c r="AD40" s="133">
        <v>0</v>
      </c>
      <c r="AE40" s="133">
        <v>0</v>
      </c>
      <c r="AF40" s="133">
        <v>0</v>
      </c>
      <c r="AG40" s="133">
        <v>0</v>
      </c>
      <c r="AH40" s="133">
        <f t="shared" si="4"/>
        <v>0</v>
      </c>
      <c r="AI40" s="133">
        <v>0</v>
      </c>
      <c r="AJ40" s="133">
        <f>VLOOKUP(C40,'[11]2024.03支出'!$G:$H,2,0)</f>
        <v>23390</v>
      </c>
      <c r="AK40" s="133">
        <f t="shared" si="5"/>
        <v>-23390</v>
      </c>
      <c r="AL40" s="133">
        <v>30000</v>
      </c>
      <c r="AM40" s="133"/>
      <c r="AN40" s="133">
        <f t="shared" si="6"/>
        <v>30000</v>
      </c>
      <c r="AO40" s="153">
        <f>SUMIF($K$3:$AN$3,AO$3,$K40:$AN40)</f>
        <v>30000</v>
      </c>
      <c r="AP40" s="153">
        <f>SUMIF($K$3:$AN$3,AP$3,$K40:$AN40)</f>
        <v>65664.6</v>
      </c>
      <c r="AQ40" s="153">
        <f t="shared" si="7"/>
        <v>-35664.6</v>
      </c>
      <c r="AR40" s="154" t="str">
        <f t="shared" si="10"/>
        <v>余额大于待支付</v>
      </c>
      <c r="AS40" s="153">
        <f t="shared" si="8"/>
        <v>-35664.6</v>
      </c>
      <c r="AT40" s="155"/>
      <c r="AV40" s="115" t="e">
        <f>VLOOKUP(B40,[13]Sheet1!$B$1:$BK$65536,62,0)</f>
        <v>#N/A</v>
      </c>
    </row>
    <row r="41" hidden="1" spans="1:48">
      <c r="A41" s="129">
        <v>38</v>
      </c>
      <c r="B41" s="115" t="s">
        <v>963</v>
      </c>
      <c r="C41" s="115" t="s">
        <v>964</v>
      </c>
      <c r="D41" s="115" t="s">
        <v>890</v>
      </c>
      <c r="E41" s="115" t="s">
        <v>712</v>
      </c>
      <c r="F41" s="132">
        <f>VLOOKUP(B41,[1]整理明细!$B:$M,12,0)</f>
        <v>0</v>
      </c>
      <c r="G41" s="132">
        <v>0</v>
      </c>
      <c r="H41" s="133">
        <f t="shared" si="2"/>
        <v>0</v>
      </c>
      <c r="I41" s="133">
        <f t="shared" si="3"/>
        <v>0</v>
      </c>
      <c r="J41" s="133">
        <v>0</v>
      </c>
      <c r="K41" s="133">
        <v>0</v>
      </c>
      <c r="L41" s="133">
        <v>4200</v>
      </c>
      <c r="M41" s="133">
        <v>-4200</v>
      </c>
      <c r="N41" s="133">
        <v>0</v>
      </c>
      <c r="O41" s="133">
        <v>4200</v>
      </c>
      <c r="P41" s="133">
        <v>-4200</v>
      </c>
      <c r="Q41" s="133">
        <v>8400</v>
      </c>
      <c r="R41" s="133">
        <v>8400</v>
      </c>
      <c r="S41" s="133">
        <v>0</v>
      </c>
      <c r="T41" s="133">
        <v>8400</v>
      </c>
      <c r="U41" s="133">
        <v>0</v>
      </c>
      <c r="V41" s="133">
        <v>8400</v>
      </c>
      <c r="W41" s="133">
        <v>0</v>
      </c>
      <c r="X41" s="133">
        <v>0</v>
      </c>
      <c r="Y41" s="133">
        <v>0</v>
      </c>
      <c r="Z41" s="133">
        <v>0</v>
      </c>
      <c r="AA41" s="133">
        <v>0</v>
      </c>
      <c r="AB41" s="133">
        <v>0</v>
      </c>
      <c r="AC41" s="133">
        <v>0</v>
      </c>
      <c r="AD41" s="133">
        <v>0</v>
      </c>
      <c r="AE41" s="133">
        <v>0</v>
      </c>
      <c r="AF41" s="133">
        <v>0</v>
      </c>
      <c r="AG41" s="133">
        <v>0</v>
      </c>
      <c r="AH41" s="133">
        <f t="shared" si="4"/>
        <v>0</v>
      </c>
      <c r="AI41" s="133">
        <v>0</v>
      </c>
      <c r="AJ41" s="133">
        <v>0</v>
      </c>
      <c r="AK41" s="133">
        <f t="shared" si="5"/>
        <v>0</v>
      </c>
      <c r="AL41" s="133">
        <v>0</v>
      </c>
      <c r="AM41" s="133"/>
      <c r="AN41" s="133">
        <f t="shared" si="6"/>
        <v>0</v>
      </c>
      <c r="AO41" s="153">
        <f>SUMIF($K$3:$AN$3,AO$3,$K41:$AN41)</f>
        <v>16800</v>
      </c>
      <c r="AP41" s="153">
        <f>SUMIF($K$3:$AN$3,AP$3,$K41:$AN41)</f>
        <v>16800</v>
      </c>
      <c r="AQ41" s="153">
        <f t="shared" si="7"/>
        <v>0</v>
      </c>
      <c r="AR41" s="154" t="str">
        <f t="shared" si="10"/>
        <v>余额大于待支付</v>
      </c>
      <c r="AS41" s="153">
        <f t="shared" si="8"/>
        <v>0</v>
      </c>
      <c r="AT41" s="155"/>
      <c r="AV41" s="115" t="e">
        <f>VLOOKUP(B41,[13]Sheet1!$B$1:$BK$65536,62,0)</f>
        <v>#N/A</v>
      </c>
    </row>
    <row r="42" hidden="1" spans="1:48">
      <c r="A42" s="129">
        <v>39</v>
      </c>
      <c r="B42" s="115" t="s">
        <v>965</v>
      </c>
      <c r="C42" s="115" t="s">
        <v>966</v>
      </c>
      <c r="D42" s="115" t="s">
        <v>890</v>
      </c>
      <c r="E42" s="115" t="s">
        <v>645</v>
      </c>
      <c r="F42" s="132">
        <v>0</v>
      </c>
      <c r="G42" s="132">
        <v>0</v>
      </c>
      <c r="H42" s="133">
        <f t="shared" si="2"/>
        <v>0</v>
      </c>
      <c r="I42" s="133">
        <f t="shared" si="3"/>
        <v>0</v>
      </c>
      <c r="AI42" s="133">
        <v>2413.68</v>
      </c>
      <c r="AJ42" s="133">
        <v>0</v>
      </c>
      <c r="AK42" s="133">
        <f t="shared" si="5"/>
        <v>2413.68</v>
      </c>
      <c r="AL42" s="133">
        <v>0</v>
      </c>
      <c r="AM42" s="133"/>
      <c r="AN42" s="133">
        <f t="shared" si="6"/>
        <v>0</v>
      </c>
      <c r="AO42" s="153">
        <f>SUMIF($K$3:$AN$3,AO$3,$K42:$AN42)</f>
        <v>2413.68</v>
      </c>
      <c r="AP42" s="153">
        <f>SUMIF($K$3:$AN$3,AP$3,$K42:$AN42)</f>
        <v>0</v>
      </c>
      <c r="AQ42" s="153">
        <f t="shared" si="7"/>
        <v>2413.68</v>
      </c>
      <c r="AT42" s="155"/>
      <c r="AV42" s="115" t="e">
        <f>VLOOKUP(B42,[13]Sheet1!$B$1:$BK$65536,62,0)</f>
        <v>#N/A</v>
      </c>
    </row>
    <row r="43" hidden="1" spans="1:48">
      <c r="A43" s="129">
        <v>40</v>
      </c>
      <c r="B43" s="115" t="s">
        <v>602</v>
      </c>
      <c r="C43" s="115" t="s">
        <v>603</v>
      </c>
      <c r="D43" s="115" t="s">
        <v>890</v>
      </c>
      <c r="E43" s="115" t="s">
        <v>712</v>
      </c>
      <c r="F43" s="132">
        <f>VLOOKUP(B43,[1]整理明细!$B:$M,12,0)</f>
        <v>1</v>
      </c>
      <c r="G43" s="132">
        <v>0</v>
      </c>
      <c r="H43" s="133">
        <f t="shared" si="2"/>
        <v>0</v>
      </c>
      <c r="I43" s="133">
        <f t="shared" si="3"/>
        <v>0</v>
      </c>
      <c r="AI43" s="133">
        <v>0</v>
      </c>
      <c r="AL43" s="133">
        <v>3840</v>
      </c>
      <c r="AN43" s="133">
        <f t="shared" si="6"/>
        <v>3840</v>
      </c>
      <c r="AO43" s="153">
        <f>SUMIF($K$3:$AN$3,AO$3,$K43:$AN43)</f>
        <v>3840</v>
      </c>
      <c r="AP43" s="153">
        <f>SUMIF($K$3:$AN$3,AP$3,$K43:$AN43)</f>
        <v>0</v>
      </c>
      <c r="AQ43" s="153">
        <f t="shared" si="7"/>
        <v>3840</v>
      </c>
      <c r="AT43" s="155"/>
      <c r="AV43" s="115">
        <f>VLOOKUP(B43,[13]Sheet1!$B$1:$BK$65536,62,0)</f>
        <v>0</v>
      </c>
    </row>
    <row r="44" hidden="1" spans="1:48">
      <c r="A44" s="129">
        <v>41</v>
      </c>
      <c r="B44" s="115" t="s">
        <v>967</v>
      </c>
      <c r="C44" s="115" t="s">
        <v>968</v>
      </c>
      <c r="D44" s="115" t="s">
        <v>890</v>
      </c>
      <c r="E44" s="115" t="s">
        <v>712</v>
      </c>
      <c r="F44" s="132">
        <f>VLOOKUP(B44,[1]整理明细!$B:$M,12,0)</f>
        <v>40450</v>
      </c>
      <c r="G44" s="132">
        <f>VLOOKUP(B44,[12]河北应付账款!$C:$P,14,0)</f>
        <v>72000</v>
      </c>
      <c r="H44" s="133">
        <f t="shared" si="2"/>
        <v>12000</v>
      </c>
      <c r="I44" s="133">
        <f t="shared" si="3"/>
        <v>10000</v>
      </c>
      <c r="AI44" s="133">
        <v>30450</v>
      </c>
      <c r="AL44" s="133">
        <v>20000</v>
      </c>
      <c r="AN44" s="133">
        <f t="shared" si="6"/>
        <v>20000</v>
      </c>
      <c r="AO44" s="153">
        <f>SUMIF($K$3:$AN$3,AO$3,$K44:$AN44)</f>
        <v>50450</v>
      </c>
      <c r="AP44" s="153">
        <f>SUMIF($K$3:$AN$3,AP$3,$K44:$AN44)</f>
        <v>0</v>
      </c>
      <c r="AQ44" s="153">
        <f t="shared" si="7"/>
        <v>50450</v>
      </c>
      <c r="AT44" s="155"/>
      <c r="AV44" s="115">
        <f>VLOOKUP(B44,[13]Sheet1!$B$1:$BK$65536,62,0)</f>
        <v>0</v>
      </c>
    </row>
    <row r="45" hidden="1" spans="1:48">
      <c r="A45" s="129">
        <v>42</v>
      </c>
      <c r="B45" s="115" t="s">
        <v>969</v>
      </c>
      <c r="C45" s="115" t="s">
        <v>970</v>
      </c>
      <c r="D45" s="115" t="s">
        <v>890</v>
      </c>
      <c r="E45" s="115" t="s">
        <v>712</v>
      </c>
      <c r="F45" s="132">
        <f>VLOOKUP(B45,[1]整理明细!$B:$M,12,0)</f>
        <v>11200</v>
      </c>
      <c r="G45" s="132">
        <v>0</v>
      </c>
      <c r="H45" s="133">
        <f t="shared" si="2"/>
        <v>0</v>
      </c>
      <c r="I45" s="133">
        <f t="shared" si="3"/>
        <v>0</v>
      </c>
      <c r="AI45" s="133">
        <v>11200</v>
      </c>
      <c r="AL45" s="133">
        <v>11200</v>
      </c>
      <c r="AN45" s="133">
        <f t="shared" si="6"/>
        <v>11200</v>
      </c>
      <c r="AO45" s="153">
        <f>SUMIF($K$3:$AN$3,AO$3,$K45:$AN45)</f>
        <v>22400</v>
      </c>
      <c r="AP45" s="153">
        <f>SUMIF($K$3:$AN$3,AP$3,$K45:$AN45)</f>
        <v>0</v>
      </c>
      <c r="AQ45" s="153">
        <f t="shared" si="7"/>
        <v>22400</v>
      </c>
      <c r="AT45" s="155"/>
      <c r="AV45" s="115">
        <f>VLOOKUP(B45,[13]Sheet1!$B$1:$BK$65536,62,0)</f>
        <v>0</v>
      </c>
    </row>
    <row r="46" spans="1:48">
      <c r="A46" s="129">
        <v>43</v>
      </c>
      <c r="B46" s="115" t="s">
        <v>971</v>
      </c>
      <c r="C46" s="115" t="s">
        <v>972</v>
      </c>
      <c r="D46" s="115" t="s">
        <v>890</v>
      </c>
      <c r="E46" s="115" t="s">
        <v>712</v>
      </c>
      <c r="F46" s="132">
        <f>VLOOKUP(B46,[1]整理明细!$B:$M,12,0)</f>
        <v>0</v>
      </c>
      <c r="G46" s="132">
        <v>0</v>
      </c>
      <c r="H46" s="133">
        <f t="shared" si="2"/>
        <v>0</v>
      </c>
      <c r="I46" s="133">
        <f t="shared" si="3"/>
        <v>0</v>
      </c>
      <c r="AI46" s="133">
        <v>0</v>
      </c>
      <c r="AL46" s="133">
        <v>3225.02</v>
      </c>
      <c r="AN46" s="133">
        <f t="shared" si="6"/>
        <v>3225.02</v>
      </c>
      <c r="AO46" s="153">
        <f>SUMIF($K$3:$AN$3,AO$3,$K46:$AN46)</f>
        <v>3225.02</v>
      </c>
      <c r="AP46" s="153">
        <f>SUMIF($K$3:$AN$3,AP$3,$K46:$AN46)</f>
        <v>0</v>
      </c>
      <c r="AQ46" s="153">
        <f t="shared" si="7"/>
        <v>3225.02</v>
      </c>
      <c r="AT46" s="155"/>
      <c r="AU46" s="115" t="s">
        <v>973</v>
      </c>
      <c r="AV46" s="115">
        <v>1</v>
      </c>
    </row>
    <row r="47" spans="1:48">
      <c r="A47" s="129">
        <v>44</v>
      </c>
      <c r="B47" s="115" t="s">
        <v>974</v>
      </c>
      <c r="C47" s="115" t="s">
        <v>975</v>
      </c>
      <c r="D47" s="115" t="s">
        <v>890</v>
      </c>
      <c r="E47" s="115" t="s">
        <v>712</v>
      </c>
      <c r="F47" s="132">
        <f>VLOOKUP(B47,[1]整理明细!$B:$M,12,0)</f>
        <v>0</v>
      </c>
      <c r="G47" s="132">
        <v>0</v>
      </c>
      <c r="H47" s="133">
        <f t="shared" si="2"/>
        <v>0</v>
      </c>
      <c r="I47" s="133">
        <f t="shared" si="3"/>
        <v>0</v>
      </c>
      <c r="AI47" s="133">
        <v>0</v>
      </c>
      <c r="AL47" s="133">
        <v>4500</v>
      </c>
      <c r="AN47" s="133">
        <f t="shared" si="6"/>
        <v>4500</v>
      </c>
      <c r="AO47" s="153">
        <f>SUMIF($K$3:$AN$3,AO$3,$K47:$AN47)</f>
        <v>4500</v>
      </c>
      <c r="AP47" s="153">
        <f>SUMIF($K$3:$AN$3,AP$3,$K47:$AN47)</f>
        <v>0</v>
      </c>
      <c r="AQ47" s="153">
        <f t="shared" si="7"/>
        <v>4500</v>
      </c>
      <c r="AT47" s="155"/>
      <c r="AU47" s="115" t="s">
        <v>976</v>
      </c>
      <c r="AV47" s="115">
        <v>1</v>
      </c>
    </row>
    <row r="48" hidden="1" spans="1:48">
      <c r="A48" s="129">
        <v>45</v>
      </c>
      <c r="B48" s="115" t="s">
        <v>977</v>
      </c>
      <c r="C48" s="115" t="s">
        <v>978</v>
      </c>
      <c r="D48" s="115" t="s">
        <v>890</v>
      </c>
      <c r="E48" s="115" t="s">
        <v>690</v>
      </c>
      <c r="F48" s="132">
        <f>VLOOKUP(B48,[1]整理明细!$B:$M,12,0)</f>
        <v>0</v>
      </c>
      <c r="G48" s="132">
        <v>0</v>
      </c>
      <c r="H48" s="133">
        <f t="shared" si="2"/>
        <v>0</v>
      </c>
      <c r="I48" s="133">
        <f t="shared" si="3"/>
        <v>0</v>
      </c>
      <c r="AI48" s="133">
        <v>0</v>
      </c>
      <c r="AL48" s="133">
        <v>24154</v>
      </c>
      <c r="AN48" s="133">
        <f t="shared" si="6"/>
        <v>24154</v>
      </c>
      <c r="AO48" s="153">
        <f>SUMIF($K$3:$AN$3,AO$3,$K48:$AN48)</f>
        <v>24154</v>
      </c>
      <c r="AP48" s="153">
        <f>SUMIF($K$3:$AN$3,AP$3,$K48:$AN48)</f>
        <v>0</v>
      </c>
      <c r="AQ48" s="153">
        <f t="shared" si="7"/>
        <v>24154</v>
      </c>
      <c r="AT48" s="155"/>
      <c r="AV48" s="115" t="e">
        <f>VLOOKUP(B48,[13]Sheet1!$B$1:$BK$65536,62,0)</f>
        <v>#N/A</v>
      </c>
    </row>
    <row r="49" hidden="1" spans="1:48">
      <c r="A49" s="129">
        <v>46</v>
      </c>
      <c r="B49" s="115" t="s">
        <v>979</v>
      </c>
      <c r="C49" s="115" t="str">
        <f>VLOOKUP(B49,[1]整理明细!$B:$C,2,0)</f>
        <v>大连安华物流系统有限公司</v>
      </c>
      <c r="D49" s="115" t="s">
        <v>890</v>
      </c>
      <c r="E49" s="115" t="s">
        <v>690</v>
      </c>
      <c r="F49" s="132">
        <f>VLOOKUP(B49,[1]整理明细!$B:$M,12,0)</f>
        <v>21057.55</v>
      </c>
      <c r="G49" s="132">
        <v>0</v>
      </c>
      <c r="H49" s="133">
        <f t="shared" si="2"/>
        <v>0</v>
      </c>
      <c r="I49" s="133">
        <f t="shared" si="3"/>
        <v>0</v>
      </c>
      <c r="AI49" s="133">
        <v>21057.55</v>
      </c>
      <c r="AL49" s="133">
        <v>21057.55</v>
      </c>
      <c r="AN49" s="133">
        <f t="shared" si="6"/>
        <v>21057.55</v>
      </c>
      <c r="AO49" s="153">
        <f>SUMIF($K$3:$AN$3,AO$3,$K49:$AN49)</f>
        <v>42115.1</v>
      </c>
      <c r="AP49" s="153">
        <f>SUMIF($K$3:$AN$3,AP$3,$K49:$AN49)</f>
        <v>0</v>
      </c>
      <c r="AQ49" s="153">
        <f t="shared" si="7"/>
        <v>42115.1</v>
      </c>
      <c r="AT49" s="155"/>
      <c r="AV49" s="115">
        <f>VLOOKUP(B49,[13]Sheet1!$B$1:$BK$65536,62,0)</f>
        <v>0</v>
      </c>
    </row>
    <row r="50" hidden="1" spans="1:48">
      <c r="A50" s="129">
        <v>47</v>
      </c>
      <c r="B50" s="115" t="s">
        <v>594</v>
      </c>
      <c r="C50" s="115" t="str">
        <f>VLOOKUP(B50,[1]整理明细!$B:$C,2,0)</f>
        <v>芜湖金安世腾汽车安全系统有限公司</v>
      </c>
      <c r="D50" s="115" t="s">
        <v>890</v>
      </c>
      <c r="E50" s="115" t="s">
        <v>690</v>
      </c>
      <c r="F50" s="132">
        <f>VLOOKUP(B50,[1]整理明细!$B:$M,12,0)</f>
        <v>6225.04</v>
      </c>
      <c r="G50" s="132">
        <f>VLOOKUP(B50,[12]河北应付账款!$C:$P,14,0)</f>
        <v>6225.04</v>
      </c>
      <c r="H50" s="133">
        <f t="shared" si="2"/>
        <v>1037.50666666667</v>
      </c>
      <c r="I50" s="133">
        <f t="shared" si="3"/>
        <v>1000</v>
      </c>
      <c r="AI50" s="133">
        <v>5225.04</v>
      </c>
      <c r="AL50" s="133">
        <v>6225.04</v>
      </c>
      <c r="AN50" s="133">
        <f t="shared" si="6"/>
        <v>6225.04</v>
      </c>
      <c r="AO50" s="153">
        <f>SUMIF($K$3:$AN$3,AO$3,$K50:$AN50)</f>
        <v>11450.08</v>
      </c>
      <c r="AP50" s="153">
        <f>SUMIF($K$3:$AN$3,AP$3,$K50:$AN50)</f>
        <v>0</v>
      </c>
      <c r="AQ50" s="153">
        <f t="shared" si="7"/>
        <v>11450.08</v>
      </c>
      <c r="AT50" s="155"/>
      <c r="AV50" s="115">
        <f>VLOOKUP(B50,[13]Sheet1!$B$1:$BK$65536,62,0)</f>
        <v>0</v>
      </c>
    </row>
    <row r="51" hidden="1" spans="1:48">
      <c r="A51" s="129">
        <v>48</v>
      </c>
      <c r="B51" s="115" t="s">
        <v>980</v>
      </c>
      <c r="C51" s="115" t="s">
        <v>981</v>
      </c>
      <c r="D51" s="115" t="s">
        <v>890</v>
      </c>
      <c r="E51" s="115" t="s">
        <v>690</v>
      </c>
      <c r="F51" s="132">
        <v>0</v>
      </c>
      <c r="G51" s="132">
        <v>0</v>
      </c>
      <c r="H51" s="133">
        <f t="shared" si="2"/>
        <v>0</v>
      </c>
      <c r="I51" s="133">
        <f t="shared" si="3"/>
        <v>0</v>
      </c>
      <c r="AI51" s="133">
        <v>0</v>
      </c>
      <c r="AL51" s="133">
        <v>20680</v>
      </c>
      <c r="AN51" s="133">
        <f t="shared" si="6"/>
        <v>20680</v>
      </c>
      <c r="AO51" s="153">
        <f>SUMIF($K$3:$AN$3,AO$3,$K51:$AN51)</f>
        <v>20680</v>
      </c>
      <c r="AP51" s="153">
        <f>SUMIF($K$3:$AN$3,AP$3,$K51:$AN51)</f>
        <v>0</v>
      </c>
      <c r="AQ51" s="153">
        <f t="shared" si="7"/>
        <v>20680</v>
      </c>
      <c r="AT51" s="155"/>
      <c r="AV51" s="115" t="e">
        <f>VLOOKUP(B51,[13]Sheet1!$B$1:$BK$65536,62,0)</f>
        <v>#N/A</v>
      </c>
    </row>
    <row r="52" hidden="1" spans="1:48">
      <c r="A52" s="129">
        <v>49</v>
      </c>
      <c r="B52" s="115" t="s">
        <v>982</v>
      </c>
      <c r="C52" s="115" t="str">
        <f>VLOOKUP(B52,[1]整理明细!$B:$C,2,0)</f>
        <v>文安县志桥汽车配件厂</v>
      </c>
      <c r="D52" s="115" t="s">
        <v>890</v>
      </c>
      <c r="E52" s="115" t="s">
        <v>690</v>
      </c>
      <c r="F52" s="132">
        <f>VLOOKUP(B52,[1]整理明细!$B:$M,12,0)</f>
        <v>0</v>
      </c>
      <c r="G52" s="132">
        <v>0</v>
      </c>
      <c r="H52" s="133">
        <f t="shared" si="2"/>
        <v>0</v>
      </c>
      <c r="I52" s="133">
        <f t="shared" si="3"/>
        <v>0</v>
      </c>
      <c r="AI52" s="133">
        <v>0</v>
      </c>
      <c r="AL52" s="133">
        <v>26000</v>
      </c>
      <c r="AN52" s="133">
        <f t="shared" si="6"/>
        <v>26000</v>
      </c>
      <c r="AO52" s="153">
        <f>SUMIF($K$3:$AN$3,AO$3,$K52:$AN52)</f>
        <v>26000</v>
      </c>
      <c r="AP52" s="153">
        <f>SUMIF($K$3:$AN$3,AP$3,$K52:$AN52)</f>
        <v>0</v>
      </c>
      <c r="AQ52" s="153">
        <f t="shared" si="7"/>
        <v>26000</v>
      </c>
      <c r="AT52" s="155"/>
      <c r="AV52" s="115" t="e">
        <f>VLOOKUP(B52,[13]Sheet1!$B$1:$BK$65536,62,0)</f>
        <v>#N/A</v>
      </c>
    </row>
    <row r="53" hidden="1" spans="1:48">
      <c r="A53" s="129">
        <v>50</v>
      </c>
      <c r="B53" s="115" t="s">
        <v>272</v>
      </c>
      <c r="C53" s="115" t="str">
        <f>VLOOKUP(B53,[1]整理明细!$B:$C,2,0)</f>
        <v>曲阜陆航座椅辅料有限公司</v>
      </c>
      <c r="D53" s="115" t="s">
        <v>890</v>
      </c>
      <c r="E53" s="115" t="s">
        <v>690</v>
      </c>
      <c r="F53" s="132">
        <f>VLOOKUP(B53,[1]整理明细!$B:$M,12,0)</f>
        <v>117519.07</v>
      </c>
      <c r="G53" s="132">
        <f>VLOOKUP(B53,[12]河北应付账款!$C:$P,14,0)</f>
        <v>86764.88</v>
      </c>
      <c r="H53" s="133">
        <f t="shared" si="2"/>
        <v>14460.8133333333</v>
      </c>
      <c r="I53" s="133">
        <f t="shared" si="3"/>
        <v>12000</v>
      </c>
      <c r="AI53" s="133">
        <v>0</v>
      </c>
      <c r="AL53" s="133">
        <v>20000</v>
      </c>
      <c r="AN53" s="133">
        <f t="shared" si="6"/>
        <v>20000</v>
      </c>
      <c r="AO53" s="153">
        <f>SUMIF($K$3:$AN$3,AO$3,$K53:$AN53)</f>
        <v>20000</v>
      </c>
      <c r="AP53" s="153">
        <f>SUMIF($K$3:$AN$3,AP$3,$K53:$AN53)</f>
        <v>0</v>
      </c>
      <c r="AQ53" s="153">
        <f t="shared" si="7"/>
        <v>20000</v>
      </c>
      <c r="AT53" s="155"/>
      <c r="AV53" s="115">
        <f>VLOOKUP(B53,[13]Sheet1!$B$1:$BK$65536,62,0)</f>
        <v>0</v>
      </c>
    </row>
    <row r="54" hidden="1" spans="1:48">
      <c r="A54" s="129">
        <v>51</v>
      </c>
      <c r="B54" s="115" t="s">
        <v>983</v>
      </c>
      <c r="C54" s="115" t="s">
        <v>984</v>
      </c>
      <c r="D54" s="115" t="s">
        <v>890</v>
      </c>
      <c r="E54" s="115" t="s">
        <v>690</v>
      </c>
      <c r="F54" s="132">
        <f>VLOOKUP(B54,[1]整理明细!$B:$M,12,0)</f>
        <v>-2180</v>
      </c>
      <c r="G54" s="132">
        <v>0</v>
      </c>
      <c r="H54" s="133">
        <f t="shared" si="2"/>
        <v>0</v>
      </c>
      <c r="I54" s="133">
        <f t="shared" si="3"/>
        <v>0</v>
      </c>
      <c r="AI54" s="133">
        <v>0</v>
      </c>
      <c r="AL54" s="133">
        <v>5500</v>
      </c>
      <c r="AN54" s="133">
        <f t="shared" si="6"/>
        <v>5500</v>
      </c>
      <c r="AO54" s="153">
        <f>SUMIF($K$3:$AN$3,AO$3,$K54:$AN54)</f>
        <v>5500</v>
      </c>
      <c r="AP54" s="153">
        <f>SUMIF($K$3:$AN$3,AP$3,$K54:$AN54)</f>
        <v>0</v>
      </c>
      <c r="AQ54" s="153">
        <f t="shared" si="7"/>
        <v>5500</v>
      </c>
      <c r="AT54" s="155"/>
      <c r="AV54" s="115" t="e">
        <f>VLOOKUP(B54,[13]Sheet1!$B$1:$BK$65536,62,0)</f>
        <v>#N/A</v>
      </c>
    </row>
    <row r="55" hidden="1" spans="1:48">
      <c r="A55" s="129">
        <v>52</v>
      </c>
      <c r="B55" s="115" t="s">
        <v>985</v>
      </c>
      <c r="C55" s="115" t="s">
        <v>986</v>
      </c>
      <c r="D55" s="115" t="s">
        <v>890</v>
      </c>
      <c r="E55" s="115" t="s">
        <v>690</v>
      </c>
      <c r="F55" s="132">
        <f>VLOOKUP(B55,[1]整理明细!$B:$M,12,0)</f>
        <v>0</v>
      </c>
      <c r="G55" s="132">
        <v>0</v>
      </c>
      <c r="H55" s="133">
        <f t="shared" si="2"/>
        <v>0</v>
      </c>
      <c r="I55" s="133">
        <f t="shared" si="3"/>
        <v>0</v>
      </c>
      <c r="AI55" s="133">
        <v>0</v>
      </c>
      <c r="AL55" s="133">
        <v>45000</v>
      </c>
      <c r="AN55" s="133">
        <f t="shared" si="6"/>
        <v>45000</v>
      </c>
      <c r="AO55" s="153">
        <f>SUMIF($K$3:$AN$3,AO$3,$K55:$AN55)</f>
        <v>45000</v>
      </c>
      <c r="AP55" s="153">
        <f>SUMIF($K$3:$AN$3,AP$3,$K55:$AN55)</f>
        <v>0</v>
      </c>
      <c r="AQ55" s="153">
        <f t="shared" si="7"/>
        <v>45000</v>
      </c>
      <c r="AT55" s="155"/>
      <c r="AV55" s="115" t="e">
        <f>VLOOKUP(B55,[13]Sheet1!$B$1:$BK$65536,62,0)</f>
        <v>#N/A</v>
      </c>
    </row>
    <row r="56" hidden="1" spans="1:48">
      <c r="A56" s="129">
        <v>53</v>
      </c>
      <c r="B56" s="115" t="s">
        <v>310</v>
      </c>
      <c r="C56" s="115" t="s">
        <v>311</v>
      </c>
      <c r="D56" s="115" t="s">
        <v>890</v>
      </c>
      <c r="E56" s="115" t="s">
        <v>690</v>
      </c>
      <c r="F56" s="132">
        <f>VLOOKUP(B56,[1]整理明细!$B:$M,12,0)</f>
        <v>0</v>
      </c>
      <c r="G56" s="132">
        <f>VLOOKUP(B56,[12]河北应付账款!$C:$P,14,0)</f>
        <v>0</v>
      </c>
      <c r="H56" s="133">
        <f t="shared" si="2"/>
        <v>0</v>
      </c>
      <c r="I56" s="133">
        <f t="shared" si="3"/>
        <v>0</v>
      </c>
      <c r="AI56" s="133">
        <v>0</v>
      </c>
      <c r="AL56" s="133">
        <v>46000</v>
      </c>
      <c r="AN56" s="133">
        <f t="shared" si="6"/>
        <v>46000</v>
      </c>
      <c r="AO56" s="153">
        <f>SUMIF($K$3:$AN$3,AO$3,$K56:$AN56)</f>
        <v>46000</v>
      </c>
      <c r="AP56" s="153">
        <f>SUMIF($K$3:$AN$3,AP$3,$K56:$AN56)</f>
        <v>0</v>
      </c>
      <c r="AQ56" s="153">
        <f t="shared" si="7"/>
        <v>46000</v>
      </c>
      <c r="AT56" s="155"/>
      <c r="AV56" s="115">
        <f>VLOOKUP(B56,[13]Sheet1!$B$1:$BK$65536,62,0)</f>
        <v>0</v>
      </c>
    </row>
    <row r="57" hidden="1" spans="2:48">
      <c r="B57" s="115" t="s">
        <v>987</v>
      </c>
      <c r="C57" s="115" t="s">
        <v>988</v>
      </c>
      <c r="D57" s="115" t="s">
        <v>890</v>
      </c>
      <c r="E57" s="115" t="s">
        <v>712</v>
      </c>
      <c r="F57" s="132">
        <f>VLOOKUP(B57,[1]整理明细!$B:$M,12,0)</f>
        <v>32000</v>
      </c>
      <c r="G57" s="132">
        <f>VLOOKUP(B57,[12]河北应付账款!$C:$P,14,0)</f>
        <v>0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1">
        <v>0</v>
      </c>
      <c r="S57" s="141">
        <v>0</v>
      </c>
      <c r="T57" s="141">
        <v>0</v>
      </c>
      <c r="U57" s="141">
        <v>0</v>
      </c>
      <c r="V57" s="141">
        <v>0</v>
      </c>
      <c r="W57" s="141">
        <v>0</v>
      </c>
      <c r="X57" s="141">
        <v>0</v>
      </c>
      <c r="Y57" s="141">
        <v>0</v>
      </c>
      <c r="Z57" s="141">
        <v>0</v>
      </c>
      <c r="AA57" s="141">
        <v>0</v>
      </c>
      <c r="AB57" s="141">
        <v>0</v>
      </c>
      <c r="AC57" s="141">
        <v>0</v>
      </c>
      <c r="AD57" s="141">
        <v>0</v>
      </c>
      <c r="AE57" s="141">
        <v>0</v>
      </c>
      <c r="AF57" s="143">
        <v>0</v>
      </c>
      <c r="AG57" s="141">
        <v>0</v>
      </c>
      <c r="AH57" s="145">
        <v>0</v>
      </c>
      <c r="AI57" s="133">
        <v>0</v>
      </c>
      <c r="AJ57" s="141">
        <v>0</v>
      </c>
      <c r="AK57" s="145">
        <v>0</v>
      </c>
      <c r="AL57" s="133">
        <v>32000</v>
      </c>
      <c r="AN57" s="133">
        <f t="shared" si="6"/>
        <v>32000</v>
      </c>
      <c r="AO57" s="153">
        <f>SUMIF($K$3:$AN$3,AO$3,$K57:$AN57)</f>
        <v>32000</v>
      </c>
      <c r="AP57" s="153">
        <f>SUMIF($K$3:$AN$3,AP$3,$K57:$AN57)</f>
        <v>0</v>
      </c>
      <c r="AQ57" s="153">
        <f t="shared" si="7"/>
        <v>32000</v>
      </c>
      <c r="AT57" s="155"/>
      <c r="AV57" s="115">
        <f>VLOOKUP(B57,[13]Sheet1!$B$1:$BK$65536,62,0)</f>
        <v>0</v>
      </c>
    </row>
    <row r="58" hidden="1" spans="2:48">
      <c r="B58" s="115" t="s">
        <v>989</v>
      </c>
      <c r="C58" s="115" t="s">
        <v>990</v>
      </c>
      <c r="D58" s="115" t="s">
        <v>890</v>
      </c>
      <c r="E58" s="115" t="s">
        <v>690</v>
      </c>
      <c r="F58" s="132">
        <f>VLOOKUP(B58,[1]整理明细!$B:$M,12,0)</f>
        <v>470027</v>
      </c>
      <c r="G58" s="132">
        <f>VLOOKUP(B58,[12]河北应付账款!$C:$P,14,0)</f>
        <v>0</v>
      </c>
      <c r="AI58" s="133">
        <v>0</v>
      </c>
      <c r="AJ58" s="141">
        <v>20080</v>
      </c>
      <c r="AK58" s="145">
        <v>-20080</v>
      </c>
      <c r="AN58" s="133">
        <f t="shared" si="6"/>
        <v>0</v>
      </c>
      <c r="AO58" s="153">
        <f>SUMIF($K$3:$AN$3,AO$3,$K58:$AN58)</f>
        <v>0</v>
      </c>
      <c r="AP58" s="153">
        <f>SUMIF($K$3:$AN$3,AP$3,$K58:$AN58)</f>
        <v>20080</v>
      </c>
      <c r="AQ58" s="153">
        <f t="shared" si="7"/>
        <v>-20080</v>
      </c>
      <c r="AT58" s="155"/>
      <c r="AV58" s="115">
        <f>VLOOKUP(B58,[13]Sheet1!$B$1:$BK$65536,62,0)</f>
        <v>0</v>
      </c>
    </row>
  </sheetData>
  <autoFilter ref="A3:AV58">
    <filterColumn colId="47">
      <customFilters>
        <customFilter operator="equal" val="1"/>
      </customFilters>
    </filterColumn>
    <extLst/>
  </autoFilter>
  <sortState ref="A3:AV68">
    <sortCondition ref="D3:D68" descending="1"/>
    <sortCondition ref="E3:E68"/>
    <sortCondition ref="F3:F68" descending="1"/>
  </sortState>
  <mergeCells count="22"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A2">
    <cfRule type="duplicateValues" dxfId="0" priority="126"/>
  </conditionalFormatting>
  <conditionalFormatting sqref="B2">
    <cfRule type="duplicateValues" dxfId="0" priority="125"/>
  </conditionalFormatting>
  <conditionalFormatting sqref="B2:C2">
    <cfRule type="duplicateValues" dxfId="0" priority="123"/>
  </conditionalFormatting>
  <conditionalFormatting sqref="C2">
    <cfRule type="duplicateValues" dxfId="0" priority="124"/>
    <cfRule type="duplicateValues" dxfId="0" priority="122"/>
  </conditionalFormatting>
  <conditionalFormatting sqref="AR4">
    <cfRule type="containsText" dxfId="2" priority="120" operator="between" text="余额小于待支付">
      <formula>NOT(ISERROR(SEARCH("余额小于待支付",AR4)))</formula>
    </cfRule>
  </conditionalFormatting>
  <conditionalFormatting sqref="AR5">
    <cfRule type="containsText" dxfId="2" priority="119" operator="between" text="余额小于待支付">
      <formula>NOT(ISERROR(SEARCH("余额小于待支付",AR5)))</formula>
    </cfRule>
  </conditionalFormatting>
  <conditionalFormatting sqref="AR6">
    <cfRule type="containsText" dxfId="2" priority="118" operator="between" text="余额小于待支付">
      <formula>NOT(ISERROR(SEARCH("余额小于待支付",AR6)))</formula>
    </cfRule>
  </conditionalFormatting>
  <conditionalFormatting sqref="AR7">
    <cfRule type="containsText" dxfId="2" priority="117" operator="between" text="余额小于待支付">
      <formula>NOT(ISERROR(SEARCH("余额小于待支付",AR7)))</formula>
    </cfRule>
  </conditionalFormatting>
  <conditionalFormatting sqref="AR8">
    <cfRule type="containsText" dxfId="2" priority="116" operator="between" text="余额小于待支付">
      <formula>NOT(ISERROR(SEARCH("余额小于待支付",AR8)))</formula>
    </cfRule>
  </conditionalFormatting>
  <conditionalFormatting sqref="AR9">
    <cfRule type="containsText" dxfId="2" priority="115" operator="between" text="余额小于待支付">
      <formula>NOT(ISERROR(SEARCH("余额小于待支付",AR9)))</formula>
    </cfRule>
  </conditionalFormatting>
  <conditionalFormatting sqref="AR10">
    <cfRule type="containsText" dxfId="2" priority="113" operator="between" text="余额小于待支付">
      <formula>NOT(ISERROR(SEARCH("余额小于待支付",AR10)))</formula>
    </cfRule>
  </conditionalFormatting>
  <conditionalFormatting sqref="AR11">
    <cfRule type="containsText" dxfId="2" priority="112" operator="between" text="余额小于待支付">
      <formula>NOT(ISERROR(SEARCH("余额小于待支付",AR11)))</formula>
    </cfRule>
  </conditionalFormatting>
  <conditionalFormatting sqref="AR12">
    <cfRule type="containsText" dxfId="2" priority="110" operator="between" text="余额小于待支付">
      <formula>NOT(ISERROR(SEARCH("余额小于待支付",AR12)))</formula>
    </cfRule>
  </conditionalFormatting>
  <conditionalFormatting sqref="AR13">
    <cfRule type="containsText" dxfId="2" priority="109" operator="between" text="余额小于待支付">
      <formula>NOT(ISERROR(SEARCH("余额小于待支付",AR13)))</formula>
    </cfRule>
  </conditionalFormatting>
  <conditionalFormatting sqref="AR14">
    <cfRule type="containsText" dxfId="2" priority="108" operator="between" text="余额小于待支付">
      <formula>NOT(ISERROR(SEARCH("余额小于待支付",AR14)))</formula>
    </cfRule>
  </conditionalFormatting>
  <conditionalFormatting sqref="AR15">
    <cfRule type="containsText" dxfId="2" priority="107" operator="between" text="余额小于待支付">
      <formula>NOT(ISERROR(SEARCH("余额小于待支付",AR15)))</formula>
    </cfRule>
  </conditionalFormatting>
  <conditionalFormatting sqref="AR16">
    <cfRule type="containsText" dxfId="2" priority="106" operator="between" text="余额小于待支付">
      <formula>NOT(ISERROR(SEARCH("余额小于待支付",AR16)))</formula>
    </cfRule>
  </conditionalFormatting>
  <conditionalFormatting sqref="AR17">
    <cfRule type="containsText" dxfId="2" priority="105" operator="between" text="余额小于待支付">
      <formula>NOT(ISERROR(SEARCH("余额小于待支付",AR17)))</formula>
    </cfRule>
  </conditionalFormatting>
  <conditionalFormatting sqref="AR18">
    <cfRule type="containsText" dxfId="2" priority="104" operator="between" text="余额小于待支付">
      <formula>NOT(ISERROR(SEARCH("余额小于待支付",AR18)))</formula>
    </cfRule>
  </conditionalFormatting>
  <conditionalFormatting sqref="B4:B11">
    <cfRule type="duplicateValues" dxfId="0" priority="138"/>
  </conditionalFormatting>
  <conditionalFormatting sqref="B12:B13">
    <cfRule type="duplicateValues" dxfId="0" priority="135"/>
  </conditionalFormatting>
  <conditionalFormatting sqref="B14:B17">
    <cfRule type="duplicateValues" dxfId="0" priority="139"/>
  </conditionalFormatting>
  <conditionalFormatting sqref="B18:B21">
    <cfRule type="duplicateValues" dxfId="0" priority="133"/>
  </conditionalFormatting>
  <conditionalFormatting sqref="B22:B23">
    <cfRule type="duplicateValues" dxfId="0" priority="142"/>
  </conditionalFormatting>
  <conditionalFormatting sqref="C4:C11">
    <cfRule type="duplicateValues" dxfId="0" priority="137"/>
  </conditionalFormatting>
  <conditionalFormatting sqref="C12:C17">
    <cfRule type="duplicateValues" dxfId="0" priority="136"/>
  </conditionalFormatting>
  <conditionalFormatting sqref="C18:C21">
    <cfRule type="duplicateValues" dxfId="0" priority="134"/>
  </conditionalFormatting>
  <conditionalFormatting sqref="C22:C23">
    <cfRule type="duplicateValues" dxfId="0" priority="141"/>
  </conditionalFormatting>
  <conditionalFormatting sqref="AR2:AR3">
    <cfRule type="containsText" dxfId="2" priority="121" operator="between" text="余额小于待支付">
      <formula>NOT(ISERROR(SEARCH("余额小于待支付",AR2)))</formula>
    </cfRule>
  </conditionalFormatting>
  <conditionalFormatting sqref="AR19:AR41">
    <cfRule type="containsText" dxfId="2" priority="9" operator="between" text="余额小于待支付">
      <formula>NOT(ISERROR(SEARCH("余额小于待支付",AR19)))</formula>
    </cfRule>
  </conditionalFormatting>
  <conditionalFormatting sqref="B$1:C$1048576">
    <cfRule type="duplicateValues" dxfId="0" priority="5"/>
  </conditionalFormatting>
  <conditionalFormatting sqref="C1 C4:C1048576">
    <cfRule type="duplicateValues" dxfId="0" priority="132"/>
  </conditionalFormatting>
  <conditionalFormatting sqref="B4:C23">
    <cfRule type="duplicateValues" dxfId="0" priority="140"/>
  </conditionalFormatting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F12" sqref="B12:F12"/>
    </sheetView>
  </sheetViews>
  <sheetFormatPr defaultColWidth="8.25" defaultRowHeight="14.25" outlineLevelCol="5"/>
  <cols>
    <col min="1" max="1" width="5.08333333333333" style="95" customWidth="1"/>
    <col min="2" max="2" width="17.9166666666667" style="95" customWidth="1"/>
    <col min="3" max="3" width="5.83333333333333" style="95" customWidth="1"/>
    <col min="4" max="4" width="14.75" style="95" customWidth="1"/>
    <col min="5" max="5" width="17.5" style="95" customWidth="1"/>
    <col min="6" max="6" width="20.75" style="95" customWidth="1"/>
    <col min="7" max="16384" width="8.25" style="95"/>
  </cols>
  <sheetData>
    <row r="1" ht="23.5" customHeight="1" spans="1:5">
      <c r="A1" s="96" t="s">
        <v>991</v>
      </c>
      <c r="B1" s="96"/>
      <c r="C1" s="96"/>
      <c r="D1" s="96"/>
      <c r="E1" s="96"/>
    </row>
    <row r="2" ht="20.5" customHeight="1" spans="1:5">
      <c r="A2" s="97" t="s">
        <v>992</v>
      </c>
      <c r="B2" s="97"/>
      <c r="C2" s="97"/>
      <c r="D2" s="98">
        <f>SUBTOTAL(9,D4:D23)</f>
        <v>7785934</v>
      </c>
      <c r="E2" s="99" t="s">
        <v>993</v>
      </c>
    </row>
    <row r="3" ht="22.5" customHeight="1" spans="1:6">
      <c r="A3" s="100" t="s">
        <v>5</v>
      </c>
      <c r="B3" s="100" t="s">
        <v>994</v>
      </c>
      <c r="C3" s="100" t="s">
        <v>995</v>
      </c>
      <c r="D3" s="100" t="s">
        <v>996</v>
      </c>
      <c r="E3" s="100" t="s">
        <v>997</v>
      </c>
      <c r="F3" s="100" t="s">
        <v>998</v>
      </c>
    </row>
    <row r="4" ht="22.5" customHeight="1" spans="1:6">
      <c r="A4" s="95">
        <v>1</v>
      </c>
      <c r="B4" s="101" t="s">
        <v>999</v>
      </c>
      <c r="C4" s="102">
        <v>4</v>
      </c>
      <c r="D4" s="103">
        <v>2900000</v>
      </c>
      <c r="E4" s="104">
        <v>45412</v>
      </c>
      <c r="F4" s="105"/>
    </row>
    <row r="5" ht="22.5" customHeight="1" spans="1:6">
      <c r="A5" s="95">
        <v>2</v>
      </c>
      <c r="B5" s="101" t="s">
        <v>1000</v>
      </c>
      <c r="C5" s="102">
        <v>4</v>
      </c>
      <c r="D5" s="103">
        <v>543600</v>
      </c>
      <c r="E5" s="104">
        <v>45412</v>
      </c>
      <c r="F5" s="105"/>
    </row>
    <row r="6" ht="18.5" customHeight="1" spans="1:6">
      <c r="A6" s="95">
        <v>3</v>
      </c>
      <c r="B6" s="106" t="s">
        <v>1001</v>
      </c>
      <c r="C6" s="102">
        <v>4</v>
      </c>
      <c r="D6" s="103">
        <v>730000</v>
      </c>
      <c r="E6" s="104">
        <v>45407</v>
      </c>
      <c r="F6" s="105"/>
    </row>
    <row r="7" ht="18.5" customHeight="1" spans="1:6">
      <c r="A7" s="95">
        <v>4</v>
      </c>
      <c r="B7" s="106" t="s">
        <v>1002</v>
      </c>
      <c r="C7" s="102">
        <v>4</v>
      </c>
      <c r="D7" s="103">
        <v>120000</v>
      </c>
      <c r="E7" s="104">
        <v>45407</v>
      </c>
      <c r="F7" s="105"/>
    </row>
    <row r="8" ht="18.5" customHeight="1" spans="1:6">
      <c r="A8" s="95">
        <v>5</v>
      </c>
      <c r="B8" s="106" t="s">
        <v>1003</v>
      </c>
      <c r="C8" s="102">
        <v>4</v>
      </c>
      <c r="D8" s="103">
        <v>11000</v>
      </c>
      <c r="E8" s="104">
        <v>45407</v>
      </c>
      <c r="F8" s="105"/>
    </row>
    <row r="9" ht="18.5" customHeight="1" spans="1:6">
      <c r="A9" s="95">
        <v>6</v>
      </c>
      <c r="B9" s="101" t="s">
        <v>1004</v>
      </c>
      <c r="C9" s="102">
        <v>4</v>
      </c>
      <c r="D9" s="103">
        <f>1000000+45000+380000</f>
        <v>1425000</v>
      </c>
      <c r="E9" s="104">
        <v>45401</v>
      </c>
      <c r="F9" s="105" t="s">
        <v>1005</v>
      </c>
    </row>
    <row r="10" ht="18.5" customHeight="1" spans="1:6">
      <c r="A10" s="95">
        <v>7</v>
      </c>
      <c r="B10" s="106" t="s">
        <v>1006</v>
      </c>
      <c r="C10" s="102">
        <v>4</v>
      </c>
      <c r="D10" s="103">
        <v>700000</v>
      </c>
      <c r="E10" s="104">
        <v>45397</v>
      </c>
      <c r="F10" s="105"/>
    </row>
    <row r="11" ht="18.5" customHeight="1" spans="1:6">
      <c r="A11" s="95">
        <v>8</v>
      </c>
      <c r="B11" s="106" t="s">
        <v>1007</v>
      </c>
      <c r="C11" s="102">
        <v>4</v>
      </c>
      <c r="D11" s="103">
        <v>500000</v>
      </c>
      <c r="E11" s="104">
        <v>45412</v>
      </c>
      <c r="F11" s="105"/>
    </row>
    <row r="12" ht="18.5" customHeight="1" spans="1:6">
      <c r="A12" s="95">
        <v>9</v>
      </c>
      <c r="B12" s="106" t="s">
        <v>1008</v>
      </c>
      <c r="C12" s="102">
        <v>4</v>
      </c>
      <c r="D12" s="103">
        <v>400000</v>
      </c>
      <c r="E12" s="104" t="s">
        <v>1009</v>
      </c>
      <c r="F12" s="105" t="s">
        <v>1010</v>
      </c>
    </row>
    <row r="13" ht="18.5" customHeight="1" spans="1:6">
      <c r="A13" s="95">
        <v>10</v>
      </c>
      <c r="B13" s="106" t="s">
        <v>1011</v>
      </c>
      <c r="C13" s="102">
        <v>4</v>
      </c>
      <c r="D13" s="103">
        <v>35000</v>
      </c>
      <c r="E13" s="104">
        <v>45394</v>
      </c>
      <c r="F13" s="105"/>
    </row>
    <row r="14" ht="18.5" customHeight="1" spans="1:6">
      <c r="A14" s="95">
        <v>11</v>
      </c>
      <c r="B14" s="106" t="s">
        <v>1012</v>
      </c>
      <c r="C14" s="102">
        <v>4</v>
      </c>
      <c r="D14" s="103">
        <v>155410</v>
      </c>
      <c r="E14" s="104">
        <v>45397</v>
      </c>
      <c r="F14" s="105"/>
    </row>
    <row r="15" ht="18.5" customHeight="1" spans="1:6">
      <c r="A15" s="95">
        <v>12</v>
      </c>
      <c r="B15" s="106" t="s">
        <v>1013</v>
      </c>
      <c r="C15" s="102">
        <v>4</v>
      </c>
      <c r="D15" s="103">
        <v>0</v>
      </c>
      <c r="E15" s="104" t="s">
        <v>1009</v>
      </c>
      <c r="F15" s="105"/>
    </row>
    <row r="16" ht="18.5" customHeight="1" spans="1:6">
      <c r="A16" s="95">
        <v>13</v>
      </c>
      <c r="B16" s="106" t="s">
        <v>1014</v>
      </c>
      <c r="C16" s="102">
        <v>4</v>
      </c>
      <c r="D16" s="103">
        <v>60427</v>
      </c>
      <c r="E16" s="104">
        <v>45412</v>
      </c>
      <c r="F16" s="105"/>
    </row>
    <row r="17" ht="18.5" customHeight="1" spans="1:6">
      <c r="A17" s="95">
        <v>14</v>
      </c>
      <c r="B17" s="101" t="s">
        <v>1015</v>
      </c>
      <c r="C17" s="102">
        <v>4</v>
      </c>
      <c r="D17" s="103">
        <v>5000</v>
      </c>
      <c r="E17" s="104">
        <v>45412</v>
      </c>
      <c r="F17" s="105" t="s">
        <v>1016</v>
      </c>
    </row>
    <row r="18" ht="18.5" customHeight="1" spans="1:6">
      <c r="A18" s="95">
        <v>15</v>
      </c>
      <c r="B18" s="106" t="s">
        <v>1017</v>
      </c>
      <c r="C18" s="102">
        <v>4</v>
      </c>
      <c r="D18" s="103">
        <f>79497+54000</f>
        <v>133497</v>
      </c>
      <c r="E18" s="104">
        <v>45412</v>
      </c>
      <c r="F18" s="105"/>
    </row>
    <row r="19" ht="18.5" customHeight="1" spans="1:6">
      <c r="A19" s="95">
        <v>16</v>
      </c>
      <c r="B19" s="106" t="s">
        <v>1018</v>
      </c>
      <c r="C19" s="102">
        <v>4</v>
      </c>
      <c r="D19" s="103">
        <v>0</v>
      </c>
      <c r="E19" s="104" t="s">
        <v>1009</v>
      </c>
      <c r="F19" s="105"/>
    </row>
    <row r="20" ht="18.5" customHeight="1" spans="1:6">
      <c r="A20" s="95">
        <v>17</v>
      </c>
      <c r="B20" s="106" t="s">
        <v>1019</v>
      </c>
      <c r="C20" s="102">
        <v>4</v>
      </c>
      <c r="D20" s="103">
        <v>1000</v>
      </c>
      <c r="E20" s="104">
        <v>45412</v>
      </c>
      <c r="F20" s="105"/>
    </row>
    <row r="21" ht="18.5" customHeight="1" spans="1:6">
      <c r="A21" s="95">
        <v>18</v>
      </c>
      <c r="B21" s="101" t="s">
        <v>1020</v>
      </c>
      <c r="C21" s="102">
        <v>4</v>
      </c>
      <c r="D21" s="103">
        <v>50000</v>
      </c>
      <c r="E21" s="104">
        <v>45397</v>
      </c>
      <c r="F21" s="105"/>
    </row>
    <row r="22" ht="18.5" customHeight="1" spans="1:6">
      <c r="A22" s="95">
        <v>19</v>
      </c>
      <c r="B22" s="101" t="s">
        <v>1021</v>
      </c>
      <c r="C22" s="102">
        <v>4</v>
      </c>
      <c r="D22" s="103">
        <v>16000</v>
      </c>
      <c r="E22" s="104">
        <v>45397</v>
      </c>
      <c r="F22" s="105" t="s">
        <v>1022</v>
      </c>
    </row>
    <row r="23" ht="18.5" customHeight="1" spans="1:6">
      <c r="A23" s="107"/>
      <c r="B23" s="107"/>
      <c r="C23" s="107"/>
      <c r="D23" s="108"/>
      <c r="E23" s="108"/>
      <c r="F23" s="108"/>
    </row>
    <row r="24" ht="18.5" customHeight="1" spans="1:6">
      <c r="A24" s="109"/>
      <c r="B24" s="109"/>
      <c r="C24" s="109"/>
      <c r="D24" s="110"/>
      <c r="E24" s="110"/>
      <c r="F24" s="110"/>
    </row>
    <row r="25" ht="18.5" customHeight="1" spans="4:5">
      <c r="D25" s="111" t="s">
        <v>1023</v>
      </c>
      <c r="E25" s="111" t="s">
        <v>1024</v>
      </c>
    </row>
    <row r="26" ht="18.5" customHeight="1" spans="3:5">
      <c r="C26" s="95">
        <v>1</v>
      </c>
      <c r="D26" s="112" t="s">
        <v>1025</v>
      </c>
      <c r="E26" s="112" t="s">
        <v>1026</v>
      </c>
    </row>
    <row r="27" ht="18.5" customHeight="1" spans="3:5">
      <c r="C27" s="95">
        <v>2</v>
      </c>
      <c r="D27" s="112" t="s">
        <v>1027</v>
      </c>
      <c r="E27" s="112" t="s">
        <v>1028</v>
      </c>
    </row>
    <row r="28" ht="18.5" customHeight="1" spans="3:5">
      <c r="C28" s="95">
        <v>3</v>
      </c>
      <c r="D28" s="112" t="s">
        <v>1029</v>
      </c>
      <c r="E28" s="113"/>
    </row>
    <row r="29" ht="18.5" customHeight="1" spans="3:5">
      <c r="C29" s="95">
        <v>4</v>
      </c>
      <c r="D29" s="112" t="s">
        <v>1030</v>
      </c>
      <c r="E29" s="113"/>
    </row>
    <row r="30" ht="18.5" customHeight="1" spans="3:5">
      <c r="C30" s="95">
        <v>5</v>
      </c>
      <c r="D30" s="112" t="s">
        <v>1031</v>
      </c>
      <c r="E30" s="113"/>
    </row>
    <row r="31" ht="18.5" customHeight="1" spans="4:5">
      <c r="D31" s="113"/>
      <c r="E31" s="113"/>
    </row>
    <row r="32" ht="18.5" customHeight="1" spans="4:5">
      <c r="D32" s="113"/>
      <c r="E32" s="113"/>
    </row>
    <row r="33" ht="18.5" customHeight="1" spans="4:5">
      <c r="D33" s="113"/>
      <c r="E33" s="113"/>
    </row>
    <row r="34" ht="18.5" customHeight="1" spans="4:5">
      <c r="D34" s="113"/>
      <c r="E34" s="113"/>
    </row>
    <row r="35" ht="18.5" customHeight="1" spans="4:5">
      <c r="D35" s="113"/>
      <c r="E35" s="113"/>
    </row>
    <row r="36" ht="18.5" customHeight="1" spans="4:5">
      <c r="D36" s="113"/>
      <c r="E36" s="113"/>
    </row>
    <row r="37" ht="18.5" customHeight="1" spans="4:5">
      <c r="D37" s="113"/>
      <c r="E37" s="113"/>
    </row>
    <row r="38" ht="18.5" customHeight="1" spans="4:5">
      <c r="D38" s="113"/>
      <c r="E38" s="113"/>
    </row>
    <row r="39" ht="18.5" customHeight="1" spans="4:5">
      <c r="D39" s="113"/>
      <c r="E39" s="113"/>
    </row>
  </sheetData>
  <mergeCells count="2">
    <mergeCell ref="A1:E1"/>
    <mergeCell ref="A2:C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G10"/>
  <sheetViews>
    <sheetView workbookViewId="0">
      <selection activeCell="AC7" sqref="AC7"/>
    </sheetView>
  </sheetViews>
  <sheetFormatPr defaultColWidth="8.25" defaultRowHeight="25.5" customHeight="1"/>
  <cols>
    <col min="1" max="1" width="2.66666666666667" style="75" customWidth="1"/>
    <col min="2" max="2" width="8.5" style="75" customWidth="1"/>
    <col min="3" max="3" width="15" style="75" customWidth="1"/>
    <col min="4" max="27" width="3.5" style="75" customWidth="1"/>
    <col min="28" max="28" width="19.0833333333333" style="75" customWidth="1"/>
    <col min="29" max="29" width="17.8333333333333" style="75" customWidth="1"/>
    <col min="30" max="31" width="19.0833333333333" style="75" customWidth="1"/>
    <col min="32" max="32" width="11.75" style="75" customWidth="1"/>
    <col min="33" max="33" width="19.0833333333333" style="75" customWidth="1"/>
    <col min="34" max="16384" width="8.25" style="75"/>
  </cols>
  <sheetData>
    <row r="1" customHeight="1" spans="2:21">
      <c r="B1" s="76" t="s">
        <v>1032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90"/>
      <c r="R1" s="90"/>
      <c r="S1" s="90"/>
      <c r="T1" s="90"/>
      <c r="U1" s="90"/>
    </row>
    <row r="2" s="73" customFormat="1" ht="36.5" customHeight="1" spans="2:33">
      <c r="B2" s="77"/>
      <c r="C2" s="78" t="s">
        <v>1033</v>
      </c>
      <c r="D2" s="78" t="s">
        <v>1034</v>
      </c>
      <c r="E2" s="78" t="s">
        <v>1035</v>
      </c>
      <c r="F2" s="78" t="s">
        <v>1036</v>
      </c>
      <c r="G2" s="78" t="s">
        <v>1037</v>
      </c>
      <c r="H2" s="78" t="s">
        <v>1038</v>
      </c>
      <c r="I2" s="78" t="s">
        <v>1039</v>
      </c>
      <c r="J2" s="78" t="s">
        <v>1040</v>
      </c>
      <c r="K2" s="78" t="s">
        <v>1041</v>
      </c>
      <c r="L2" s="78" t="s">
        <v>1042</v>
      </c>
      <c r="M2" s="78" t="s">
        <v>1043</v>
      </c>
      <c r="N2" s="78" t="s">
        <v>1044</v>
      </c>
      <c r="O2" s="78" t="s">
        <v>1045</v>
      </c>
      <c r="P2" s="78" t="s">
        <v>1046</v>
      </c>
      <c r="Q2" s="78" t="s">
        <v>1047</v>
      </c>
      <c r="R2" s="78" t="s">
        <v>1048</v>
      </c>
      <c r="S2" s="78" t="s">
        <v>1049</v>
      </c>
      <c r="T2" s="78" t="s">
        <v>1050</v>
      </c>
      <c r="U2" s="78" t="s">
        <v>1051</v>
      </c>
      <c r="V2" s="78" t="s">
        <v>1052</v>
      </c>
      <c r="W2" s="78" t="s">
        <v>1053</v>
      </c>
      <c r="X2" s="78" t="s">
        <v>1054</v>
      </c>
      <c r="Y2" s="78" t="s">
        <v>1055</v>
      </c>
      <c r="Z2" s="78" t="s">
        <v>1056</v>
      </c>
      <c r="AA2" s="78" t="s">
        <v>1057</v>
      </c>
      <c r="AB2" s="78" t="s">
        <v>1058</v>
      </c>
      <c r="AC2" s="78" t="s">
        <v>1059</v>
      </c>
      <c r="AD2" s="78" t="s">
        <v>1060</v>
      </c>
      <c r="AE2" s="78" t="s">
        <v>1061</v>
      </c>
      <c r="AF2" s="78" t="s">
        <v>1062</v>
      </c>
      <c r="AG2" s="78" t="s">
        <v>1063</v>
      </c>
    </row>
    <row r="3" customHeight="1" spans="2:33">
      <c r="B3" s="79" t="s">
        <v>1064</v>
      </c>
      <c r="C3" s="80" t="s">
        <v>644</v>
      </c>
      <c r="D3" s="81">
        <f>'河北原材料（大宗）'!J1</f>
        <v>572903.848</v>
      </c>
      <c r="E3" s="81">
        <f>'河北原材料（大宗）'!K1</f>
        <v>586299</v>
      </c>
      <c r="F3" s="81">
        <f>'河北原材料（大宗）'!L1</f>
        <v>-13395.152</v>
      </c>
      <c r="G3" s="81">
        <f>'河北原材料（大宗）'!M1</f>
        <v>1025464.6</v>
      </c>
      <c r="H3" s="81">
        <f>'河北原材料（大宗）'!N1</f>
        <v>690769.4</v>
      </c>
      <c r="I3" s="81">
        <f>'河北原材料（大宗）'!O1</f>
        <v>334695.2</v>
      </c>
      <c r="J3" s="81">
        <f>'河北原材料（大宗）'!P1</f>
        <v>1078262.92</v>
      </c>
      <c r="K3" s="81">
        <f>'河北原材料（大宗）'!Q1</f>
        <v>968499.6</v>
      </c>
      <c r="L3" s="81">
        <f>'河北原材料（大宗）'!R1</f>
        <v>109763.32</v>
      </c>
      <c r="M3" s="81">
        <f>'河北原材料（大宗）'!S1</f>
        <v>635876.95</v>
      </c>
      <c r="N3" s="81">
        <f>'河北原材料（大宗）'!T1</f>
        <v>474700</v>
      </c>
      <c r="O3" s="81">
        <f>'河北原材料（大宗）'!U1</f>
        <v>161176.95</v>
      </c>
      <c r="P3" s="81">
        <f>'河北原材料（大宗）'!V1</f>
        <v>1478320.36</v>
      </c>
      <c r="Q3" s="81">
        <f>'河北原材料（大宗）'!W1</f>
        <v>925284.49</v>
      </c>
      <c r="R3" s="81">
        <f>'河北原材料（大宗）'!X1</f>
        <v>553035.87</v>
      </c>
      <c r="S3" s="81">
        <f>'河北原材料（大宗）'!Y1</f>
        <v>1150003.17</v>
      </c>
      <c r="T3" s="81">
        <f>'河北原材料（大宗）'!Z1</f>
        <v>649520</v>
      </c>
      <c r="U3" s="81">
        <f>'河北原材料（大宗）'!AA1</f>
        <v>500483.17</v>
      </c>
      <c r="V3" s="81">
        <f>'河北原材料（大宗）'!AB1</f>
        <v>1648054.84</v>
      </c>
      <c r="W3" s="81">
        <f>'河北原材料（大宗）'!AC1</f>
        <v>648163.64</v>
      </c>
      <c r="X3" s="81">
        <f>'河北原材料（大宗）'!AD1</f>
        <v>999891.2</v>
      </c>
      <c r="Y3" s="81">
        <f>'河北原材料（大宗）'!AE1</f>
        <v>1215942.74</v>
      </c>
      <c r="Z3" s="81">
        <f>'河北原材料（大宗）'!AF1</f>
        <v>350415.65</v>
      </c>
      <c r="AA3" s="81">
        <f>'河北原材料（大宗）'!AG1</f>
        <v>865527.09</v>
      </c>
      <c r="AB3" s="81">
        <f>'河北原材料（大宗）'!AH1</f>
        <v>2300528.79</v>
      </c>
      <c r="AC3" s="81">
        <f>'河北原材料（大宗）'!AI1</f>
        <v>1392268.61</v>
      </c>
      <c r="AD3" s="81">
        <f>'河北原材料（大宗）'!AJ1</f>
        <v>908260.18</v>
      </c>
      <c r="AE3" s="81">
        <f>'河北原材料（大宗）'!AK1</f>
        <v>1389959.59</v>
      </c>
      <c r="AF3" s="81">
        <f>'河北原材料（大宗）'!AL1</f>
        <v>335100</v>
      </c>
      <c r="AG3" s="81">
        <f>'河北原材料（大宗）'!AM1</f>
        <v>1054859.59</v>
      </c>
    </row>
    <row r="4" customHeight="1" spans="2:33">
      <c r="B4" s="82"/>
      <c r="C4" s="80" t="s">
        <v>829</v>
      </c>
      <c r="D4" s="81">
        <f>'涉诉-河北'!K1</f>
        <v>0</v>
      </c>
      <c r="E4" s="81">
        <f>'涉诉-河北'!L1</f>
        <v>0</v>
      </c>
      <c r="F4" s="81">
        <f>'涉诉-河北'!M1</f>
        <v>0</v>
      </c>
      <c r="G4" s="81">
        <f>'涉诉-河北'!N1</f>
        <v>31000</v>
      </c>
      <c r="H4" s="81">
        <f>'涉诉-河北'!O1</f>
        <v>31000</v>
      </c>
      <c r="I4" s="81">
        <f>'涉诉-河北'!P1</f>
        <v>0</v>
      </c>
      <c r="J4" s="81">
        <f>'涉诉-河北'!Q1</f>
        <v>31000</v>
      </c>
      <c r="K4" s="81">
        <f>'涉诉-河北'!R1</f>
        <v>30070</v>
      </c>
      <c r="L4" s="81">
        <f>'涉诉-河北'!S1</f>
        <v>930</v>
      </c>
      <c r="M4" s="81">
        <f>'涉诉-河北'!T1</f>
        <v>31000</v>
      </c>
      <c r="N4" s="81">
        <f>'涉诉-河北'!U1</f>
        <v>0</v>
      </c>
      <c r="O4" s="81">
        <f>'涉诉-河北'!V1</f>
        <v>31000</v>
      </c>
      <c r="P4" s="81">
        <f>'涉诉-河北'!W1</f>
        <v>31000</v>
      </c>
      <c r="Q4" s="81">
        <f>'涉诉-河北'!X1</f>
        <v>30070</v>
      </c>
      <c r="R4" s="81">
        <f>'涉诉-河北'!Y1</f>
        <v>930</v>
      </c>
      <c r="S4" s="81">
        <f>'涉诉-河北'!Z1</f>
        <v>31000</v>
      </c>
      <c r="T4" s="81">
        <f>'涉诉-河北'!AA1</f>
        <v>30070</v>
      </c>
      <c r="U4" s="81">
        <f>'涉诉-河北'!AB1</f>
        <v>930</v>
      </c>
      <c r="V4" s="81">
        <f>'涉诉-河北'!AC1</f>
        <v>62000</v>
      </c>
      <c r="W4" s="81">
        <f>'涉诉-河北'!AD1</f>
        <v>0</v>
      </c>
      <c r="X4" s="81">
        <f>'涉诉-河北'!AE1</f>
        <v>62000</v>
      </c>
      <c r="Y4" s="81">
        <f>'涉诉-河北'!AF1</f>
        <v>81000</v>
      </c>
      <c r="Z4" s="81">
        <f>'涉诉-河北'!AG1</f>
        <v>31000</v>
      </c>
      <c r="AA4" s="81">
        <f>'涉诉-河北'!AH1</f>
        <v>50000</v>
      </c>
      <c r="AB4" s="81">
        <f>'涉诉-河北'!AI1</f>
        <v>81000</v>
      </c>
      <c r="AC4" s="81">
        <f>'涉诉-河北'!AJ1</f>
        <v>0</v>
      </c>
      <c r="AD4" s="81">
        <f>'涉诉-河北'!AK1</f>
        <v>81000</v>
      </c>
      <c r="AE4" s="81">
        <f>'涉诉-河北'!AL1</f>
        <v>358946.3</v>
      </c>
      <c r="AF4" s="81">
        <f>'涉诉-河北'!AM1</f>
        <v>0</v>
      </c>
      <c r="AG4" s="81">
        <f>'涉诉-河北'!AN1</f>
        <v>358946.3</v>
      </c>
    </row>
    <row r="5" customHeight="1" spans="2:33">
      <c r="B5" s="82"/>
      <c r="C5" s="80" t="s">
        <v>1065</v>
      </c>
      <c r="D5" s="81">
        <f>'预付&amp;票到付款'!K1</f>
        <v>0.106666666666667</v>
      </c>
      <c r="E5" s="81">
        <f>'预付&amp;票到付款'!L1</f>
        <v>0</v>
      </c>
      <c r="F5" s="81">
        <f>'预付&amp;票到付款'!M1</f>
        <v>0.106666666666667</v>
      </c>
      <c r="G5" s="81">
        <f>'预付&amp;票到付款'!N1</f>
        <v>4000</v>
      </c>
      <c r="H5" s="81">
        <f>'预付&amp;票到付款'!O1</f>
        <v>12340</v>
      </c>
      <c r="I5" s="81">
        <f>'预付&amp;票到付款'!P1</f>
        <v>-8340</v>
      </c>
      <c r="J5" s="81">
        <f>'预付&amp;票到付款'!Q1</f>
        <v>48426.35</v>
      </c>
      <c r="K5" s="81">
        <f>'预付&amp;票到付款'!R1</f>
        <v>48426.35</v>
      </c>
      <c r="L5" s="81">
        <f>'预付&amp;票到付款'!S1</f>
        <v>0</v>
      </c>
      <c r="M5" s="81">
        <f>'预付&amp;票到付款'!T1</f>
        <v>34253.13</v>
      </c>
      <c r="N5" s="81">
        <f>'预付&amp;票到付款'!U1</f>
        <v>8340</v>
      </c>
      <c r="O5" s="81">
        <f>'预付&amp;票到付款'!V1</f>
        <v>25913.13</v>
      </c>
      <c r="P5" s="81">
        <f>'预付&amp;票到付款'!W1</f>
        <v>34253.13</v>
      </c>
      <c r="Q5" s="81">
        <f>'预付&amp;票到付款'!X1</f>
        <v>34253.13</v>
      </c>
      <c r="R5" s="81">
        <f>'预付&amp;票到付款'!Y1</f>
        <v>0</v>
      </c>
      <c r="S5" s="81">
        <f>'预付&amp;票到付款'!Z1</f>
        <v>0</v>
      </c>
      <c r="T5" s="81">
        <f>'预付&amp;票到付款'!AA1</f>
        <v>0</v>
      </c>
      <c r="U5" s="81">
        <f>'预付&amp;票到付款'!AB1</f>
        <v>0</v>
      </c>
      <c r="V5" s="81">
        <f>'预付&amp;票到付款'!AC1</f>
        <v>55257</v>
      </c>
      <c r="W5" s="81">
        <f>'预付&amp;票到付款'!AD1</f>
        <v>106317.2</v>
      </c>
      <c r="X5" s="81">
        <f>'预付&amp;票到付款'!AE1</f>
        <v>-51060.2</v>
      </c>
      <c r="Y5" s="81">
        <f>'预付&amp;票到付款'!AF1</f>
        <v>0</v>
      </c>
      <c r="Z5" s="81">
        <f>'预付&amp;票到付款'!AG1</f>
        <v>0</v>
      </c>
      <c r="AA5" s="81">
        <f>'预付&amp;票到付款'!AH1</f>
        <v>0</v>
      </c>
      <c r="AB5" s="81">
        <f>'预付&amp;票到付款'!AI1</f>
        <v>0</v>
      </c>
      <c r="AC5" s="81">
        <f>'预付&amp;票到付款'!AJ1</f>
        <v>24151.49</v>
      </c>
      <c r="AD5" s="81">
        <f>'预付&amp;票到付款'!AK1</f>
        <v>-24151.49</v>
      </c>
      <c r="AE5" s="81">
        <f>'预付&amp;票到付款'!AL1</f>
        <v>13787.02</v>
      </c>
      <c r="AF5" s="81">
        <f>'预付&amp;票到付款'!AM1</f>
        <v>0</v>
      </c>
      <c r="AG5" s="81">
        <f>'预付&amp;票到付款'!AN1</f>
        <v>13787.02</v>
      </c>
    </row>
    <row r="6" s="74" customFormat="1" customHeight="1" spans="2:33">
      <c r="B6" s="83"/>
      <c r="C6" s="80" t="s">
        <v>41</v>
      </c>
      <c r="D6" s="84">
        <f t="shared" ref="D6:P6" si="0">SUM(D3:D5)</f>
        <v>572903.954666667</v>
      </c>
      <c r="E6" s="84">
        <f t="shared" si="0"/>
        <v>586299</v>
      </c>
      <c r="F6" s="84">
        <f t="shared" si="0"/>
        <v>-13395.0453333333</v>
      </c>
      <c r="G6" s="84">
        <f t="shared" si="0"/>
        <v>1060464.6</v>
      </c>
      <c r="H6" s="84">
        <f t="shared" si="0"/>
        <v>734109.4</v>
      </c>
      <c r="I6" s="84">
        <f t="shared" si="0"/>
        <v>326355.2</v>
      </c>
      <c r="J6" s="84">
        <f t="shared" si="0"/>
        <v>1157689.27</v>
      </c>
      <c r="K6" s="84">
        <f t="shared" si="0"/>
        <v>1046995.95</v>
      </c>
      <c r="L6" s="84">
        <f t="shared" si="0"/>
        <v>110693.32</v>
      </c>
      <c r="M6" s="84">
        <f t="shared" si="0"/>
        <v>701130.08</v>
      </c>
      <c r="N6" s="84">
        <f t="shared" si="0"/>
        <v>483040</v>
      </c>
      <c r="O6" s="84">
        <f t="shared" si="0"/>
        <v>218090.08</v>
      </c>
      <c r="P6" s="84">
        <f t="shared" si="0"/>
        <v>1543573.49</v>
      </c>
      <c r="Q6" s="84">
        <f t="shared" ref="Q6:AG6" si="1">SUM(Q3:Q5)</f>
        <v>989607.62</v>
      </c>
      <c r="R6" s="84">
        <f t="shared" si="1"/>
        <v>553965.87</v>
      </c>
      <c r="S6" s="84">
        <f t="shared" si="1"/>
        <v>1181003.17</v>
      </c>
      <c r="T6" s="84">
        <f t="shared" si="1"/>
        <v>679590</v>
      </c>
      <c r="U6" s="84">
        <f t="shared" si="1"/>
        <v>501413.17</v>
      </c>
      <c r="V6" s="84">
        <f t="shared" si="1"/>
        <v>1765311.84</v>
      </c>
      <c r="W6" s="84">
        <f t="shared" si="1"/>
        <v>754480.84</v>
      </c>
      <c r="X6" s="84">
        <f t="shared" si="1"/>
        <v>1010831</v>
      </c>
      <c r="Y6" s="84">
        <f t="shared" si="1"/>
        <v>1296942.74</v>
      </c>
      <c r="Z6" s="84">
        <f t="shared" si="1"/>
        <v>381415.65</v>
      </c>
      <c r="AA6" s="84">
        <f t="shared" si="1"/>
        <v>915527.09</v>
      </c>
      <c r="AB6" s="84">
        <f t="shared" si="1"/>
        <v>2381528.79</v>
      </c>
      <c r="AC6" s="84">
        <f t="shared" si="1"/>
        <v>1416420.1</v>
      </c>
      <c r="AD6" s="84">
        <f t="shared" si="1"/>
        <v>965108.69</v>
      </c>
      <c r="AE6" s="84">
        <f t="shared" si="1"/>
        <v>1762692.91</v>
      </c>
      <c r="AF6" s="84">
        <f t="shared" si="1"/>
        <v>335100</v>
      </c>
      <c r="AG6" s="84">
        <f t="shared" si="1"/>
        <v>1427592.91</v>
      </c>
    </row>
    <row r="7" s="74" customFormat="1" customHeight="1" spans="2:33">
      <c r="B7" s="85"/>
      <c r="C7" s="80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</row>
    <row r="8" s="74" customFormat="1" customHeight="1" spans="2:33">
      <c r="B8" s="85"/>
      <c r="C8" s="86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91"/>
      <c r="U8" s="91"/>
      <c r="V8" s="91"/>
      <c r="W8" s="92"/>
      <c r="X8" s="92"/>
      <c r="Y8" s="91"/>
      <c r="Z8" s="92"/>
      <c r="AA8" s="92"/>
      <c r="AB8" s="91"/>
      <c r="AC8" s="92"/>
      <c r="AD8" s="92"/>
      <c r="AE8" s="91"/>
      <c r="AF8" s="92"/>
      <c r="AG8" s="92"/>
    </row>
    <row r="9" s="74" customFormat="1" customHeight="1" spans="2:33">
      <c r="B9" s="85"/>
      <c r="C9" s="86"/>
      <c r="R9" s="81"/>
      <c r="S9" s="81"/>
      <c r="T9" s="93"/>
      <c r="U9" s="93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</row>
    <row r="10" s="74" customFormat="1" customHeight="1" spans="2:33">
      <c r="B10" s="87" t="s">
        <v>1066</v>
      </c>
      <c r="C10" s="88"/>
      <c r="D10" s="89">
        <f t="shared" ref="D10:O10" si="2">D6+D7+D8+D9</f>
        <v>572903.954666667</v>
      </c>
      <c r="E10" s="89">
        <f t="shared" si="2"/>
        <v>586299</v>
      </c>
      <c r="F10" s="89">
        <f t="shared" si="2"/>
        <v>-13395.0453333333</v>
      </c>
      <c r="G10" s="89">
        <f t="shared" si="2"/>
        <v>1060464.6</v>
      </c>
      <c r="H10" s="89">
        <f t="shared" si="2"/>
        <v>734109.4</v>
      </c>
      <c r="I10" s="89">
        <f t="shared" si="2"/>
        <v>326355.2</v>
      </c>
      <c r="J10" s="89">
        <f t="shared" si="2"/>
        <v>1157689.27</v>
      </c>
      <c r="K10" s="89">
        <f t="shared" si="2"/>
        <v>1046995.95</v>
      </c>
      <c r="L10" s="89">
        <f t="shared" si="2"/>
        <v>110693.32</v>
      </c>
      <c r="M10" s="89">
        <f t="shared" si="2"/>
        <v>701130.08</v>
      </c>
      <c r="N10" s="89">
        <f t="shared" si="2"/>
        <v>483040</v>
      </c>
      <c r="O10" s="89">
        <f t="shared" si="2"/>
        <v>218090.08</v>
      </c>
      <c r="P10" s="89">
        <f t="shared" ref="P10:AG10" si="3">P6+P7+P8+P9</f>
        <v>1543573.49</v>
      </c>
      <c r="Q10" s="89">
        <f t="shared" si="3"/>
        <v>989607.62</v>
      </c>
      <c r="R10" s="89">
        <f t="shared" si="3"/>
        <v>553965.87</v>
      </c>
      <c r="S10" s="89">
        <f t="shared" si="3"/>
        <v>1181003.17</v>
      </c>
      <c r="T10" s="89">
        <f t="shared" si="3"/>
        <v>679590</v>
      </c>
      <c r="U10" s="89">
        <f t="shared" si="3"/>
        <v>501413.17</v>
      </c>
      <c r="V10" s="89">
        <f t="shared" si="3"/>
        <v>1765311.84</v>
      </c>
      <c r="W10" s="89">
        <f t="shared" si="3"/>
        <v>754480.84</v>
      </c>
      <c r="X10" s="89">
        <f t="shared" si="3"/>
        <v>1010831</v>
      </c>
      <c r="Y10" s="89">
        <f t="shared" si="3"/>
        <v>1296942.74</v>
      </c>
      <c r="Z10" s="89">
        <f t="shared" si="3"/>
        <v>381415.65</v>
      </c>
      <c r="AA10" s="89">
        <f t="shared" si="3"/>
        <v>915527.09</v>
      </c>
      <c r="AB10" s="89">
        <f t="shared" si="3"/>
        <v>2381528.79</v>
      </c>
      <c r="AC10" s="89">
        <f t="shared" si="3"/>
        <v>1416420.1</v>
      </c>
      <c r="AD10" s="89">
        <f t="shared" si="3"/>
        <v>965108.69</v>
      </c>
      <c r="AE10" s="89">
        <f t="shared" si="3"/>
        <v>1762692.91</v>
      </c>
      <c r="AF10" s="89">
        <f t="shared" si="3"/>
        <v>335100</v>
      </c>
      <c r="AG10" s="89">
        <f t="shared" si="3"/>
        <v>1427592.91</v>
      </c>
    </row>
  </sheetData>
  <mergeCells count="2">
    <mergeCell ref="B1:P1"/>
    <mergeCell ref="B3:B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N430"/>
  <sheetViews>
    <sheetView topLeftCell="A335" workbookViewId="0">
      <selection activeCell="D356" sqref="D356"/>
    </sheetView>
  </sheetViews>
  <sheetFormatPr defaultColWidth="9" defaultRowHeight="18"/>
  <cols>
    <col min="1" max="1" width="3.58333333333333" style="36" customWidth="1"/>
    <col min="2" max="2" width="5.58333333333333" style="55" customWidth="1"/>
    <col min="3" max="3" width="8.75" style="55" customWidth="1"/>
    <col min="4" max="4" width="36.5" style="55" customWidth="1"/>
    <col min="5" max="6" width="9" style="55" customWidth="1"/>
    <col min="7" max="7" width="17" style="55" hidden="1" customWidth="1"/>
    <col min="8" max="9" width="15.75" style="55" hidden="1" customWidth="1"/>
    <col min="10" max="10" width="17.5833333333333" style="55" hidden="1" customWidth="1"/>
    <col min="11" max="11" width="18.8333333333333" style="55" hidden="1" customWidth="1"/>
    <col min="12" max="12" width="15.75" style="56" hidden="1" customWidth="1"/>
    <col min="13" max="14" width="14.5833333333333" style="56" customWidth="1"/>
    <col min="15" max="15" width="15.75" style="57" customWidth="1"/>
    <col min="16" max="17" width="14.5833333333333" style="56" customWidth="1"/>
    <col min="18" max="18" width="13.8333333333333" style="57" customWidth="1"/>
    <col min="19" max="20" width="14.5833333333333" style="56" customWidth="1"/>
    <col min="21" max="21" width="13.8333333333333" style="57" customWidth="1"/>
    <col min="22" max="23" width="14.5833333333333" style="56" customWidth="1"/>
    <col min="24" max="24" width="13.8333333333333" style="57" customWidth="1"/>
    <col min="25" max="26" width="14.5833333333333" style="56" customWidth="1"/>
    <col min="27" max="27" width="13.8333333333333" style="57" customWidth="1"/>
    <col min="28" max="29" width="14.5833333333333" style="56" customWidth="1"/>
    <col min="30" max="30" width="13.8333333333333" style="57" customWidth="1"/>
    <col min="31" max="32" width="14.5833333333333" style="56" customWidth="1"/>
    <col min="33" max="33" width="13.8333333333333" style="57" customWidth="1"/>
    <col min="34" max="34" width="4.58333333333333" style="36" customWidth="1"/>
    <col min="35" max="35" width="16" style="36" customWidth="1"/>
    <col min="36" max="38" width="14.8333333333333" style="36" customWidth="1"/>
    <col min="39" max="39" width="9" style="36" customWidth="1"/>
    <col min="40" max="16384" width="9" style="36"/>
  </cols>
  <sheetData>
    <row r="1" ht="20.25" spans="2:3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7"/>
      <c r="P1" s="2"/>
      <c r="Q1" s="2"/>
      <c r="R1" s="27"/>
      <c r="S1" s="2"/>
      <c r="T1" s="2"/>
      <c r="U1" s="27"/>
      <c r="V1" s="2"/>
      <c r="W1" s="2"/>
      <c r="X1" s="27"/>
      <c r="Y1" s="2"/>
      <c r="Z1" s="2"/>
      <c r="AA1" s="27"/>
      <c r="AB1" s="2"/>
      <c r="AC1" s="2"/>
      <c r="AD1" s="27"/>
      <c r="AE1" s="2"/>
      <c r="AF1" s="2"/>
      <c r="AG1" s="27"/>
    </row>
    <row r="2" ht="21.75" spans="2:34">
      <c r="B2" s="3" t="s">
        <v>3</v>
      </c>
      <c r="C2" s="3"/>
      <c r="D2" s="4"/>
      <c r="E2" s="4"/>
      <c r="F2" s="4"/>
      <c r="G2" s="3"/>
      <c r="H2" s="58"/>
      <c r="I2" s="58"/>
      <c r="J2" s="5"/>
      <c r="K2" s="5"/>
      <c r="L2" s="6"/>
      <c r="M2" s="28">
        <v>1515</v>
      </c>
      <c r="N2" s="28" t="e">
        <f>#REF!-#REF!+#REF!+M2</f>
        <v>#REF!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37"/>
    </row>
    <row r="3" ht="16.5" spans="2:34">
      <c r="B3" s="7" t="s">
        <v>5</v>
      </c>
      <c r="C3" s="44" t="s">
        <v>817</v>
      </c>
      <c r="D3" s="9" t="s">
        <v>1067</v>
      </c>
      <c r="E3" s="10" t="s">
        <v>1033</v>
      </c>
      <c r="F3" s="10" t="s">
        <v>1068</v>
      </c>
      <c r="G3" s="59" t="s">
        <v>1069</v>
      </c>
      <c r="H3" s="60" t="s">
        <v>9</v>
      </c>
      <c r="I3" s="9" t="s">
        <v>10</v>
      </c>
      <c r="J3" s="11" t="s">
        <v>1066</v>
      </c>
      <c r="K3" s="12"/>
      <c r="L3" s="13"/>
      <c r="M3" s="29" t="s">
        <v>1070</v>
      </c>
      <c r="N3" s="29"/>
      <c r="O3" s="29"/>
      <c r="P3" s="29" t="s">
        <v>16</v>
      </c>
      <c r="Q3" s="29"/>
      <c r="R3" s="29"/>
      <c r="S3" s="29" t="s">
        <v>15</v>
      </c>
      <c r="T3" s="29"/>
      <c r="U3" s="29"/>
      <c r="V3" s="29" t="s">
        <v>14</v>
      </c>
      <c r="W3" s="29"/>
      <c r="X3" s="29"/>
      <c r="Y3" s="29" t="s">
        <v>13</v>
      </c>
      <c r="Z3" s="29"/>
      <c r="AA3" s="29"/>
      <c r="AB3" s="29" t="s">
        <v>12</v>
      </c>
      <c r="AC3" s="29"/>
      <c r="AD3" s="29"/>
      <c r="AE3" s="29" t="s">
        <v>11</v>
      </c>
      <c r="AF3" s="29"/>
      <c r="AG3" s="29"/>
      <c r="AH3" s="38" t="s">
        <v>40</v>
      </c>
    </row>
    <row r="4" ht="34" customHeight="1" spans="2:38">
      <c r="B4" s="14"/>
      <c r="C4" s="15"/>
      <c r="D4" s="16"/>
      <c r="E4" s="17"/>
      <c r="F4" s="17"/>
      <c r="G4" s="61"/>
      <c r="H4" s="62"/>
      <c r="I4" s="16"/>
      <c r="J4" s="45" t="s">
        <v>1071</v>
      </c>
      <c r="K4" s="18" t="s">
        <v>1072</v>
      </c>
      <c r="L4" s="19" t="s">
        <v>23</v>
      </c>
      <c r="M4" s="30" t="s">
        <v>1073</v>
      </c>
      <c r="N4" s="30" t="s">
        <v>1072</v>
      </c>
      <c r="O4" s="30" t="s">
        <v>23</v>
      </c>
      <c r="P4" s="30" t="s">
        <v>1073</v>
      </c>
      <c r="Q4" s="30" t="s">
        <v>1072</v>
      </c>
      <c r="R4" s="30" t="s">
        <v>23</v>
      </c>
      <c r="S4" s="30" t="s">
        <v>1073</v>
      </c>
      <c r="T4" s="30" t="s">
        <v>1072</v>
      </c>
      <c r="U4" s="30" t="s">
        <v>23</v>
      </c>
      <c r="V4" s="30" t="s">
        <v>1073</v>
      </c>
      <c r="W4" s="30" t="s">
        <v>1072</v>
      </c>
      <c r="X4" s="30" t="s">
        <v>23</v>
      </c>
      <c r="Y4" s="30" t="s">
        <v>1073</v>
      </c>
      <c r="Z4" s="30" t="s">
        <v>1072</v>
      </c>
      <c r="AA4" s="30" t="s">
        <v>23</v>
      </c>
      <c r="AB4" s="30" t="s">
        <v>1073</v>
      </c>
      <c r="AC4" s="30" t="s">
        <v>1072</v>
      </c>
      <c r="AD4" s="30" t="s">
        <v>23</v>
      </c>
      <c r="AE4" s="30" t="s">
        <v>1073</v>
      </c>
      <c r="AF4" s="30" t="s">
        <v>1072</v>
      </c>
      <c r="AG4" s="30" t="s">
        <v>23</v>
      </c>
      <c r="AH4" s="39"/>
      <c r="AI4" s="36" t="s">
        <v>1074</v>
      </c>
      <c r="AJ4" s="36" t="s">
        <v>1075</v>
      </c>
      <c r="AK4" s="36" t="s">
        <v>1076</v>
      </c>
      <c r="AL4" s="36" t="s">
        <v>1077</v>
      </c>
    </row>
    <row r="5" s="41" customFormat="1" ht="16.5" spans="2:35">
      <c r="B5" s="20" t="s">
        <v>41</v>
      </c>
      <c r="C5" s="20"/>
      <c r="D5" s="21"/>
      <c r="E5" s="21"/>
      <c r="F5" s="21"/>
      <c r="G5" s="22">
        <f t="shared" ref="G5:I5" si="0">SUM(G6:G561)</f>
        <v>243244057.34</v>
      </c>
      <c r="H5" s="22">
        <f t="shared" si="0"/>
        <v>163822742.47</v>
      </c>
      <c r="I5" s="22">
        <f t="shared" si="0"/>
        <v>27303790.4116667</v>
      </c>
      <c r="J5" s="22">
        <f t="shared" ref="J5:O5" si="1">SUM(J$6:J$1048528)</f>
        <v>170934563.949867</v>
      </c>
      <c r="K5" s="22">
        <f t="shared" si="1"/>
        <v>139433778.93</v>
      </c>
      <c r="L5" s="22">
        <f t="shared" si="1"/>
        <v>28393373.0598667</v>
      </c>
      <c r="M5" s="22">
        <f t="shared" si="1"/>
        <v>32846580.01</v>
      </c>
      <c r="N5" s="22">
        <f t="shared" si="1"/>
        <v>21050705.07</v>
      </c>
      <c r="O5" s="22">
        <f t="shared" si="1"/>
        <v>8644343.98</v>
      </c>
      <c r="P5" s="31">
        <f t="shared" ref="P5:T5" si="2">SUM(P6:P561)</f>
        <v>26707413.6713333</v>
      </c>
      <c r="Q5" s="31">
        <f t="shared" si="2"/>
        <v>18202869.03</v>
      </c>
      <c r="R5" s="32">
        <f t="shared" ref="R5:R68" si="3">P5-Q5</f>
        <v>8504544.64133334</v>
      </c>
      <c r="S5" s="31">
        <f t="shared" si="2"/>
        <v>27771816.63</v>
      </c>
      <c r="T5" s="31">
        <f t="shared" si="2"/>
        <v>21323031.36</v>
      </c>
      <c r="U5" s="32">
        <f t="shared" ref="U5:U68" si="4">S5-T5</f>
        <v>6448785.27</v>
      </c>
      <c r="V5" s="31">
        <f t="shared" ref="V5:Z5" si="5">SUM(V6:V561)</f>
        <v>26584671.4638667</v>
      </c>
      <c r="W5" s="31">
        <f t="shared" si="5"/>
        <v>17510132</v>
      </c>
      <c r="X5" s="32">
        <f t="shared" ref="X5:X68" si="6">V5-W5</f>
        <v>9074539.46386666</v>
      </c>
      <c r="Y5" s="31">
        <f t="shared" si="5"/>
        <v>23665402.68</v>
      </c>
      <c r="Z5" s="31">
        <f t="shared" si="5"/>
        <v>24819207.11</v>
      </c>
      <c r="AA5" s="32">
        <f t="shared" ref="AA5:AA68" si="7">Y5-Z5</f>
        <v>-1153804.43</v>
      </c>
      <c r="AB5" s="31">
        <f t="shared" ref="AB5:AF5" si="8">SUM(AB6:AB561)</f>
        <v>17016319.79</v>
      </c>
      <c r="AC5" s="31">
        <f t="shared" si="8"/>
        <v>18676784.56</v>
      </c>
      <c r="AD5" s="32">
        <f t="shared" ref="AD5:AD68" si="9">AB5-AC5</f>
        <v>-1660464.77</v>
      </c>
      <c r="AE5" s="31">
        <f t="shared" si="8"/>
        <v>16342359.7046667</v>
      </c>
      <c r="AF5" s="31">
        <f t="shared" si="8"/>
        <v>17851049.8</v>
      </c>
      <c r="AG5" s="32">
        <f t="shared" ref="AG5:AG68" si="10">AE5-AF5</f>
        <v>-1508690.09533334</v>
      </c>
      <c r="AH5" s="40"/>
      <c r="AI5" s="31"/>
    </row>
    <row r="6" s="43" customFormat="1" ht="16.5" spans="2:39">
      <c r="B6" s="46">
        <v>1</v>
      </c>
      <c r="C6" s="46" t="str">
        <f>_xlfn.XLOOKUP(D6,[1]整理明细!$C:$C,[1]整理明细!$B:$B)</f>
        <v>S413044</v>
      </c>
      <c r="D6" s="47" t="s">
        <v>43</v>
      </c>
      <c r="E6" s="47" t="s">
        <v>1078</v>
      </c>
      <c r="F6" s="47"/>
      <c r="G6" s="66">
        <f>VLOOKUP($C6,'[2]2024.01月支付计划'!$B:$H,5,0)</f>
        <v>13225415.55</v>
      </c>
      <c r="H6" s="66">
        <f>VLOOKUP($C6,'[2]2024.01月支付计划'!$B:$H,6,0)</f>
        <v>3638765.06</v>
      </c>
      <c r="I6" s="66">
        <f>VLOOKUP($C6,'[2]2024.01月支付计划'!$B:$H,7,0)</f>
        <v>606460.843333333</v>
      </c>
      <c r="J6" s="24">
        <f t="shared" ref="J6:L6" si="11">P6+V6+Y6+AB6+AE6+S6+M6</f>
        <v>3295714.216</v>
      </c>
      <c r="K6" s="24">
        <f t="shared" si="11"/>
        <v>1921570</v>
      </c>
      <c r="L6" s="24">
        <f t="shared" si="11"/>
        <v>1374144.216</v>
      </c>
      <c r="M6" s="33">
        <f>VLOOKUP(C6,'[2]2024.01月支付计划'!$B:$K,10,0)</f>
        <v>485000</v>
      </c>
      <c r="N6" s="24">
        <v>58200</v>
      </c>
      <c r="O6" s="24">
        <f t="shared" ref="O6:O69" si="12">M6-N6</f>
        <v>426800</v>
      </c>
      <c r="P6" s="24">
        <f t="shared" ref="P6:P26" si="13">I6*0.8</f>
        <v>485168.674666666</v>
      </c>
      <c r="Q6" s="24"/>
      <c r="R6" s="24">
        <f t="shared" si="3"/>
        <v>485168.674666666</v>
      </c>
      <c r="S6" s="24">
        <f>VLOOKUP(C6,'[3]11月支付计划'!$C$102:$J$314,8,0)</f>
        <v>400000</v>
      </c>
      <c r="T6" s="24">
        <f>VLOOKUP(D6,'[4]11月'!$I:$J,2,0)</f>
        <v>436500</v>
      </c>
      <c r="U6" s="24">
        <f t="shared" si="4"/>
        <v>-36500</v>
      </c>
      <c r="V6" s="24">
        <f>VLOOKUP(D6,[5]河北应付账款!$C:$G,5,0)</f>
        <v>454204.008</v>
      </c>
      <c r="W6" s="24">
        <f>VLOOKUP(D6,'[4]10月'!$I:$J,2,0)</f>
        <v>280330</v>
      </c>
      <c r="X6" s="24">
        <f t="shared" si="6"/>
        <v>173874.008</v>
      </c>
      <c r="Y6" s="24">
        <f>VLOOKUP(D6,'[6]规则内-打印版'!$D$3:$I$158,6,0)</f>
        <v>489000</v>
      </c>
      <c r="Z6" s="24">
        <f>VLOOKUP(D6,'[4]9月'!$I:$J,2,0)</f>
        <v>194000</v>
      </c>
      <c r="AA6" s="24">
        <f t="shared" si="7"/>
        <v>295000</v>
      </c>
      <c r="AB6" s="24">
        <f>VLOOKUP(D6,[7]支付登记跟进V2!$B:$F,5,0)</f>
        <v>486000</v>
      </c>
      <c r="AC6" s="24">
        <f>VLOOKUP(D6,'[4]8月'!$I:$J,2,0)</f>
        <v>471420</v>
      </c>
      <c r="AD6" s="24">
        <f t="shared" si="9"/>
        <v>14580</v>
      </c>
      <c r="AE6" s="24">
        <f>VLOOKUP(D6,[8]签批清单!$B:$C,2,0)</f>
        <v>496341.533333333</v>
      </c>
      <c r="AF6" s="24">
        <f>VLOOKUP(D6,'[4]7月'!$I:$J,2,0)</f>
        <v>481120</v>
      </c>
      <c r="AG6" s="24">
        <f t="shared" si="10"/>
        <v>15221.533333333</v>
      </c>
      <c r="AH6" s="47"/>
      <c r="AI6" s="42">
        <f t="shared" ref="AI6:AI69" si="14">K6-AE6-AB6-Y6-V6</f>
        <v>-3975.54133333295</v>
      </c>
      <c r="AJ6" s="42">
        <f t="shared" ref="AJ6:AJ69" si="15">AI6-S6</f>
        <v>-403975.541333333</v>
      </c>
      <c r="AK6" s="42">
        <f t="shared" ref="AK6:AK69" si="16">AJ6-P6</f>
        <v>-889144.215999999</v>
      </c>
      <c r="AL6" s="42">
        <f t="shared" ref="AL6:AL69" si="17">AK6-M6</f>
        <v>-1374144.216</v>
      </c>
      <c r="AM6" s="43" t="e">
        <f>VLOOKUP(D6,'[9]2月'!$B:$C,2,0)</f>
        <v>#N/A</v>
      </c>
    </row>
    <row r="7" s="43" customFormat="1" ht="16.5" spans="2:39">
      <c r="B7" s="46">
        <v>2</v>
      </c>
      <c r="C7" s="46" t="str">
        <f>_xlfn.XLOOKUP(D7,[1]整理明细!$C:$C,[1]整理明细!$B:$B)</f>
        <v>S413052</v>
      </c>
      <c r="D7" s="47" t="s">
        <v>47</v>
      </c>
      <c r="E7" s="47" t="s">
        <v>1078</v>
      </c>
      <c r="F7" s="47"/>
      <c r="G7" s="66">
        <f>VLOOKUP($C7,'[2]2024.01月支付计划'!$B:$H,5,0)</f>
        <v>9718564.42</v>
      </c>
      <c r="H7" s="66">
        <f>VLOOKUP($C7,'[2]2024.01月支付计划'!$B:$H,6,0)</f>
        <v>3551814.41</v>
      </c>
      <c r="I7" s="66">
        <f>VLOOKUP($C7,'[2]2024.01月支付计划'!$B:$H,7,0)</f>
        <v>591969.068333333</v>
      </c>
      <c r="J7" s="24">
        <f t="shared" ref="J7:L7" si="18">P7+V7+Y7+AB7+AE7+S7+M7</f>
        <v>3586236.49866667</v>
      </c>
      <c r="K7" s="24">
        <f t="shared" si="18"/>
        <v>3368770</v>
      </c>
      <c r="L7" s="24">
        <f t="shared" si="18"/>
        <v>217466.498666667</v>
      </c>
      <c r="M7" s="33">
        <f>VLOOKUP(C7,'[2]2024.01月支付计划'!$B:$K,10,0)</f>
        <v>592000</v>
      </c>
      <c r="N7" s="24">
        <v>682000</v>
      </c>
      <c r="O7" s="24">
        <f t="shared" si="12"/>
        <v>-90000</v>
      </c>
      <c r="P7" s="24">
        <f t="shared" si="13"/>
        <v>473575.254666666</v>
      </c>
      <c r="Q7" s="24">
        <f>VLOOKUP(D7,'[4]12月'!$I:$J,2,0)</f>
        <v>561300</v>
      </c>
      <c r="R7" s="24">
        <f t="shared" si="3"/>
        <v>-87724.7453333336</v>
      </c>
      <c r="S7" s="24">
        <f>VLOOKUP(C7,'[3]11月支付计划'!$C$102:$J$314,8,0)</f>
        <v>490000</v>
      </c>
      <c r="T7" s="24">
        <f>VLOOKUP(D7,'[4]11月'!$I:$J,2,0)</f>
        <v>358900</v>
      </c>
      <c r="U7" s="24">
        <f t="shared" si="4"/>
        <v>131100</v>
      </c>
      <c r="V7" s="24">
        <f>VLOOKUP(D7,[5]河北应付账款!$C:$G,5,0)</f>
        <v>521195.953333334</v>
      </c>
      <c r="W7" s="24">
        <f>VLOOKUP(D7,'[4]10月'!$I:$J,2,0)</f>
        <v>339500</v>
      </c>
      <c r="X7" s="24">
        <f t="shared" si="6"/>
        <v>181695.953333334</v>
      </c>
      <c r="Y7" s="24">
        <f>VLOOKUP(D7,'[6]规则内-打印版'!$D$3:$I$158,6,0)</f>
        <v>484000</v>
      </c>
      <c r="Z7" s="24">
        <f>VLOOKUP(D7,'[4]9月'!$I:$J,2,0)</f>
        <v>465600</v>
      </c>
      <c r="AA7" s="24">
        <f t="shared" si="7"/>
        <v>18400</v>
      </c>
      <c r="AB7" s="24">
        <f>VLOOKUP(D7,[7]支付登记跟进V2!$B:$F,5,0)</f>
        <v>529000</v>
      </c>
      <c r="AC7" s="24">
        <f>VLOOKUP(D7,'[4]8月'!$I:$J,2,0)</f>
        <v>513130</v>
      </c>
      <c r="AD7" s="24">
        <f t="shared" si="9"/>
        <v>15870</v>
      </c>
      <c r="AE7" s="24">
        <f>VLOOKUP(D7,[8]签批清单!$B:$C,2,0)</f>
        <v>496465.290666667</v>
      </c>
      <c r="AF7" s="24">
        <f>VLOOKUP(D7,'[4]7月'!$I:$J,2,0)</f>
        <v>448340</v>
      </c>
      <c r="AG7" s="24">
        <f t="shared" si="10"/>
        <v>48125.290666667</v>
      </c>
      <c r="AH7" s="47"/>
      <c r="AI7" s="42">
        <f t="shared" si="14"/>
        <v>1338108.756</v>
      </c>
      <c r="AJ7" s="42">
        <f t="shared" si="15"/>
        <v>848108.756</v>
      </c>
      <c r="AK7" s="42">
        <f t="shared" si="16"/>
        <v>374533.501333334</v>
      </c>
      <c r="AL7" s="42">
        <f t="shared" si="17"/>
        <v>-217466.498666666</v>
      </c>
      <c r="AM7" s="43" t="e">
        <f>VLOOKUP(D7,'[9]2月'!$B:$C,2,0)</f>
        <v>#N/A</v>
      </c>
    </row>
    <row r="8" s="43" customFormat="1" ht="16.5" spans="2:39">
      <c r="B8" s="49">
        <v>3</v>
      </c>
      <c r="C8" s="49" t="str">
        <f>_xlfn.XLOOKUP(D8,[1]整理明细!$C:$C,[1]整理明细!$B:$B)</f>
        <v>S412020</v>
      </c>
      <c r="D8" s="50" t="s">
        <v>49</v>
      </c>
      <c r="E8" s="47" t="s">
        <v>1078</v>
      </c>
      <c r="F8" s="50"/>
      <c r="G8" s="66">
        <f>VLOOKUP($C8,'[2]2024.01月支付计划'!$B:$H,5,0)</f>
        <v>8116476.69</v>
      </c>
      <c r="H8" s="66">
        <f>VLOOKUP($C8,'[2]2024.01月支付计划'!$B:$H,6,0)</f>
        <v>2307444.8</v>
      </c>
      <c r="I8" s="66">
        <f>VLOOKUP($C8,'[2]2024.01月支付计划'!$B:$H,7,0)</f>
        <v>384574.133333333</v>
      </c>
      <c r="J8" s="24">
        <f t="shared" ref="J8:L8" si="19">P8+V8+Y8+AB8+AE8+S8+M8</f>
        <v>1727307.184</v>
      </c>
      <c r="K8" s="24">
        <f t="shared" si="19"/>
        <v>1505620</v>
      </c>
      <c r="L8" s="24">
        <f t="shared" si="19"/>
        <v>221687.183999999</v>
      </c>
      <c r="M8" s="33">
        <f>VLOOKUP(C8,'[2]2024.01月支付计划'!$B:$K,10,0)</f>
        <v>308000</v>
      </c>
      <c r="N8" s="24">
        <v>685000</v>
      </c>
      <c r="O8" s="24">
        <f t="shared" si="12"/>
        <v>-377000</v>
      </c>
      <c r="P8" s="24">
        <f t="shared" si="13"/>
        <v>307659.306666666</v>
      </c>
      <c r="Q8" s="24"/>
      <c r="R8" s="24">
        <f t="shared" si="3"/>
        <v>307659.306666666</v>
      </c>
      <c r="S8" s="24">
        <f>VLOOKUP(C8,'[3]11月支付计划'!$C$102:$J$314,8,0)</f>
        <v>220000</v>
      </c>
      <c r="T8" s="24">
        <f>VLOOKUP(D8,'[4]11月'!$I:$J,2,0)</f>
        <v>155200</v>
      </c>
      <c r="U8" s="24">
        <f t="shared" si="4"/>
        <v>64800</v>
      </c>
      <c r="V8" s="24">
        <f>VLOOKUP(D8,[5]河北应付账款!$C:$G,5,0)</f>
        <v>205553.634666666</v>
      </c>
      <c r="W8" s="24">
        <f>VLOOKUP(D8,'[4]10月'!$I:$J,2,0)</f>
        <v>175570</v>
      </c>
      <c r="X8" s="24">
        <f t="shared" si="6"/>
        <v>29983.634666666</v>
      </c>
      <c r="Y8" s="24">
        <f>VLOOKUP(D8,'[6]规则内-打印版'!$D$3:$I$158,6,0)</f>
        <v>231000</v>
      </c>
      <c r="Z8" s="24">
        <f>VLOOKUP(D8,'[4]9月'!$I:$J,2,0)</f>
        <v>221160</v>
      </c>
      <c r="AA8" s="24">
        <f t="shared" si="7"/>
        <v>9840</v>
      </c>
      <c r="AB8" s="24">
        <f>VLOOKUP(D8,[7]支付登记跟进V2!$B:$F,5,0)</f>
        <v>228000</v>
      </c>
      <c r="AC8" s="24">
        <f>VLOOKUP(D8,'[4]8月'!$I:$J,2,0)</f>
        <v>48500</v>
      </c>
      <c r="AD8" s="24">
        <f t="shared" si="9"/>
        <v>179500</v>
      </c>
      <c r="AE8" s="24">
        <f>VLOOKUP(D8,[8]签批清单!$B:$C,2,0)</f>
        <v>227094.242666667</v>
      </c>
      <c r="AF8" s="24">
        <f>VLOOKUP(D8,'[4]7月'!$I:$J,2,0)</f>
        <v>220190</v>
      </c>
      <c r="AG8" s="24">
        <f t="shared" si="10"/>
        <v>6904.24266666701</v>
      </c>
      <c r="AH8" s="47"/>
      <c r="AI8" s="42">
        <f t="shared" si="14"/>
        <v>613972.122666667</v>
      </c>
      <c r="AJ8" s="42">
        <f t="shared" si="15"/>
        <v>393972.122666667</v>
      </c>
      <c r="AK8" s="42">
        <f t="shared" si="16"/>
        <v>86312.8160000006</v>
      </c>
      <c r="AL8" s="42">
        <f t="shared" si="17"/>
        <v>-221687.183999999</v>
      </c>
      <c r="AM8" s="43" t="e">
        <f>VLOOKUP(D8,'[9]2月'!$B:$C,2,0)</f>
        <v>#N/A</v>
      </c>
    </row>
    <row r="9" s="43" customFormat="1" ht="16.5" spans="2:39">
      <c r="B9" s="46">
        <v>4</v>
      </c>
      <c r="C9" s="46" t="str">
        <f>_xlfn.XLOOKUP(D9,[1]整理明细!$C:$C,[1]整理明细!$B:$B)</f>
        <v>S413082</v>
      </c>
      <c r="D9" s="47" t="s">
        <v>51</v>
      </c>
      <c r="E9" s="47" t="s">
        <v>1078</v>
      </c>
      <c r="F9" s="47"/>
      <c r="G9" s="66">
        <f>VLOOKUP($C9,'[2]2024.01月支付计划'!$B:$H,5,0)</f>
        <v>5479037.59</v>
      </c>
      <c r="H9" s="66">
        <f>VLOOKUP($C9,'[2]2024.01月支付计划'!$B:$H,6,0)</f>
        <v>1240328.26</v>
      </c>
      <c r="I9" s="66">
        <f>VLOOKUP($C9,'[2]2024.01月支付计划'!$B:$H,7,0)</f>
        <v>206721.376666667</v>
      </c>
      <c r="J9" s="24">
        <f t="shared" ref="J9:L9" si="20">P9+V9+Y9+AB9+AE9+S9+M9</f>
        <v>1015546.216</v>
      </c>
      <c r="K9" s="24">
        <f t="shared" si="20"/>
        <v>1292750</v>
      </c>
      <c r="L9" s="24">
        <f t="shared" si="20"/>
        <v>-277203.783999999</v>
      </c>
      <c r="M9" s="33">
        <v>165000</v>
      </c>
      <c r="N9" s="24">
        <v>677820</v>
      </c>
      <c r="O9" s="24">
        <f t="shared" si="12"/>
        <v>-512820</v>
      </c>
      <c r="P9" s="24">
        <f t="shared" si="13"/>
        <v>165377.101333334</v>
      </c>
      <c r="Q9" s="24"/>
      <c r="R9" s="24">
        <f t="shared" si="3"/>
        <v>165377.101333334</v>
      </c>
      <c r="S9" s="24">
        <f>VLOOKUP(C9,'[3]11月支付计划'!$C$102:$J$314,8,0)</f>
        <v>160000</v>
      </c>
      <c r="T9" s="24">
        <v>160000</v>
      </c>
      <c r="U9" s="24">
        <f t="shared" si="4"/>
        <v>0</v>
      </c>
      <c r="V9" s="24">
        <f>VLOOKUP(D9,[5]河北应付账款!$C:$G,5,0)</f>
        <v>149537.245333334</v>
      </c>
      <c r="W9" s="24"/>
      <c r="X9" s="24">
        <f t="shared" si="6"/>
        <v>149537.245333334</v>
      </c>
      <c r="Y9" s="24">
        <f>VLOOKUP(D9,'[6]规则内-打印版'!$D$3:$I$158,6,0)</f>
        <v>126000</v>
      </c>
      <c r="Z9" s="24">
        <f>VLOOKUP(D9,'[4]9月'!$I:$J,2,0)</f>
        <v>213400</v>
      </c>
      <c r="AA9" s="24">
        <f t="shared" si="7"/>
        <v>-87400</v>
      </c>
      <c r="AB9" s="24">
        <f>VLOOKUP(D9,[7]支付登记跟进V2!$B:$F,5,0)</f>
        <v>123000</v>
      </c>
      <c r="AC9" s="24">
        <f>VLOOKUP(D9,'[4]8月'!$I:$J,2,0)</f>
        <v>119310</v>
      </c>
      <c r="AD9" s="24">
        <f t="shared" si="9"/>
        <v>3690</v>
      </c>
      <c r="AE9" s="24">
        <f>VLOOKUP(D9,[8]签批清单!$B:$C,2,0)</f>
        <v>126631.869333333</v>
      </c>
      <c r="AF9" s="24">
        <f>VLOOKUP(D9,'[4]7月'!$I:$J,2,0)</f>
        <v>122220</v>
      </c>
      <c r="AG9" s="24">
        <f t="shared" si="10"/>
        <v>4411.869333333</v>
      </c>
      <c r="AH9" s="47"/>
      <c r="AI9" s="42">
        <f t="shared" si="14"/>
        <v>767580.885333333</v>
      </c>
      <c r="AJ9" s="42">
        <f t="shared" si="15"/>
        <v>607580.885333333</v>
      </c>
      <c r="AK9" s="42">
        <f t="shared" si="16"/>
        <v>442203.783999999</v>
      </c>
      <c r="AL9" s="42">
        <f t="shared" si="17"/>
        <v>277203.783999999</v>
      </c>
      <c r="AM9" s="43" t="e">
        <f>VLOOKUP(D9,'[9]2月'!$B:$C,2,0)</f>
        <v>#N/A</v>
      </c>
    </row>
    <row r="10" s="43" customFormat="1" ht="16.5" spans="2:39">
      <c r="B10" s="46">
        <v>5</v>
      </c>
      <c r="C10" s="46" t="str">
        <f>_xlfn.XLOOKUP(D10,[1]整理明细!$C:$C,[1]整理明细!$B:$B)</f>
        <v>S413022</v>
      </c>
      <c r="D10" s="47" t="s">
        <v>53</v>
      </c>
      <c r="E10" s="47" t="s">
        <v>1078</v>
      </c>
      <c r="F10" s="47"/>
      <c r="G10" s="66">
        <f>VLOOKUP($C10,'[2]2024.01月支付计划'!$B:$H,5,0)</f>
        <v>7709741.33</v>
      </c>
      <c r="H10" s="66">
        <f>VLOOKUP($C10,'[2]2024.01月支付计划'!$B:$H,6,0)</f>
        <v>3356959.54</v>
      </c>
      <c r="I10" s="66">
        <f>VLOOKUP($C10,'[2]2024.01月支付计划'!$B:$H,7,0)</f>
        <v>559493.256666667</v>
      </c>
      <c r="J10" s="24">
        <f t="shared" ref="J10:L10" si="21">P10+V10+Y10+AB10+AE10+S10+M10</f>
        <v>2518336.79466667</v>
      </c>
      <c r="K10" s="24">
        <f t="shared" si="21"/>
        <v>1961593.52</v>
      </c>
      <c r="L10" s="24">
        <f t="shared" si="21"/>
        <v>556743.274666667</v>
      </c>
      <c r="M10" s="33">
        <f>VLOOKUP(C10,'[2]2024.01月支付计划'!$B:$K,10,0)</f>
        <v>448000</v>
      </c>
      <c r="N10" s="24">
        <v>274247.89</v>
      </c>
      <c r="O10" s="24">
        <f t="shared" si="12"/>
        <v>173752.11</v>
      </c>
      <c r="P10" s="24">
        <f t="shared" si="13"/>
        <v>447594.605333334</v>
      </c>
      <c r="Q10" s="24">
        <f>VLOOKUP(D10,'[4]12月'!$I:$J,2,0)</f>
        <v>310400</v>
      </c>
      <c r="R10" s="24">
        <f t="shared" si="3"/>
        <v>137194.605333334</v>
      </c>
      <c r="S10" s="24">
        <f>VLOOKUP(C10,'[3]11月支付计划'!$C$102:$J$314,8,0)</f>
        <v>420000</v>
      </c>
      <c r="T10" s="24">
        <f>VLOOKUP(D10,'[4]11月'!$I:$J,2,0)</f>
        <v>320100</v>
      </c>
      <c r="U10" s="24">
        <f t="shared" si="4"/>
        <v>99900</v>
      </c>
      <c r="V10" s="24">
        <f>VLOOKUP(D10,[5]河北应付账款!$C:$G,5,0)</f>
        <v>427440.952</v>
      </c>
      <c r="W10" s="24">
        <f>VLOOKUP(D10,'[4]10月'!$I:$J,2,0)</f>
        <v>297000</v>
      </c>
      <c r="X10" s="24">
        <f t="shared" si="6"/>
        <v>130440.952</v>
      </c>
      <c r="Y10" s="24">
        <f>VLOOKUP(D10,'[6]规则内-打印版'!$D$3:$I$158,6,0)</f>
        <v>287000</v>
      </c>
      <c r="Z10" s="24">
        <f>VLOOKUP(D10,'[4]9月'!$I:$J,2,0)</f>
        <v>286485.63</v>
      </c>
      <c r="AA10" s="24">
        <f t="shared" si="7"/>
        <v>514.369999999995</v>
      </c>
      <c r="AB10" s="24">
        <f>VLOOKUP(D10,[7]支付登记跟进V2!$B:$F,5,0)</f>
        <v>261000</v>
      </c>
      <c r="AC10" s="24">
        <f>VLOOKUP(D10,'[4]8月'!$I:$J,2,0)</f>
        <v>253170</v>
      </c>
      <c r="AD10" s="24">
        <f t="shared" si="9"/>
        <v>7830</v>
      </c>
      <c r="AE10" s="24">
        <f>VLOOKUP(D10,[8]签批清单!$B:$C,2,0)</f>
        <v>227301.237333333</v>
      </c>
      <c r="AF10" s="24">
        <f>VLOOKUP(D10,'[4]7月'!$I:$J,2,0)</f>
        <v>220190</v>
      </c>
      <c r="AG10" s="24">
        <f t="shared" si="10"/>
        <v>7111.237333333</v>
      </c>
      <c r="AH10" s="47"/>
      <c r="AI10" s="42">
        <f t="shared" si="14"/>
        <v>758851.330666667</v>
      </c>
      <c r="AJ10" s="42">
        <f t="shared" si="15"/>
        <v>338851.330666667</v>
      </c>
      <c r="AK10" s="42">
        <f t="shared" si="16"/>
        <v>-108743.274666667</v>
      </c>
      <c r="AL10" s="42">
        <f t="shared" si="17"/>
        <v>-556743.274666667</v>
      </c>
      <c r="AM10" s="43" t="e">
        <f>VLOOKUP(D10,'[9]2月'!$B:$C,2,0)</f>
        <v>#N/A</v>
      </c>
    </row>
    <row r="11" s="43" customFormat="1" ht="16.5" spans="2:39">
      <c r="B11" s="46">
        <v>6</v>
      </c>
      <c r="C11" s="46" t="str">
        <f>_xlfn.XLOOKUP(D11,[1]整理明细!$C:$C,[1]整理明细!$B:$B)</f>
        <v>S413029</v>
      </c>
      <c r="D11" s="47" t="s">
        <v>55</v>
      </c>
      <c r="E11" s="47" t="s">
        <v>1078</v>
      </c>
      <c r="F11" s="47"/>
      <c r="G11" s="66">
        <f>VLOOKUP($C11,'[2]2024.01月支付计划'!$B:$H,5,0)</f>
        <v>8031511.02</v>
      </c>
      <c r="H11" s="66">
        <f>VLOOKUP($C11,'[2]2024.01月支付计划'!$B:$H,6,0)</f>
        <v>3340857.04</v>
      </c>
      <c r="I11" s="66">
        <f>VLOOKUP($C11,'[2]2024.01月支付计划'!$B:$H,7,0)</f>
        <v>556809.506666667</v>
      </c>
      <c r="J11" s="24">
        <f t="shared" ref="J11:L11" si="22">P11+V11+Y11+AB11+AE11+S11+M11</f>
        <v>3133430.96933333</v>
      </c>
      <c r="K11" s="24">
        <f t="shared" si="22"/>
        <v>3059558.24</v>
      </c>
      <c r="L11" s="24">
        <f t="shared" si="22"/>
        <v>73872.7293333346</v>
      </c>
      <c r="M11" s="33">
        <f>VLOOKUP(C11,'[2]2024.01月支付计划'!$B:$K,10,0)</f>
        <v>557000</v>
      </c>
      <c r="N11" s="24">
        <v>727500</v>
      </c>
      <c r="O11" s="24">
        <f t="shared" si="12"/>
        <v>-170500</v>
      </c>
      <c r="P11" s="24">
        <f t="shared" si="13"/>
        <v>445447.605333334</v>
      </c>
      <c r="Q11" s="24">
        <f>VLOOKUP(D11,'[4]12月'!$I:$J,2,0)</f>
        <v>463700</v>
      </c>
      <c r="R11" s="24">
        <f t="shared" si="3"/>
        <v>-18252.3946666664</v>
      </c>
      <c r="S11" s="24">
        <f>VLOOKUP(C11,'[3]11月支付计划'!$C$102:$J$314,8,0)</f>
        <v>410000</v>
      </c>
      <c r="T11" s="24">
        <f>VLOOKUP(D11,'[4]11月'!$I:$J,2,0)</f>
        <v>271600</v>
      </c>
      <c r="U11" s="24">
        <f t="shared" si="4"/>
        <v>138400</v>
      </c>
      <c r="V11" s="24">
        <f>VLOOKUP(D11,[5]河北应付账款!$C:$G,5,0)</f>
        <v>429007.201333334</v>
      </c>
      <c r="W11" s="24">
        <f>VLOOKUP(D11,'[4]10月'!$I:$J,2,0)</f>
        <v>339500</v>
      </c>
      <c r="X11" s="24">
        <f t="shared" si="6"/>
        <v>89507.201333334</v>
      </c>
      <c r="Y11" s="24">
        <f>VLOOKUP(D11,'[6]规则内-打印版'!$D$3:$I$158,6,0)</f>
        <v>442000</v>
      </c>
      <c r="Z11" s="24">
        <f>VLOOKUP(D11,'[4]9月'!$I:$J,2,0)</f>
        <v>426800</v>
      </c>
      <c r="AA11" s="24">
        <f t="shared" si="7"/>
        <v>15200</v>
      </c>
      <c r="AB11" s="24">
        <f>VLOOKUP(D11,[7]支付登记跟进V2!$B:$F,5,0)</f>
        <v>432000</v>
      </c>
      <c r="AC11" s="24">
        <f>VLOOKUP(D11,'[4]8月'!$I:$J,2,0)</f>
        <v>419040</v>
      </c>
      <c r="AD11" s="24">
        <f t="shared" si="9"/>
        <v>12960</v>
      </c>
      <c r="AE11" s="24">
        <f>VLOOKUP(D11,[8]签批清单!$B:$C,2,0)</f>
        <v>417976.162666667</v>
      </c>
      <c r="AF11" s="24">
        <f>VLOOKUP(D11,'[4]7月'!$I:$J,2,0)</f>
        <v>411418.24</v>
      </c>
      <c r="AG11" s="24">
        <f t="shared" si="10"/>
        <v>6557.92266666703</v>
      </c>
      <c r="AH11" s="47"/>
      <c r="AI11" s="42">
        <f t="shared" si="14"/>
        <v>1338574.876</v>
      </c>
      <c r="AJ11" s="42">
        <f t="shared" si="15"/>
        <v>928574.876</v>
      </c>
      <c r="AK11" s="42">
        <f t="shared" si="16"/>
        <v>483127.270666666</v>
      </c>
      <c r="AL11" s="42">
        <f t="shared" si="17"/>
        <v>-73872.7293333337</v>
      </c>
      <c r="AM11" s="43" t="e">
        <f>VLOOKUP(D11,'[9]2月'!$B:$C,2,0)</f>
        <v>#N/A</v>
      </c>
    </row>
    <row r="12" s="43" customFormat="1" ht="16.5" spans="2:39">
      <c r="B12" s="46">
        <v>7</v>
      </c>
      <c r="C12" s="46" t="str">
        <f>_xlfn.XLOOKUP(D12,[1]整理明细!$C:$C,[1]整理明细!$B:$B)</f>
        <v>S422005</v>
      </c>
      <c r="D12" s="47" t="s">
        <v>57</v>
      </c>
      <c r="E12" s="47" t="s">
        <v>1078</v>
      </c>
      <c r="F12" s="47"/>
      <c r="G12" s="66">
        <f>VLOOKUP($C12,'[2]2024.01月支付计划'!$B:$H,5,0)</f>
        <v>3152206.45</v>
      </c>
      <c r="H12" s="66">
        <f>VLOOKUP($C12,'[2]2024.01月支付计划'!$B:$H,6,0)</f>
        <v>1599356.41</v>
      </c>
      <c r="I12" s="66">
        <f>VLOOKUP($C12,'[2]2024.01月支付计划'!$B:$H,7,0)</f>
        <v>266559.401666667</v>
      </c>
      <c r="J12" s="24">
        <f t="shared" ref="J12:L12" si="23">P12+V12+Y12+AB12+AE12+S12+M12</f>
        <v>1260451.30533333</v>
      </c>
      <c r="K12" s="24">
        <f t="shared" si="23"/>
        <v>2274878.17</v>
      </c>
      <c r="L12" s="24">
        <f t="shared" si="23"/>
        <v>-1014426.86466667</v>
      </c>
      <c r="M12" s="33">
        <f>VLOOKUP(C12,'[2]2024.01月支付计划'!$B:$K,10,0)</f>
        <v>213000</v>
      </c>
      <c r="N12" s="24">
        <v>394988.17</v>
      </c>
      <c r="O12" s="24">
        <f t="shared" si="12"/>
        <v>-181988.17</v>
      </c>
      <c r="P12" s="24">
        <f t="shared" si="13"/>
        <v>213247.521333334</v>
      </c>
      <c r="Q12" s="24">
        <f>VLOOKUP(D12,'[4]12月'!$I:$J,2,0)</f>
        <v>247000</v>
      </c>
      <c r="R12" s="24">
        <f t="shared" si="3"/>
        <v>-33752.4786666664</v>
      </c>
      <c r="S12" s="24">
        <f>VLOOKUP(C12,'[3]11月支付计划'!$C$102:$J$314,8,0)</f>
        <v>190000</v>
      </c>
      <c r="T12" s="24">
        <f>VLOOKUP(D12,'[4]11月'!$I:$J,2,0)</f>
        <v>386000</v>
      </c>
      <c r="U12" s="24">
        <f t="shared" si="4"/>
        <v>-196000</v>
      </c>
      <c r="V12" s="24">
        <f>VLOOKUP(D12,[5]河北应付账款!$C:$G,5,0)</f>
        <v>186734.196</v>
      </c>
      <c r="W12" s="24">
        <f>VLOOKUP(D12,'[4]10月'!$I:$J,2,0)</f>
        <v>246000</v>
      </c>
      <c r="X12" s="24">
        <f t="shared" si="6"/>
        <v>-59265.804</v>
      </c>
      <c r="Y12" s="24">
        <f>VLOOKUP(D12,'[6]规则内-打印版'!$D$3:$I$158,6,0)</f>
        <v>183000</v>
      </c>
      <c r="Z12" s="24">
        <f>VLOOKUP(D12,'[4]9月'!$I:$J,2,0)</f>
        <v>490000</v>
      </c>
      <c r="AA12" s="24">
        <f t="shared" si="7"/>
        <v>-307000</v>
      </c>
      <c r="AB12" s="24">
        <f>VLOOKUP(D12,[7]支付登记跟进V2!$B:$F,5,0)</f>
        <v>148000</v>
      </c>
      <c r="AC12" s="24">
        <f>VLOOKUP(D12,'[4]8月'!$I:$J,2,0)</f>
        <v>194040</v>
      </c>
      <c r="AD12" s="24">
        <f t="shared" si="9"/>
        <v>-46040</v>
      </c>
      <c r="AE12" s="24">
        <f>VLOOKUP(D12,[8]签批清单!$B:$C,2,0)</f>
        <v>126469.588</v>
      </c>
      <c r="AF12" s="24">
        <f>VLOOKUP(D12,'[4]7月'!$I:$J,2,0)</f>
        <v>316850</v>
      </c>
      <c r="AG12" s="24">
        <f t="shared" si="10"/>
        <v>-190380.412</v>
      </c>
      <c r="AH12" s="47"/>
      <c r="AI12" s="42">
        <f t="shared" si="14"/>
        <v>1630674.386</v>
      </c>
      <c r="AJ12" s="42">
        <f t="shared" si="15"/>
        <v>1440674.386</v>
      </c>
      <c r="AK12" s="42">
        <f t="shared" si="16"/>
        <v>1227426.86466667</v>
      </c>
      <c r="AL12" s="42">
        <f t="shared" si="17"/>
        <v>1014426.86466667</v>
      </c>
      <c r="AM12" s="43">
        <f>VLOOKUP(D12,'[9]2月'!$B:$C,2,0)</f>
        <v>111740</v>
      </c>
    </row>
    <row r="13" s="43" customFormat="1" ht="16.5" spans="2:39">
      <c r="B13" s="46">
        <v>8</v>
      </c>
      <c r="C13" s="46" t="str">
        <f>_xlfn.XLOOKUP(D13,[1]整理明细!$C:$C,[1]整理明细!$B:$B)</f>
        <v>S413034</v>
      </c>
      <c r="D13" s="47" t="s">
        <v>59</v>
      </c>
      <c r="E13" s="47" t="s">
        <v>1078</v>
      </c>
      <c r="F13" s="47"/>
      <c r="G13" s="66">
        <f>VLOOKUP($C13,'[2]2024.01月支付计划'!$B:$H,5,0)</f>
        <v>2957700.74</v>
      </c>
      <c r="H13" s="66">
        <f>VLOOKUP($C13,'[2]2024.01月支付计划'!$B:$H,6,0)</f>
        <v>1812667.55</v>
      </c>
      <c r="I13" s="66">
        <f>VLOOKUP($C13,'[2]2024.01月支付计划'!$B:$H,7,0)</f>
        <v>302111.258333333</v>
      </c>
      <c r="J13" s="24">
        <f t="shared" ref="J13:L13" si="24">P13+V13+Y13+AB13+AE13+S13+M13</f>
        <v>2039857.598</v>
      </c>
      <c r="K13" s="24">
        <f t="shared" si="24"/>
        <v>2749670</v>
      </c>
      <c r="L13" s="24">
        <f t="shared" si="24"/>
        <v>-709812.402</v>
      </c>
      <c r="M13" s="33">
        <f>VLOOKUP(C13,'[2]2024.01月支付计划'!$B:$K,10,0)</f>
        <v>242000</v>
      </c>
      <c r="N13" s="24">
        <v>155200</v>
      </c>
      <c r="O13" s="24">
        <f t="shared" si="12"/>
        <v>86800</v>
      </c>
      <c r="P13" s="24">
        <f t="shared" si="13"/>
        <v>241689.006666666</v>
      </c>
      <c r="Q13" s="24">
        <v>48500</v>
      </c>
      <c r="R13" s="24">
        <f t="shared" si="3"/>
        <v>193189.006666666</v>
      </c>
      <c r="S13" s="24">
        <f>VLOOKUP(C13,'[3]11月支付计划'!$C$102:$J$314,8,0)</f>
        <v>350000</v>
      </c>
      <c r="T13" s="24">
        <f>VLOOKUP(D13,'[4]11月'!$I:$J,2,0)</f>
        <v>77600</v>
      </c>
      <c r="U13" s="24">
        <f t="shared" si="4"/>
        <v>272400</v>
      </c>
      <c r="V13" s="24">
        <f>VLOOKUP(D13,[5]河北应付账款!$C:$G,5,0)</f>
        <v>484199.254</v>
      </c>
      <c r="W13" s="24">
        <f>VLOOKUP(D13,'[4]10月'!$I:$J,2,0)</f>
        <v>276450</v>
      </c>
      <c r="X13" s="24">
        <f t="shared" si="6"/>
        <v>207749.254</v>
      </c>
      <c r="Y13" s="24">
        <f>VLOOKUP(D13,'[6]规则内-打印版'!$D$3:$I$158,6,0)</f>
        <v>285000</v>
      </c>
      <c r="Z13" s="24">
        <f>VLOOKUP(D13,'[4]9月'!$I:$J,2,0)</f>
        <v>1090000</v>
      </c>
      <c r="AA13" s="24">
        <f t="shared" si="7"/>
        <v>-805000</v>
      </c>
      <c r="AB13" s="24">
        <f>VLOOKUP(D13,[7]支付登记跟进V2!$B:$F,5,0)</f>
        <v>285000</v>
      </c>
      <c r="AC13" s="24">
        <f>VLOOKUP(D13,'[4]8月'!$I:$J,2,0)</f>
        <v>955450</v>
      </c>
      <c r="AD13" s="24">
        <f t="shared" si="9"/>
        <v>-670450</v>
      </c>
      <c r="AE13" s="24">
        <f>VLOOKUP(D13,[8]签批清单!$B:$C,2,0)</f>
        <v>151969.337333333</v>
      </c>
      <c r="AF13" s="24">
        <f>VLOOKUP(D13,'[4]7月'!$I:$J,2,0)</f>
        <v>146470</v>
      </c>
      <c r="AG13" s="24">
        <f t="shared" si="10"/>
        <v>5499.33733333301</v>
      </c>
      <c r="AH13" s="47"/>
      <c r="AI13" s="42">
        <f t="shared" si="14"/>
        <v>1543501.40866667</v>
      </c>
      <c r="AJ13" s="42">
        <f t="shared" si="15"/>
        <v>1193501.40866667</v>
      </c>
      <c r="AK13" s="42">
        <f t="shared" si="16"/>
        <v>951812.402000004</v>
      </c>
      <c r="AL13" s="42">
        <f t="shared" si="17"/>
        <v>709812.402000004</v>
      </c>
      <c r="AM13" s="43" t="e">
        <f>VLOOKUP(D13,'[9]2月'!$B:$C,2,0)</f>
        <v>#N/A</v>
      </c>
    </row>
    <row r="14" s="43" customFormat="1" ht="16.5" spans="2:39">
      <c r="B14" s="46">
        <v>9</v>
      </c>
      <c r="C14" s="46" t="str">
        <f>_xlfn.XLOOKUP(D14,[1]整理明细!$C:$C,[1]整理明细!$B:$B)</f>
        <v>S513014</v>
      </c>
      <c r="D14" s="47" t="s">
        <v>709</v>
      </c>
      <c r="E14" s="47" t="s">
        <v>1078</v>
      </c>
      <c r="F14" s="47"/>
      <c r="G14" s="66">
        <f>VLOOKUP($C14,'[2]2024.01月支付计划'!$B:$H,5,0)</f>
        <v>3646284.13</v>
      </c>
      <c r="H14" s="66">
        <f>VLOOKUP($C14,'[2]2024.01月支付计划'!$B:$H,6,0)</f>
        <v>2076238.92</v>
      </c>
      <c r="I14" s="66">
        <f>VLOOKUP($C14,'[2]2024.01月支付计划'!$B:$H,7,0)</f>
        <v>346039.82</v>
      </c>
      <c r="J14" s="24">
        <f t="shared" ref="J14:L14" si="25">P14+V14+Y14+AB14+AE14+S14+M14</f>
        <v>1639578.416</v>
      </c>
      <c r="K14" s="24">
        <f t="shared" si="25"/>
        <v>1390320</v>
      </c>
      <c r="L14" s="24">
        <f t="shared" si="25"/>
        <v>249258.416</v>
      </c>
      <c r="M14" s="33">
        <f>VLOOKUP(C14,'[2]2024.01月支付计划'!$B:$K,10,0)</f>
        <v>500000</v>
      </c>
      <c r="N14" s="24">
        <v>500000</v>
      </c>
      <c r="O14" s="24">
        <f t="shared" si="12"/>
        <v>0</v>
      </c>
      <c r="P14" s="24">
        <f t="shared" si="13"/>
        <v>276831.856</v>
      </c>
      <c r="Q14" s="24">
        <f>VLOOKUP(D14,'[4]12月'!$I:$J,2,0)</f>
        <v>229800</v>
      </c>
      <c r="R14" s="24">
        <f t="shared" si="3"/>
        <v>47031.856</v>
      </c>
      <c r="S14" s="24">
        <f>VLOOKUP(C14,'[3]11月支付计划'!$C$102:$J$314,8,0)</f>
        <v>200000</v>
      </c>
      <c r="T14" s="24"/>
      <c r="U14" s="24">
        <f t="shared" si="4"/>
        <v>200000</v>
      </c>
      <c r="V14" s="24">
        <v>218000</v>
      </c>
      <c r="W14" s="24"/>
      <c r="X14" s="24">
        <f t="shared" si="6"/>
        <v>218000</v>
      </c>
      <c r="Y14" s="24">
        <v>167000</v>
      </c>
      <c r="Z14" s="24">
        <f>VLOOKUP(D14,'[4]9月'!$I:$J,2,0)</f>
        <v>147000</v>
      </c>
      <c r="AA14" s="24">
        <f t="shared" si="7"/>
        <v>20000</v>
      </c>
      <c r="AB14" s="24">
        <v>155000</v>
      </c>
      <c r="AC14" s="24">
        <f>VLOOKUP(D14,'[4]8月'!$I:$J,2,0)</f>
        <v>219520</v>
      </c>
      <c r="AD14" s="24">
        <f t="shared" si="9"/>
        <v>-64520</v>
      </c>
      <c r="AE14" s="24">
        <f>VLOOKUP(D14,[8]签批清单!$B:$C,2,0)</f>
        <v>122746.56</v>
      </c>
      <c r="AF14" s="24">
        <f>VLOOKUP(D14,'[4]7月'!$I:$J,2,0)</f>
        <v>294000</v>
      </c>
      <c r="AG14" s="24">
        <f t="shared" si="10"/>
        <v>-171253.44</v>
      </c>
      <c r="AH14" s="47"/>
      <c r="AI14" s="42">
        <f t="shared" si="14"/>
        <v>727573.44</v>
      </c>
      <c r="AJ14" s="42">
        <f t="shared" si="15"/>
        <v>527573.44</v>
      </c>
      <c r="AK14" s="42">
        <f t="shared" si="16"/>
        <v>250741.584</v>
      </c>
      <c r="AL14" s="42">
        <f t="shared" si="17"/>
        <v>-249258.416</v>
      </c>
      <c r="AM14" s="43" t="e">
        <f>VLOOKUP(D14,'[9]2月'!$B:$C,2,0)</f>
        <v>#N/A</v>
      </c>
    </row>
    <row r="15" s="43" customFormat="1" ht="16.5" spans="2:39">
      <c r="B15" s="46">
        <v>10</v>
      </c>
      <c r="C15" s="46" t="str">
        <f>_xlfn.XLOOKUP(D15,[1]整理明细!$C:$C,[1]整理明细!$B:$B)</f>
        <v>S411007</v>
      </c>
      <c r="D15" s="47" t="s">
        <v>61</v>
      </c>
      <c r="E15" s="47" t="s">
        <v>1078</v>
      </c>
      <c r="F15" s="47"/>
      <c r="G15" s="66">
        <f>VLOOKUP($C15,'[2]2024.01月支付计划'!$B:$H,5,0)</f>
        <v>2779541.67</v>
      </c>
      <c r="H15" s="66">
        <f>VLOOKUP($C15,'[2]2024.01月支付计划'!$B:$H,6,0)</f>
        <v>782928.7</v>
      </c>
      <c r="I15" s="66">
        <f>VLOOKUP($C15,'[2]2024.01月支付计划'!$B:$H,7,0)</f>
        <v>130488.116666667</v>
      </c>
      <c r="J15" s="24">
        <f t="shared" ref="J15:L15" si="26">P15+V15+Y15+AB15+AE15+S15+M15</f>
        <v>765673.675333334</v>
      </c>
      <c r="K15" s="24">
        <f t="shared" si="26"/>
        <v>892400</v>
      </c>
      <c r="L15" s="24">
        <f t="shared" si="26"/>
        <v>-126726.324666666</v>
      </c>
      <c r="M15" s="33">
        <f>VLOOKUP(C15,'[2]2024.01月支付计划'!$B:$K,10,0)</f>
        <v>104000</v>
      </c>
      <c r="N15" s="24">
        <v>232800</v>
      </c>
      <c r="O15" s="24">
        <f t="shared" si="12"/>
        <v>-128800</v>
      </c>
      <c r="P15" s="24">
        <f t="shared" si="13"/>
        <v>104390.493333334</v>
      </c>
      <c r="Q15" s="24">
        <f>VLOOKUP(D15,'[4]12月'!$I:$J,2,0)</f>
        <v>126100</v>
      </c>
      <c r="R15" s="24">
        <f t="shared" si="3"/>
        <v>-21709.5066666664</v>
      </c>
      <c r="S15" s="24">
        <f>VLOOKUP(C15,'[3]11月支付计划'!$C$102:$J$314,8,0)</f>
        <v>110000</v>
      </c>
      <c r="T15" s="24">
        <f>VLOOKUP(D15,'[4]11月'!$I:$J,2,0)</f>
        <v>135800</v>
      </c>
      <c r="U15" s="24">
        <f t="shared" si="4"/>
        <v>-25800</v>
      </c>
      <c r="V15" s="24">
        <f>VLOOKUP(D15,[5]河北应付账款!$C:$G,5,0)</f>
        <v>142967.958</v>
      </c>
      <c r="W15" s="24"/>
      <c r="X15" s="24">
        <f t="shared" si="6"/>
        <v>142967.958</v>
      </c>
      <c r="Y15" s="24">
        <f>VLOOKUP(D15,'[6]规则内-打印版'!$D$3:$I$158,6,0)</f>
        <v>100000</v>
      </c>
      <c r="Z15" s="24">
        <f>VLOOKUP(D15,'[4]9月'!$I:$J,2,0)</f>
        <v>97000</v>
      </c>
      <c r="AA15" s="24">
        <f t="shared" si="7"/>
        <v>3000</v>
      </c>
      <c r="AB15" s="24">
        <f>VLOOKUP(D15,[7]支付登记跟进V2!$B:$F,5,0)</f>
        <v>110000</v>
      </c>
      <c r="AC15" s="24">
        <f>VLOOKUP(D15,'[4]8月'!$I:$J,2,0)</f>
        <v>106700</v>
      </c>
      <c r="AD15" s="24">
        <f t="shared" si="9"/>
        <v>3300</v>
      </c>
      <c r="AE15" s="24">
        <f>VLOOKUP(D15,[8]签批清单!$B:$C,2,0)</f>
        <v>94315.224</v>
      </c>
      <c r="AF15" s="24">
        <f>VLOOKUP(D15,'[4]7月'!$I:$J,2,0)</f>
        <v>194000</v>
      </c>
      <c r="AG15" s="24">
        <f t="shared" si="10"/>
        <v>-99684.776</v>
      </c>
      <c r="AH15" s="47"/>
      <c r="AI15" s="42">
        <f t="shared" si="14"/>
        <v>445116.818</v>
      </c>
      <c r="AJ15" s="42">
        <f t="shared" si="15"/>
        <v>335116.818</v>
      </c>
      <c r="AK15" s="42">
        <f t="shared" si="16"/>
        <v>230726.324666666</v>
      </c>
      <c r="AL15" s="42">
        <f t="shared" si="17"/>
        <v>126726.324666666</v>
      </c>
      <c r="AM15" s="43" t="e">
        <f>VLOOKUP(D15,'[9]2月'!$B:$C,2,0)</f>
        <v>#N/A</v>
      </c>
    </row>
    <row r="16" s="43" customFormat="1" ht="16.5" spans="2:39">
      <c r="B16" s="46">
        <v>11</v>
      </c>
      <c r="C16" s="46" t="str">
        <f>_xlfn.XLOOKUP(D16,[1]整理明细!$C:$C,[1]整理明细!$B:$B)</f>
        <v>S413035</v>
      </c>
      <c r="D16" s="47" t="s">
        <v>63</v>
      </c>
      <c r="E16" s="47" t="s">
        <v>1078</v>
      </c>
      <c r="F16" s="47"/>
      <c r="G16" s="66">
        <f>VLOOKUP($C16,'[2]2024.01月支付计划'!$B:$H,5,0)</f>
        <v>3137472.29</v>
      </c>
      <c r="H16" s="66">
        <f>VLOOKUP($C16,'[2]2024.01月支付计划'!$B:$H,6,0)</f>
        <v>708322.01</v>
      </c>
      <c r="I16" s="66">
        <f>VLOOKUP($C16,'[2]2024.01月支付计划'!$B:$H,7,0)</f>
        <v>118053.668333333</v>
      </c>
      <c r="J16" s="24">
        <f t="shared" ref="J16:L16" si="27">P16+V16+Y16+AB16+AE16+S16+M16</f>
        <v>749245.272799999</v>
      </c>
      <c r="K16" s="24">
        <f t="shared" si="27"/>
        <v>608190</v>
      </c>
      <c r="L16" s="24">
        <f t="shared" si="27"/>
        <v>141055.272799999</v>
      </c>
      <c r="M16" s="33">
        <f>VLOOKUP(C16,'[2]2024.01月支付计划'!$B:$K,10,0)</f>
        <v>94000</v>
      </c>
      <c r="N16" s="24">
        <v>116400</v>
      </c>
      <c r="O16" s="24">
        <f t="shared" si="12"/>
        <v>-22400</v>
      </c>
      <c r="P16" s="24">
        <f t="shared" si="13"/>
        <v>94442.9346666664</v>
      </c>
      <c r="Q16" s="24">
        <f>VLOOKUP(D16,'[4]12月'!$I:$J,2,0)</f>
        <v>29100</v>
      </c>
      <c r="R16" s="24">
        <f t="shared" si="3"/>
        <v>65342.9346666664</v>
      </c>
      <c r="S16" s="24">
        <f>VLOOKUP(C16,'[3]11月支付计划'!$C$102:$J$314,8,0)</f>
        <v>100000</v>
      </c>
      <c r="T16" s="24">
        <f>VLOOKUP(D16,'[4]11月'!$I:$J,2,0)</f>
        <v>135800</v>
      </c>
      <c r="U16" s="24">
        <f t="shared" si="4"/>
        <v>-35800</v>
      </c>
      <c r="V16" s="24">
        <f>VLOOKUP(D16,[5]河北应付账款!$C:$G,5,0)</f>
        <v>126184.3168</v>
      </c>
      <c r="W16" s="24"/>
      <c r="X16" s="24">
        <f t="shared" si="6"/>
        <v>126184.3168</v>
      </c>
      <c r="Y16" s="24">
        <f>VLOOKUP(D16,'[6]规则内-打印版'!$D$3:$I$158,6,0)</f>
        <v>107000</v>
      </c>
      <c r="Z16" s="24">
        <f>VLOOKUP(D16,'[4]9月'!$I:$J,2,0)</f>
        <v>104760</v>
      </c>
      <c r="AA16" s="24">
        <f t="shared" si="7"/>
        <v>2240</v>
      </c>
      <c r="AB16" s="24">
        <f>VLOOKUP(D16,[7]支付登记跟进V2!$B:$F,5,0)</f>
        <v>109000</v>
      </c>
      <c r="AC16" s="24">
        <f>VLOOKUP(D16,'[4]8月'!$I:$J,2,0)</f>
        <v>105730</v>
      </c>
      <c r="AD16" s="24">
        <f t="shared" si="9"/>
        <v>3270</v>
      </c>
      <c r="AE16" s="24">
        <f>VLOOKUP(D16,[8]签批清单!$B:$C,2,0)</f>
        <v>118618.021333333</v>
      </c>
      <c r="AF16" s="24">
        <f>VLOOKUP(D16,'[4]7月'!$I:$J,2,0)</f>
        <v>116400</v>
      </c>
      <c r="AG16" s="24">
        <f t="shared" si="10"/>
        <v>2218.021333333</v>
      </c>
      <c r="AH16" s="47"/>
      <c r="AI16" s="42">
        <f t="shared" si="14"/>
        <v>147387.661866667</v>
      </c>
      <c r="AJ16" s="42">
        <f t="shared" si="15"/>
        <v>47387.661866667</v>
      </c>
      <c r="AK16" s="42">
        <f t="shared" si="16"/>
        <v>-47055.2727999994</v>
      </c>
      <c r="AL16" s="42">
        <f t="shared" si="17"/>
        <v>-141055.272799999</v>
      </c>
      <c r="AM16" s="43" t="e">
        <f>VLOOKUP(D16,'[9]2月'!$B:$C,2,0)</f>
        <v>#N/A</v>
      </c>
    </row>
    <row r="17" s="43" customFormat="1" ht="16.5" spans="2:39">
      <c r="B17" s="46">
        <v>12</v>
      </c>
      <c r="C17" s="46" t="str">
        <f>_xlfn.XLOOKUP(D17,[1]整理明细!$C:$C,[1]整理明细!$B:$B)</f>
        <v>S413037</v>
      </c>
      <c r="D17" s="47" t="s">
        <v>65</v>
      </c>
      <c r="E17" s="47" t="s">
        <v>1078</v>
      </c>
      <c r="F17" s="47"/>
      <c r="G17" s="66">
        <f>VLOOKUP($C17,'[2]2024.01月支付计划'!$B:$H,5,0)</f>
        <v>2824085.07</v>
      </c>
      <c r="H17" s="66">
        <f>VLOOKUP($C17,'[2]2024.01月支付计划'!$B:$H,6,0)</f>
        <v>579779.97</v>
      </c>
      <c r="I17" s="66">
        <f>VLOOKUP($C17,'[2]2024.01月支付计划'!$B:$H,7,0)</f>
        <v>96629.995</v>
      </c>
      <c r="J17" s="24">
        <f t="shared" ref="J17:L17" si="28">P17+V17+Y17+AB17+AE17+S17+M17</f>
        <v>656461.867999999</v>
      </c>
      <c r="K17" s="24">
        <f t="shared" si="28"/>
        <v>559690</v>
      </c>
      <c r="L17" s="24">
        <f t="shared" si="28"/>
        <v>96771.8679999993</v>
      </c>
      <c r="M17" s="33">
        <f>VLOOKUP(C17,'[2]2024.01月支付计划'!$B:$K,10,0)</f>
        <v>77000</v>
      </c>
      <c r="N17" s="24">
        <v>106700</v>
      </c>
      <c r="O17" s="24">
        <f t="shared" si="12"/>
        <v>-29700</v>
      </c>
      <c r="P17" s="24">
        <f t="shared" si="13"/>
        <v>77303.996</v>
      </c>
      <c r="Q17" s="24">
        <f>VLOOKUP(D17,'[4]12月'!$I:$J,2,0)</f>
        <v>48500</v>
      </c>
      <c r="R17" s="24">
        <f t="shared" si="3"/>
        <v>28803.996</v>
      </c>
      <c r="S17" s="24">
        <f>VLOOKUP(C17,'[3]11月支付计划'!$C$102:$J$314,8,0)</f>
        <v>90000</v>
      </c>
      <c r="T17" s="24">
        <f>VLOOKUP(D17,'[4]11月'!$I:$J,2,0)</f>
        <v>116400</v>
      </c>
      <c r="U17" s="24">
        <f t="shared" si="4"/>
        <v>-26400</v>
      </c>
      <c r="V17" s="24">
        <f>VLOOKUP(D17,[5]河北应付账款!$C:$G,5,0)</f>
        <v>116819.874666666</v>
      </c>
      <c r="W17" s="24"/>
      <c r="X17" s="24">
        <f t="shared" si="6"/>
        <v>116819.874666666</v>
      </c>
      <c r="Y17" s="24">
        <f>VLOOKUP(D17,'[6]规则内-打印版'!$D$3:$I$158,6,0)</f>
        <v>106000</v>
      </c>
      <c r="Z17" s="24">
        <f>VLOOKUP(D17,'[4]9月'!$I:$J,2,0)</f>
        <v>103790</v>
      </c>
      <c r="AA17" s="24">
        <f t="shared" si="7"/>
        <v>2210</v>
      </c>
      <c r="AB17" s="24">
        <f>VLOOKUP(D17,[7]支付登记跟进V2!$B:$F,5,0)</f>
        <v>101000</v>
      </c>
      <c r="AC17" s="24">
        <f>VLOOKUP(D17,'[4]8月'!$I:$J,2,0)</f>
        <v>97970</v>
      </c>
      <c r="AD17" s="24">
        <f t="shared" si="9"/>
        <v>3030</v>
      </c>
      <c r="AE17" s="24">
        <f>VLOOKUP(D17,[8]签批清单!$B:$C,2,0)</f>
        <v>88337.9973333333</v>
      </c>
      <c r="AF17" s="24">
        <f>VLOOKUP(D17,'[4]7月'!$I:$J,2,0)</f>
        <v>86330</v>
      </c>
      <c r="AG17" s="24">
        <f t="shared" si="10"/>
        <v>2007.9973333333</v>
      </c>
      <c r="AH17" s="47"/>
      <c r="AI17" s="42">
        <f t="shared" si="14"/>
        <v>147532.128000001</v>
      </c>
      <c r="AJ17" s="42">
        <f t="shared" si="15"/>
        <v>57532.128000001</v>
      </c>
      <c r="AK17" s="42">
        <f t="shared" si="16"/>
        <v>-19771.867999999</v>
      </c>
      <c r="AL17" s="42">
        <f t="shared" si="17"/>
        <v>-96771.867999999</v>
      </c>
      <c r="AM17" s="43" t="e">
        <f>VLOOKUP(D17,'[9]2月'!$B:$C,2,0)</f>
        <v>#N/A</v>
      </c>
    </row>
    <row r="18" s="43" customFormat="1" ht="16.5" spans="2:39">
      <c r="B18" s="46">
        <v>13</v>
      </c>
      <c r="C18" s="46" t="str">
        <f>_xlfn.XLOOKUP(D18,[1]整理明细!$C:$C,[1]整理明细!$B:$B)</f>
        <v>S413064</v>
      </c>
      <c r="D18" s="47" t="s">
        <v>69</v>
      </c>
      <c r="E18" s="47" t="s">
        <v>1078</v>
      </c>
      <c r="F18" s="47"/>
      <c r="G18" s="66">
        <f>VLOOKUP($C18,'[2]2024.01月支付计划'!$B:$H,5,0)</f>
        <v>2597030.52</v>
      </c>
      <c r="H18" s="66">
        <f>VLOOKUP($C18,'[2]2024.01月支付计划'!$B:$H,6,0)</f>
        <v>1118821.98</v>
      </c>
      <c r="I18" s="66">
        <f>VLOOKUP($C18,'[2]2024.01月支付计划'!$B:$H,7,0)</f>
        <v>186470.33</v>
      </c>
      <c r="J18" s="24">
        <f t="shared" ref="J18:L18" si="29">P18+V18+Y18+AB18+AE18+S18+M18</f>
        <v>1369607.37333333</v>
      </c>
      <c r="K18" s="24">
        <f t="shared" si="29"/>
        <v>1632510</v>
      </c>
      <c r="L18" s="24">
        <f t="shared" si="29"/>
        <v>-262902.626666667</v>
      </c>
      <c r="M18" s="33">
        <f>VLOOKUP(C18,'[2]2024.01月支付计划'!$B:$K,10,0)</f>
        <v>200000</v>
      </c>
      <c r="N18" s="24">
        <v>485000</v>
      </c>
      <c r="O18" s="24">
        <f t="shared" si="12"/>
        <v>-285000</v>
      </c>
      <c r="P18" s="24">
        <f t="shared" si="13"/>
        <v>149176.264</v>
      </c>
      <c r="Q18" s="24">
        <f>VLOOKUP(D18,'[4]12月'!$I:$J,2,0)</f>
        <v>29100</v>
      </c>
      <c r="R18" s="24">
        <f t="shared" si="3"/>
        <v>120076.264</v>
      </c>
      <c r="S18" s="24">
        <f>VLOOKUP(C18,'[3]11月支付计划'!$C$102:$J$314,8,0)</f>
        <v>170000</v>
      </c>
      <c r="T18" s="24">
        <f>VLOOKUP(D18,'[4]11月'!$I:$J,2,0)</f>
        <v>329800</v>
      </c>
      <c r="U18" s="24">
        <f t="shared" si="4"/>
        <v>-159800</v>
      </c>
      <c r="V18" s="24">
        <f>VLOOKUP(D18,[5]河北应付账款!$C:$G,5,0)</f>
        <v>202634.404</v>
      </c>
      <c r="W18" s="24">
        <f>VLOOKUP(D18,'[4]10月'!$I:$J,2,0)</f>
        <v>106700</v>
      </c>
      <c r="X18" s="24">
        <f t="shared" si="6"/>
        <v>95934.404</v>
      </c>
      <c r="Y18" s="24">
        <f>VLOOKUP(D18,'[6]规则内-打印版'!$D$3:$I$158,6,0)</f>
        <v>215000</v>
      </c>
      <c r="Z18" s="24">
        <f>VLOOKUP(D18,'[4]9月'!$I:$J,2,0)</f>
        <v>260930</v>
      </c>
      <c r="AA18" s="24">
        <f t="shared" si="7"/>
        <v>-45930</v>
      </c>
      <c r="AB18" s="24">
        <f>VLOOKUP(D18,[7]支付登记跟进V2!$B:$F,5,0)</f>
        <v>219000</v>
      </c>
      <c r="AC18" s="24">
        <f>VLOOKUP(D18,'[4]8月'!$I:$J,2,0)</f>
        <v>212430</v>
      </c>
      <c r="AD18" s="24">
        <f t="shared" si="9"/>
        <v>6570</v>
      </c>
      <c r="AE18" s="24">
        <f>VLOOKUP(D18,[8]签批清单!$B:$C,2,0)</f>
        <v>213796.705333333</v>
      </c>
      <c r="AF18" s="24">
        <f>VLOOKUP(D18,'[4]7月'!$I:$J,2,0)</f>
        <v>208550</v>
      </c>
      <c r="AG18" s="24">
        <f t="shared" si="10"/>
        <v>5246.705333333</v>
      </c>
      <c r="AH18" s="47"/>
      <c r="AI18" s="42">
        <f t="shared" si="14"/>
        <v>782078.890666667</v>
      </c>
      <c r="AJ18" s="42">
        <f t="shared" si="15"/>
        <v>612078.890666667</v>
      </c>
      <c r="AK18" s="42">
        <f t="shared" si="16"/>
        <v>462902.626666667</v>
      </c>
      <c r="AL18" s="42">
        <f t="shared" si="17"/>
        <v>262902.626666667</v>
      </c>
      <c r="AM18" s="43" t="e">
        <f>VLOOKUP(D18,'[9]2月'!$B:$C,2,0)</f>
        <v>#N/A</v>
      </c>
    </row>
    <row r="19" s="43" customFormat="1" ht="16.5" spans="2:39">
      <c r="B19" s="46">
        <v>14</v>
      </c>
      <c r="C19" s="46" t="str">
        <f>_xlfn.XLOOKUP(D19,[1]整理明细!$C:$C,[1]整理明细!$B:$B)</f>
        <v>S413108</v>
      </c>
      <c r="D19" s="47" t="s">
        <v>72</v>
      </c>
      <c r="E19" s="47" t="s">
        <v>1078</v>
      </c>
      <c r="F19" s="47"/>
      <c r="G19" s="66">
        <f>VLOOKUP($C19,'[2]2024.01月支付计划'!$B:$H,5,0)</f>
        <v>4626138.66</v>
      </c>
      <c r="H19" s="66">
        <f>VLOOKUP($C19,'[2]2024.01月支付计划'!$B:$H,6,0)</f>
        <v>1610401.74</v>
      </c>
      <c r="I19" s="66">
        <f>VLOOKUP($C19,'[2]2024.01月支付计划'!$B:$H,7,0)</f>
        <v>268400.29</v>
      </c>
      <c r="J19" s="24">
        <f t="shared" ref="J19:L19" si="30">P19+V19+Y19+AB19+AE19+S19+M19</f>
        <v>1797890.62666667</v>
      </c>
      <c r="K19" s="24">
        <f t="shared" si="30"/>
        <v>1286220</v>
      </c>
      <c r="L19" s="24">
        <f t="shared" si="30"/>
        <v>511670.626666667</v>
      </c>
      <c r="M19" s="33">
        <f>VLOOKUP(C19,'[2]2024.01月支付计划'!$B:$K,10,0)</f>
        <v>215000</v>
      </c>
      <c r="N19" s="24">
        <v>155200</v>
      </c>
      <c r="O19" s="24">
        <f t="shared" si="12"/>
        <v>59800</v>
      </c>
      <c r="P19" s="24">
        <f t="shared" si="13"/>
        <v>214720.232</v>
      </c>
      <c r="Q19" s="24"/>
      <c r="R19" s="24">
        <f t="shared" si="3"/>
        <v>214720.232</v>
      </c>
      <c r="S19" s="24">
        <f>VLOOKUP(C19,'[3]11月支付计划'!$C$102:$J$314,8,0)</f>
        <v>210000</v>
      </c>
      <c r="T19" s="24">
        <f>VLOOKUP(D19,'[4]11月'!$I:$J,2,0)</f>
        <v>242500</v>
      </c>
      <c r="U19" s="24">
        <f t="shared" si="4"/>
        <v>-32500</v>
      </c>
      <c r="V19" s="24">
        <f>VLOOKUP(D19,[5]河北应付账款!$C:$G,5,0)</f>
        <v>246470.912</v>
      </c>
      <c r="W19" s="24">
        <f>VLOOKUP(D19,'[4]10月'!$I:$J,2,0)</f>
        <v>101850</v>
      </c>
      <c r="X19" s="24">
        <f t="shared" si="6"/>
        <v>144620.912</v>
      </c>
      <c r="Y19" s="24">
        <f>VLOOKUP(D19,'[6]规则内-打印版'!$D$3:$I$158,6,0)</f>
        <v>302000</v>
      </c>
      <c r="Z19" s="24">
        <f>VLOOKUP(D19,'[4]9月'!$I:$J,2,0)</f>
        <v>194000</v>
      </c>
      <c r="AA19" s="24">
        <f t="shared" si="7"/>
        <v>108000</v>
      </c>
      <c r="AB19" s="24">
        <f>VLOOKUP(D19,[7]支付登记跟进V2!$B:$F,5,0)</f>
        <v>308000</v>
      </c>
      <c r="AC19" s="24">
        <f>VLOOKUP(D19,'[4]8月'!$I:$J,2,0)</f>
        <v>298760</v>
      </c>
      <c r="AD19" s="24">
        <f t="shared" si="9"/>
        <v>9240</v>
      </c>
      <c r="AE19" s="24">
        <f>VLOOKUP(D19,[8]签批清单!$B:$C,2,0)</f>
        <v>301699.482666667</v>
      </c>
      <c r="AF19" s="24">
        <f>VLOOKUP(D19,'[4]7月'!$I:$J,2,0)</f>
        <v>293910</v>
      </c>
      <c r="AG19" s="24">
        <f t="shared" si="10"/>
        <v>7789.48266666703</v>
      </c>
      <c r="AH19" s="47"/>
      <c r="AI19" s="42">
        <f t="shared" si="14"/>
        <v>128049.605333333</v>
      </c>
      <c r="AJ19" s="42">
        <f t="shared" si="15"/>
        <v>-81950.394666667</v>
      </c>
      <c r="AK19" s="42">
        <f t="shared" si="16"/>
        <v>-296670.626666667</v>
      </c>
      <c r="AL19" s="42">
        <f t="shared" si="17"/>
        <v>-511670.626666667</v>
      </c>
      <c r="AM19" s="43" t="e">
        <f>VLOOKUP(D19,'[9]2月'!$B:$C,2,0)</f>
        <v>#N/A</v>
      </c>
    </row>
    <row r="20" s="43" customFormat="1" ht="16.5" spans="2:39">
      <c r="B20" s="46">
        <v>15</v>
      </c>
      <c r="C20" s="46" t="str">
        <f>_xlfn.XLOOKUP(D20,[1]整理明细!$C:$C,[1]整理明细!$B:$B)</f>
        <v>S413045</v>
      </c>
      <c r="D20" s="47" t="s">
        <v>74</v>
      </c>
      <c r="E20" s="47" t="s">
        <v>1078</v>
      </c>
      <c r="F20" s="47"/>
      <c r="G20" s="66">
        <f>VLOOKUP($C20,'[2]2024.01月支付计划'!$B:$H,5,0)</f>
        <v>1993000.91</v>
      </c>
      <c r="H20" s="66">
        <f>VLOOKUP($C20,'[2]2024.01月支付计划'!$B:$H,6,0)</f>
        <v>539794.6</v>
      </c>
      <c r="I20" s="66">
        <f>VLOOKUP($C20,'[2]2024.01月支付计划'!$B:$H,7,0)</f>
        <v>89965.7666666667</v>
      </c>
      <c r="J20" s="24">
        <f t="shared" ref="J20:L20" si="31">P20+V20+Y20+AB20+AE20+S20+M20</f>
        <v>616621.88</v>
      </c>
      <c r="K20" s="24">
        <f t="shared" si="31"/>
        <v>924410</v>
      </c>
      <c r="L20" s="24">
        <f t="shared" si="31"/>
        <v>-307788.12</v>
      </c>
      <c r="M20" s="33">
        <f>VLOOKUP(C20,'[2]2024.01月支付计划'!$B:$K,10,0)</f>
        <v>72000</v>
      </c>
      <c r="N20" s="24">
        <v>87300</v>
      </c>
      <c r="O20" s="24">
        <f t="shared" si="12"/>
        <v>-15300</v>
      </c>
      <c r="P20" s="24">
        <f t="shared" si="13"/>
        <v>71972.6133333334</v>
      </c>
      <c r="Q20" s="24"/>
      <c r="R20" s="24">
        <f t="shared" si="3"/>
        <v>71972.6133333334</v>
      </c>
      <c r="S20" s="24">
        <f>VLOOKUP(C20,'[3]11月支付计划'!$C$102:$J$314,8,0)</f>
        <v>80000</v>
      </c>
      <c r="T20" s="24">
        <f>VLOOKUP(D20,'[4]11月'!$I:$J,2,0)</f>
        <v>38800</v>
      </c>
      <c r="U20" s="24">
        <f t="shared" si="4"/>
        <v>41200</v>
      </c>
      <c r="V20" s="24">
        <f>VLOOKUP(D20,[5]河北应付账款!$C:$G,5,0)</f>
        <v>110386.976</v>
      </c>
      <c r="W20" s="24">
        <f>VLOOKUP(D20,'[4]10月'!$I:$J,2,0)</f>
        <v>582000</v>
      </c>
      <c r="X20" s="24">
        <f t="shared" si="6"/>
        <v>-471613.024</v>
      </c>
      <c r="Y20" s="24">
        <f>VLOOKUP(D20,'[6]规则内-打印版'!$D$3:$I$158,6,0)</f>
        <v>109000</v>
      </c>
      <c r="Z20" s="24">
        <f>VLOOKUP(D20,'[4]9月'!$I:$J,2,0)</f>
        <v>48500</v>
      </c>
      <c r="AA20" s="24">
        <f t="shared" si="7"/>
        <v>60500</v>
      </c>
      <c r="AB20" s="24">
        <f>VLOOKUP(D20,[7]支付登记跟进V2!$B:$F,5,0)</f>
        <v>83000</v>
      </c>
      <c r="AC20" s="24">
        <f>VLOOKUP(D20,'[4]8月'!$I:$J,2,0)</f>
        <v>80510</v>
      </c>
      <c r="AD20" s="24">
        <f t="shared" si="9"/>
        <v>2490</v>
      </c>
      <c r="AE20" s="24">
        <f>VLOOKUP(D20,[8]签批清单!$B:$C,2,0)</f>
        <v>90262.2906666667</v>
      </c>
      <c r="AF20" s="24">
        <f>VLOOKUP(D20,'[4]7月'!$I:$J,2,0)</f>
        <v>87300</v>
      </c>
      <c r="AG20" s="24">
        <f t="shared" si="10"/>
        <v>2962.2906666667</v>
      </c>
      <c r="AH20" s="47"/>
      <c r="AI20" s="42">
        <f t="shared" si="14"/>
        <v>531760.733333333</v>
      </c>
      <c r="AJ20" s="42">
        <f t="shared" si="15"/>
        <v>451760.733333333</v>
      </c>
      <c r="AK20" s="42">
        <f t="shared" si="16"/>
        <v>379788.12</v>
      </c>
      <c r="AL20" s="42">
        <f t="shared" si="17"/>
        <v>307788.12</v>
      </c>
      <c r="AM20" s="43" t="e">
        <f>VLOOKUP(D20,'[9]2月'!$B:$C,2,0)</f>
        <v>#N/A</v>
      </c>
    </row>
    <row r="21" s="43" customFormat="1" ht="16.5" spans="2:39">
      <c r="B21" s="46">
        <v>16</v>
      </c>
      <c r="C21" s="46" t="str">
        <f>_xlfn.XLOOKUP(D21,[1]整理明细!$C:$C,[1]整理明细!$B:$B)</f>
        <v>S413107</v>
      </c>
      <c r="D21" s="47" t="s">
        <v>706</v>
      </c>
      <c r="E21" s="47" t="s">
        <v>1078</v>
      </c>
      <c r="F21" s="47"/>
      <c r="G21" s="66">
        <f>VLOOKUP($C21,'[2]2024.01月支付计划'!$B:$H,5,0)</f>
        <v>3354924.42</v>
      </c>
      <c r="H21" s="66">
        <f>VLOOKUP($C21,'[2]2024.01月支付计划'!$B:$H,6,0)</f>
        <v>1625756.78</v>
      </c>
      <c r="I21" s="66">
        <f>VLOOKUP($C21,'[2]2024.01月支付计划'!$B:$H,7,0)</f>
        <v>270959.463333333</v>
      </c>
      <c r="J21" s="24">
        <f t="shared" ref="J21:L21" si="32">P21+V21+Y21+AB21+AE21+S21+M21</f>
        <v>1672411.124</v>
      </c>
      <c r="K21" s="24">
        <f t="shared" si="32"/>
        <v>1770180</v>
      </c>
      <c r="L21" s="24">
        <f t="shared" si="32"/>
        <v>-97768.8760000016</v>
      </c>
      <c r="M21" s="33">
        <f>VLOOKUP(C21,'[2]2024.01月支付计划'!$B:$K,10,0)</f>
        <v>300000</v>
      </c>
      <c r="N21" s="24">
        <v>200000</v>
      </c>
      <c r="O21" s="24">
        <f t="shared" si="12"/>
        <v>100000</v>
      </c>
      <c r="P21" s="24">
        <f t="shared" si="13"/>
        <v>216767.570666666</v>
      </c>
      <c r="Q21" s="24">
        <f>VLOOKUP(D21,'[4]12月'!$I:$J,2,0)</f>
        <v>226000</v>
      </c>
      <c r="R21" s="24">
        <f t="shared" si="3"/>
        <v>-9232.42933333357</v>
      </c>
      <c r="S21" s="24">
        <f>VLOOKUP(C21,'[3]11月支付计划'!$C$102:$J$314,8,0)</f>
        <v>230000</v>
      </c>
      <c r="T21" s="24">
        <f>VLOOKUP(D21,'[4]11月'!$I:$J,2,0)</f>
        <v>588000</v>
      </c>
      <c r="U21" s="24">
        <f t="shared" si="4"/>
        <v>-358000</v>
      </c>
      <c r="V21" s="24">
        <f>VLOOKUP(D21,[5]河北应付账款!$C:$G,5,0)</f>
        <v>231768.586666666</v>
      </c>
      <c r="W21" s="24">
        <f>VLOOKUP(D21,'[4]10月'!$I:$J,2,0)</f>
        <v>226000</v>
      </c>
      <c r="X21" s="24">
        <f t="shared" si="6"/>
        <v>5768.586666666</v>
      </c>
      <c r="Y21" s="24">
        <f>VLOOKUP(D21,'[6]规则内-打印版'!$D$3:$I$158,6,0)</f>
        <v>233000</v>
      </c>
      <c r="Z21" s="24">
        <f>VLOOKUP(D21,'[4]9月'!$I:$J,2,0)</f>
        <v>245000</v>
      </c>
      <c r="AA21" s="24">
        <f t="shared" si="7"/>
        <v>-12000</v>
      </c>
      <c r="AB21" s="24">
        <f>VLOOKUP(D21,[7]支付登记跟进V2!$B:$F,5,0)</f>
        <v>224000</v>
      </c>
      <c r="AC21" s="24">
        <f>VLOOKUP(D21,'[4]8月'!$I:$J,2,0)</f>
        <v>151900</v>
      </c>
      <c r="AD21" s="24">
        <f t="shared" si="9"/>
        <v>72100</v>
      </c>
      <c r="AE21" s="24">
        <f>VLOOKUP(D21,[8]签批清单!$B:$C,2,0)</f>
        <v>236874.966666666</v>
      </c>
      <c r="AF21" s="24">
        <f>VLOOKUP(D21,'[4]7月'!$I:$J,2,0)</f>
        <v>133280</v>
      </c>
      <c r="AG21" s="24">
        <f t="shared" si="10"/>
        <v>103594.966666666</v>
      </c>
      <c r="AH21" s="47"/>
      <c r="AI21" s="42">
        <f t="shared" si="14"/>
        <v>844536.446666668</v>
      </c>
      <c r="AJ21" s="42">
        <f t="shared" si="15"/>
        <v>614536.446666668</v>
      </c>
      <c r="AK21" s="42">
        <f t="shared" si="16"/>
        <v>397768.876000002</v>
      </c>
      <c r="AL21" s="42">
        <f t="shared" si="17"/>
        <v>97768.8760000016</v>
      </c>
      <c r="AM21" s="43" t="e">
        <f>VLOOKUP(D21,'[9]2月'!$B:$C,2,0)</f>
        <v>#N/A</v>
      </c>
    </row>
    <row r="22" s="43" customFormat="1" ht="16.5" spans="2:39">
      <c r="B22" s="46">
        <v>17</v>
      </c>
      <c r="C22" s="46" t="str">
        <f>_xlfn.XLOOKUP(D22,[1]整理明细!$C:$C,[1]整理明细!$B:$B)</f>
        <v>S413055</v>
      </c>
      <c r="D22" s="47" t="s">
        <v>76</v>
      </c>
      <c r="E22" s="47" t="s">
        <v>1078</v>
      </c>
      <c r="F22" s="47"/>
      <c r="G22" s="66">
        <f>VLOOKUP($C22,'[2]2024.01月支付计划'!$B:$H,5,0)</f>
        <v>2424216.5</v>
      </c>
      <c r="H22" s="66">
        <f>VLOOKUP($C22,'[2]2024.01月支付计划'!$B:$H,6,0)</f>
        <v>1005854.59</v>
      </c>
      <c r="I22" s="66">
        <f>VLOOKUP($C22,'[2]2024.01月支付计划'!$B:$H,7,0)</f>
        <v>167642.431666667</v>
      </c>
      <c r="J22" s="24">
        <f t="shared" ref="J22:L22" si="33">P22+V22+Y22+AB22+AE22+S22+M22</f>
        <v>925174.100666667</v>
      </c>
      <c r="K22" s="24">
        <f t="shared" si="33"/>
        <v>713435</v>
      </c>
      <c r="L22" s="24">
        <f t="shared" si="33"/>
        <v>211739.100666667</v>
      </c>
      <c r="M22" s="33">
        <f>VLOOKUP(C22,'[2]2024.01月支付计划'!$B:$K,10,0)</f>
        <v>134000</v>
      </c>
      <c r="N22" s="24">
        <v>145500</v>
      </c>
      <c r="O22" s="24">
        <f t="shared" si="12"/>
        <v>-11500</v>
      </c>
      <c r="P22" s="24">
        <f t="shared" si="13"/>
        <v>134113.945333334</v>
      </c>
      <c r="Q22" s="24">
        <f>VLOOKUP(D22,'[4]12月'!$I:$J,2,0)</f>
        <v>38800</v>
      </c>
      <c r="R22" s="24">
        <f t="shared" si="3"/>
        <v>95313.9453333336</v>
      </c>
      <c r="S22" s="24">
        <f>VLOOKUP(C22,'[3]11月支付计划'!$C$102:$J$314,8,0)</f>
        <v>140000</v>
      </c>
      <c r="T22" s="24">
        <f>VLOOKUP(D22,'[4]11月'!$I:$J,2,0)</f>
        <v>116400</v>
      </c>
      <c r="U22" s="24">
        <f t="shared" si="4"/>
        <v>23600</v>
      </c>
      <c r="V22" s="24">
        <f>VLOOKUP(D22,[5]河北应付账款!$C:$G,5,0)</f>
        <v>174274.382</v>
      </c>
      <c r="W22" s="24">
        <f>VLOOKUP(D22,'[4]10月'!$I:$J,2,0)</f>
        <v>48500</v>
      </c>
      <c r="X22" s="24">
        <f t="shared" si="6"/>
        <v>125774.382</v>
      </c>
      <c r="Y22" s="24">
        <f>VLOOKUP(D22,'[6]规则内-打印版'!$D$3:$I$158,6,0)</f>
        <v>135000</v>
      </c>
      <c r="Z22" s="24">
        <f>VLOOKUP(D22,'[4]9月'!$I:$J,2,0)</f>
        <v>132405</v>
      </c>
      <c r="AA22" s="24">
        <f t="shared" si="7"/>
        <v>2595</v>
      </c>
      <c r="AB22" s="24">
        <f>VLOOKUP(D22,[7]支付登记跟进V2!$B:$F,5,0)</f>
        <v>119000</v>
      </c>
      <c r="AC22" s="24">
        <f>VLOOKUP(D22,'[4]8月'!$I:$J,2,0)</f>
        <v>115430</v>
      </c>
      <c r="AD22" s="24">
        <f t="shared" si="9"/>
        <v>3570</v>
      </c>
      <c r="AE22" s="24">
        <f>VLOOKUP(D22,[8]签批清单!$B:$C,2,0)</f>
        <v>88785.7733333333</v>
      </c>
      <c r="AF22" s="24">
        <f>VLOOKUP(D22,'[4]7月'!$I:$J,2,0)</f>
        <v>116400</v>
      </c>
      <c r="AG22" s="24">
        <f t="shared" si="10"/>
        <v>-27614.2266666667</v>
      </c>
      <c r="AH22" s="47"/>
      <c r="AI22" s="42">
        <f t="shared" si="14"/>
        <v>196374.844666667</v>
      </c>
      <c r="AJ22" s="42">
        <f t="shared" si="15"/>
        <v>56374.844666667</v>
      </c>
      <c r="AK22" s="42">
        <f t="shared" si="16"/>
        <v>-77739.1006666666</v>
      </c>
      <c r="AL22" s="42">
        <f t="shared" si="17"/>
        <v>-211739.100666667</v>
      </c>
      <c r="AM22" s="43" t="e">
        <f>VLOOKUP(D22,'[9]2月'!$B:$C,2,0)</f>
        <v>#N/A</v>
      </c>
    </row>
    <row r="23" s="43" customFormat="1" ht="16.5" spans="2:39">
      <c r="B23" s="46">
        <v>18</v>
      </c>
      <c r="C23" s="46" t="s">
        <v>77</v>
      </c>
      <c r="D23" s="47" t="s">
        <v>78</v>
      </c>
      <c r="E23" s="47" t="s">
        <v>1078</v>
      </c>
      <c r="F23" s="47"/>
      <c r="G23" s="66">
        <f>VLOOKUP($C23,'[2]2024.01月支付计划'!$B:$H,5,0)</f>
        <v>3160794.99</v>
      </c>
      <c r="H23" s="66">
        <f>VLOOKUP($C23,'[2]2024.01月支付计划'!$B:$H,6,0)</f>
        <v>2433921.1</v>
      </c>
      <c r="I23" s="66">
        <f>VLOOKUP($C23,'[2]2024.01月支付计划'!$B:$H,7,0)</f>
        <v>405653.516666667</v>
      </c>
      <c r="J23" s="24">
        <f t="shared" ref="J23:L23" si="34">P23+V23+Y23+AB23+AE23+S23+M23</f>
        <v>1548863.59733333</v>
      </c>
      <c r="K23" s="24">
        <f t="shared" si="34"/>
        <v>1870900</v>
      </c>
      <c r="L23" s="24">
        <f t="shared" si="34"/>
        <v>-322036.402666665</v>
      </c>
      <c r="M23" s="33">
        <v>325000</v>
      </c>
      <c r="N23" s="24">
        <v>347000</v>
      </c>
      <c r="O23" s="24">
        <f t="shared" si="12"/>
        <v>-22000</v>
      </c>
      <c r="P23" s="24">
        <f t="shared" si="13"/>
        <v>324522.813333334</v>
      </c>
      <c r="Q23" s="24">
        <f>VLOOKUP(D23,'[4]12月'!$I:$J,2,0)</f>
        <v>147000</v>
      </c>
      <c r="R23" s="24">
        <f t="shared" si="3"/>
        <v>177522.813333334</v>
      </c>
      <c r="S23" s="24">
        <v>230000</v>
      </c>
      <c r="T23" s="24">
        <f>VLOOKUP(D23,'[4]11月'!$I:$J,2,0)</f>
        <v>245000</v>
      </c>
      <c r="U23" s="24">
        <f t="shared" si="4"/>
        <v>-15000</v>
      </c>
      <c r="V23" s="24">
        <v>203593.949333334</v>
      </c>
      <c r="W23" s="24">
        <f>VLOOKUP(D23,'[4]10月'!$I:$J,2,0)+196000</f>
        <v>490000</v>
      </c>
      <c r="X23" s="24">
        <f t="shared" si="6"/>
        <v>-286406.050666666</v>
      </c>
      <c r="Y23" s="24">
        <f>VLOOKUP(D23,'[6]规则内-打印版'!$D$3:$I$158,6,0)</f>
        <v>160000</v>
      </c>
      <c r="Z23" s="24">
        <f>VLOOKUP(D23,'[4]9月'!$I:$J,2,0)</f>
        <v>343000</v>
      </c>
      <c r="AA23" s="24">
        <f t="shared" si="7"/>
        <v>-183000</v>
      </c>
      <c r="AB23" s="24">
        <f>VLOOKUP(D23,[7]支付登记跟进V2!$B:$F,5,0)</f>
        <v>158000</v>
      </c>
      <c r="AC23" s="24">
        <f>VLOOKUP(D23,'[4]8月'!$I:$J,2,0)</f>
        <v>154840</v>
      </c>
      <c r="AD23" s="24">
        <f t="shared" si="9"/>
        <v>3160</v>
      </c>
      <c r="AE23" s="24">
        <f>VLOOKUP(D23,[8]签批清单!$B:$C,2,0)</f>
        <v>147746.834666667</v>
      </c>
      <c r="AF23" s="24">
        <f>VLOOKUP(D23,'[4]7月'!$I:$J,2,0)</f>
        <v>144060</v>
      </c>
      <c r="AG23" s="24">
        <f t="shared" si="10"/>
        <v>3686.83466666701</v>
      </c>
      <c r="AH23" s="47"/>
      <c r="AI23" s="42">
        <f t="shared" si="14"/>
        <v>1201559.216</v>
      </c>
      <c r="AJ23" s="42">
        <f t="shared" si="15"/>
        <v>971559.215999999</v>
      </c>
      <c r="AK23" s="42">
        <f t="shared" si="16"/>
        <v>647036.402666665</v>
      </c>
      <c r="AL23" s="42">
        <f t="shared" si="17"/>
        <v>322036.402666665</v>
      </c>
      <c r="AM23" s="43" t="e">
        <f>VLOOKUP(D23,'[9]2月'!$B:$C,2,0)</f>
        <v>#N/A</v>
      </c>
    </row>
    <row r="24" s="43" customFormat="1" ht="16.5" spans="2:39">
      <c r="B24" s="46">
        <v>19</v>
      </c>
      <c r="C24" s="46" t="str">
        <f>_xlfn.XLOOKUP(D24,[1]整理明细!$C:$C,[1]整理明细!$B:$B)</f>
        <v>S432014</v>
      </c>
      <c r="D24" s="47" t="s">
        <v>80</v>
      </c>
      <c r="E24" s="47" t="s">
        <v>1078</v>
      </c>
      <c r="F24" s="47"/>
      <c r="G24" s="66">
        <f>VLOOKUP($C24,'[2]2024.01月支付计划'!$B:$H,5,0)</f>
        <v>1389596.15</v>
      </c>
      <c r="H24" s="66">
        <f>VLOOKUP($C24,'[2]2024.01月支付计划'!$B:$H,6,0)</f>
        <v>351796.35</v>
      </c>
      <c r="I24" s="66">
        <f>VLOOKUP($C24,'[2]2024.01月支付计划'!$B:$H,7,0)</f>
        <v>58632.725</v>
      </c>
      <c r="J24" s="24">
        <f t="shared" ref="J24:L24" si="35">P24+V24+Y24+AB24+AE24+S24+M24</f>
        <v>657563.602666667</v>
      </c>
      <c r="K24" s="24">
        <f t="shared" si="35"/>
        <v>723620</v>
      </c>
      <c r="L24" s="24">
        <f t="shared" si="35"/>
        <v>-66056.3973333334</v>
      </c>
      <c r="M24" s="33">
        <f>VLOOKUP(C24,'[2]2024.01月支付计划'!$B:$K,10,0)</f>
        <v>300000</v>
      </c>
      <c r="N24" s="24">
        <v>242500</v>
      </c>
      <c r="O24" s="24">
        <f t="shared" si="12"/>
        <v>57500</v>
      </c>
      <c r="P24" s="24">
        <f t="shared" si="13"/>
        <v>46906.18</v>
      </c>
      <c r="Q24" s="24">
        <f>VLOOKUP(D24,'[4]12月'!$I:$J,2,0)</f>
        <v>145500</v>
      </c>
      <c r="R24" s="24">
        <f t="shared" si="3"/>
        <v>-98593.82</v>
      </c>
      <c r="S24" s="24">
        <f>VLOOKUP(C24,'[3]11月支付计划'!$C$102:$J$314,8,0)</f>
        <v>50000</v>
      </c>
      <c r="T24" s="24">
        <f>VLOOKUP(D24,'[4]11月'!$I:$J,2,0)</f>
        <v>87300</v>
      </c>
      <c r="U24" s="24">
        <f t="shared" si="4"/>
        <v>-37300</v>
      </c>
      <c r="V24" s="24">
        <f>VLOOKUP(D24,[5]河北应付账款!$C:$G,5,0)</f>
        <v>64381.4426666666</v>
      </c>
      <c r="W24" s="24">
        <f>VLOOKUP(D24,'[4]10月'!$I:$J,2,0)</f>
        <v>58200</v>
      </c>
      <c r="X24" s="24">
        <f t="shared" si="6"/>
        <v>6181.4426666666</v>
      </c>
      <c r="Y24" s="24">
        <f>VLOOKUP(D24,'[6]规则内-打印版'!$D$3:$I$158,6,0)</f>
        <v>67000</v>
      </c>
      <c r="Z24" s="24">
        <f>VLOOKUP(D24,'[4]9月'!$I:$J,2,0)</f>
        <v>64990</v>
      </c>
      <c r="AA24" s="24">
        <f t="shared" si="7"/>
        <v>2010</v>
      </c>
      <c r="AB24" s="24">
        <f>VLOOKUP(D24,[7]支付登记跟进V2!$B:$F,5,0)</f>
        <v>66000</v>
      </c>
      <c r="AC24" s="24">
        <f>VLOOKUP(D24,'[4]8月'!$I:$J,2,0)</f>
        <v>64020</v>
      </c>
      <c r="AD24" s="24">
        <f t="shared" si="9"/>
        <v>1980</v>
      </c>
      <c r="AE24" s="24">
        <f>VLOOKUP(D24,[8]签批清单!$B:$C,2,0)</f>
        <v>63275.98</v>
      </c>
      <c r="AF24" s="24">
        <f>VLOOKUP(D24,'[4]7月'!$I:$J,2,0)</f>
        <v>61110</v>
      </c>
      <c r="AG24" s="24">
        <f t="shared" si="10"/>
        <v>2165.98</v>
      </c>
      <c r="AH24" s="47"/>
      <c r="AI24" s="42">
        <f t="shared" si="14"/>
        <v>462962.577333333</v>
      </c>
      <c r="AJ24" s="42">
        <f t="shared" si="15"/>
        <v>412962.577333333</v>
      </c>
      <c r="AK24" s="42">
        <f t="shared" si="16"/>
        <v>366056.397333333</v>
      </c>
      <c r="AL24" s="42">
        <f t="shared" si="17"/>
        <v>66056.397333333</v>
      </c>
      <c r="AM24" s="43" t="e">
        <f>VLOOKUP(D24,'[9]2月'!$B:$C,2,0)</f>
        <v>#N/A</v>
      </c>
    </row>
    <row r="25" s="43" customFormat="1" ht="16.5" spans="2:39">
      <c r="B25" s="46">
        <v>20</v>
      </c>
      <c r="C25" s="46" t="str">
        <f>_xlfn.XLOOKUP(D25,[1]整理明细!$C:$C,[1]整理明细!$B:$B)</f>
        <v>S413033</v>
      </c>
      <c r="D25" s="47" t="s">
        <v>82</v>
      </c>
      <c r="E25" s="47" t="s">
        <v>1078</v>
      </c>
      <c r="F25" s="47"/>
      <c r="G25" s="66">
        <f>VLOOKUP($C25,'[2]2024.01月支付计划'!$B:$H,5,0)</f>
        <v>2132878.4</v>
      </c>
      <c r="H25" s="66">
        <f>VLOOKUP($C25,'[2]2024.01月支付计划'!$B:$H,6,0)</f>
        <v>730902.14</v>
      </c>
      <c r="I25" s="66">
        <f>VLOOKUP($C25,'[2]2024.01月支付计划'!$B:$H,7,0)</f>
        <v>121817.023333333</v>
      </c>
      <c r="J25" s="24">
        <f t="shared" ref="J25:L25" si="36">P25+V25+Y25+AB25+AE25+S25+M25</f>
        <v>721449.163999999</v>
      </c>
      <c r="K25" s="24">
        <f t="shared" si="36"/>
        <v>655325</v>
      </c>
      <c r="L25" s="24">
        <f t="shared" si="36"/>
        <v>66124.1639999994</v>
      </c>
      <c r="M25" s="33">
        <f>VLOOKUP(C25,'[2]2024.01月支付计划'!$B:$K,10,0)</f>
        <v>97000</v>
      </c>
      <c r="N25" s="24">
        <v>148500</v>
      </c>
      <c r="O25" s="24">
        <f t="shared" si="12"/>
        <v>-51500</v>
      </c>
      <c r="P25" s="24">
        <f t="shared" si="13"/>
        <v>97453.6186666664</v>
      </c>
      <c r="Q25" s="24">
        <f>VLOOKUP(D25,'[4]12月'!$I:$J,2,0)</f>
        <v>38800</v>
      </c>
      <c r="R25" s="24">
        <f t="shared" si="3"/>
        <v>58653.6186666664</v>
      </c>
      <c r="S25" s="24">
        <f>VLOOKUP(C25,'[3]11月支付计划'!$C$102:$J$314,8,0)</f>
        <v>90000</v>
      </c>
      <c r="T25" s="24">
        <f>VLOOKUP(D25,'[4]11月'!$I:$J,2,0)</f>
        <v>97000</v>
      </c>
      <c r="U25" s="24">
        <f t="shared" si="4"/>
        <v>-7000</v>
      </c>
      <c r="V25" s="24">
        <f>VLOOKUP(D25,[5]河北应付账款!$C:$G,5,0)</f>
        <v>105712.98</v>
      </c>
      <c r="W25" s="24">
        <f>VLOOKUP(D25,'[4]10月'!$I:$J,2,0)</f>
        <v>58200</v>
      </c>
      <c r="X25" s="24">
        <f t="shared" si="6"/>
        <v>47512.98</v>
      </c>
      <c r="Y25" s="24">
        <f>VLOOKUP(D25,'[6]规则内-打印版'!$D$3:$I$158,6,0)</f>
        <v>111000</v>
      </c>
      <c r="Z25" s="24">
        <f>VLOOKUP(D25,'[4]9月'!$I:$J,2,0)</f>
        <v>109125</v>
      </c>
      <c r="AA25" s="24">
        <f t="shared" si="7"/>
        <v>1875</v>
      </c>
      <c r="AB25" s="24">
        <f>VLOOKUP(D25,[7]支付登记跟进V2!$B:$F,5,0)</f>
        <v>114000</v>
      </c>
      <c r="AC25" s="24">
        <f>VLOOKUP(D25,'[4]8月'!$I:$J,2,0)</f>
        <v>110580</v>
      </c>
      <c r="AD25" s="24">
        <f t="shared" si="9"/>
        <v>3420</v>
      </c>
      <c r="AE25" s="24">
        <f>VLOOKUP(D25,[8]签批清单!$B:$C,2,0)</f>
        <v>106282.565333333</v>
      </c>
      <c r="AF25" s="24">
        <f>VLOOKUP(D25,'[4]7月'!$I:$J,2,0)</f>
        <v>93120</v>
      </c>
      <c r="AG25" s="24">
        <f t="shared" si="10"/>
        <v>13162.565333333</v>
      </c>
      <c r="AH25" s="47"/>
      <c r="AI25" s="42">
        <f t="shared" si="14"/>
        <v>218329.454666667</v>
      </c>
      <c r="AJ25" s="42">
        <f t="shared" si="15"/>
        <v>128329.454666667</v>
      </c>
      <c r="AK25" s="42">
        <f t="shared" si="16"/>
        <v>30875.8360000006</v>
      </c>
      <c r="AL25" s="42">
        <f t="shared" si="17"/>
        <v>-66124.1639999994</v>
      </c>
      <c r="AM25" s="43" t="e">
        <f>VLOOKUP(D25,'[9]2月'!$B:$C,2,0)</f>
        <v>#N/A</v>
      </c>
    </row>
    <row r="26" s="43" customFormat="1" ht="16.5" spans="2:39">
      <c r="B26" s="46">
        <v>21</v>
      </c>
      <c r="C26" s="46" t="str">
        <f>_xlfn.XLOOKUP(D26,[1]整理明细!$C:$C,[1]整理明细!$B:$B)</f>
        <v>S413047</v>
      </c>
      <c r="D26" s="47" t="s">
        <v>84</v>
      </c>
      <c r="E26" s="47" t="s">
        <v>1078</v>
      </c>
      <c r="F26" s="47"/>
      <c r="G26" s="66">
        <f>VLOOKUP($C26,'[2]2024.01月支付计划'!$B:$H,5,0)</f>
        <v>1835217.96</v>
      </c>
      <c r="H26" s="66">
        <f>VLOOKUP($C26,'[2]2024.01月支付计划'!$B:$H,6,0)</f>
        <v>1236600</v>
      </c>
      <c r="I26" s="66">
        <f>VLOOKUP($C26,'[2]2024.01月支付计划'!$B:$H,7,0)</f>
        <v>206100</v>
      </c>
      <c r="J26" s="24">
        <f t="shared" ref="J26:L26" si="37">P26+V26+Y26+AB26+AE26+S26+M26</f>
        <v>1055183.572</v>
      </c>
      <c r="K26" s="24">
        <f t="shared" si="37"/>
        <v>1060240</v>
      </c>
      <c r="L26" s="24">
        <f t="shared" si="37"/>
        <v>-5056.42800000001</v>
      </c>
      <c r="M26" s="33">
        <f>VLOOKUP(C26,'[2]2024.01月支付计划'!$B:$K,10,0)</f>
        <v>165000</v>
      </c>
      <c r="N26" s="24">
        <v>48500</v>
      </c>
      <c r="O26" s="24">
        <f t="shared" si="12"/>
        <v>116500</v>
      </c>
      <c r="P26" s="24">
        <f t="shared" si="13"/>
        <v>164880</v>
      </c>
      <c r="Q26" s="24">
        <f>VLOOKUP(D26,'[4]12月'!$I:$J,2,0)</f>
        <v>689700</v>
      </c>
      <c r="R26" s="24">
        <f t="shared" si="3"/>
        <v>-524820</v>
      </c>
      <c r="S26" s="24">
        <f>VLOOKUP(C26,'[3]11月支付计划'!$C$102:$J$314,8,0)</f>
        <v>170000</v>
      </c>
      <c r="T26" s="24">
        <f>VLOOKUP(D26,'[4]11月'!$I:$J,2,0)</f>
        <v>145500</v>
      </c>
      <c r="U26" s="24">
        <f t="shared" si="4"/>
        <v>24500</v>
      </c>
      <c r="V26" s="24">
        <f>VLOOKUP(D26,[5]河北应付账款!$C:$G,5,0)</f>
        <v>339714.024</v>
      </c>
      <c r="W26" s="24">
        <f>VLOOKUP(D26,'[4]10月'!$I:$J,2,0)</f>
        <v>29100</v>
      </c>
      <c r="X26" s="24">
        <f t="shared" si="6"/>
        <v>310614.024</v>
      </c>
      <c r="Y26" s="24">
        <f>VLOOKUP(D26,'[6]规则内-打印版'!$D$3:$I$158,6,0)</f>
        <v>72000</v>
      </c>
      <c r="Z26" s="24">
        <f>VLOOKUP(D26,'[4]9月'!$I:$J,2,0)</f>
        <v>58200</v>
      </c>
      <c r="AA26" s="24">
        <f t="shared" si="7"/>
        <v>13800</v>
      </c>
      <c r="AB26" s="24">
        <f>VLOOKUP(D26,[7]支付登记跟进V2!$B:$F,5,0)</f>
        <v>72000</v>
      </c>
      <c r="AC26" s="24">
        <f>VLOOKUP(D26,'[4]8月'!$I:$J,2,0)</f>
        <v>89240</v>
      </c>
      <c r="AD26" s="24">
        <f t="shared" si="9"/>
        <v>-17240</v>
      </c>
      <c r="AE26" s="24">
        <f>VLOOKUP(D26,[8]签批清单!$B:$C,2,0)</f>
        <v>71589.548</v>
      </c>
      <c r="AF26" s="24"/>
      <c r="AG26" s="24">
        <f t="shared" si="10"/>
        <v>71589.548</v>
      </c>
      <c r="AH26" s="47"/>
      <c r="AI26" s="42">
        <f t="shared" si="14"/>
        <v>504936.428</v>
      </c>
      <c r="AJ26" s="42">
        <f t="shared" si="15"/>
        <v>334936.428</v>
      </c>
      <c r="AK26" s="42">
        <f t="shared" si="16"/>
        <v>170056.428</v>
      </c>
      <c r="AL26" s="42">
        <f t="shared" si="17"/>
        <v>5056.42800000001</v>
      </c>
      <c r="AM26" s="43" t="e">
        <f>VLOOKUP(D26,'[9]2月'!$B:$C,2,0)</f>
        <v>#N/A</v>
      </c>
    </row>
    <row r="27" s="43" customFormat="1" ht="16.5" spans="2:39">
      <c r="B27" s="46">
        <v>22</v>
      </c>
      <c r="C27" s="46" t="str">
        <f>_xlfn.XLOOKUP(D27,[1]整理明细!$C:$C,[1]整理明细!$B:$B)</f>
        <v>S437004</v>
      </c>
      <c r="D27" s="47" t="s">
        <v>86</v>
      </c>
      <c r="E27" s="47" t="s">
        <v>1078</v>
      </c>
      <c r="F27" s="47"/>
      <c r="G27" s="66">
        <f>VLOOKUP($C27,'[2]2024.01月支付计划'!$B:$H,5,0)</f>
        <v>4049484.17</v>
      </c>
      <c r="H27" s="66">
        <f>VLOOKUP($C27,'[2]2024.01月支付计划'!$B:$H,6,0)</f>
        <v>5238879.22</v>
      </c>
      <c r="I27" s="66">
        <f>VLOOKUP($C27,'[2]2024.01月支付计划'!$B:$H,7,0)</f>
        <v>873146.536666667</v>
      </c>
      <c r="J27" s="24">
        <f t="shared" ref="J27:L27" si="38">P27+V27+Y27+AB27+AE27+S27+M27</f>
        <v>1311363.08266667</v>
      </c>
      <c r="K27" s="24">
        <f t="shared" si="38"/>
        <v>900000</v>
      </c>
      <c r="L27" s="24">
        <f t="shared" si="38"/>
        <v>411363.082666667</v>
      </c>
      <c r="M27" s="33">
        <f>VLOOKUP(C27,'[2]2024.01月支付计划'!$B:$K,10,0)</f>
        <v>699000</v>
      </c>
      <c r="N27" s="24">
        <v>300000</v>
      </c>
      <c r="O27" s="24">
        <f t="shared" si="12"/>
        <v>399000</v>
      </c>
      <c r="P27" s="24"/>
      <c r="Q27" s="24"/>
      <c r="R27" s="24">
        <f t="shared" si="3"/>
        <v>0</v>
      </c>
      <c r="S27" s="24"/>
      <c r="T27" s="24"/>
      <c r="U27" s="24">
        <f t="shared" si="4"/>
        <v>0</v>
      </c>
      <c r="V27" s="24"/>
      <c r="W27" s="24"/>
      <c r="X27" s="24">
        <f t="shared" si="6"/>
        <v>0</v>
      </c>
      <c r="Y27" s="24"/>
      <c r="Z27" s="24"/>
      <c r="AA27" s="24">
        <f t="shared" si="7"/>
        <v>0</v>
      </c>
      <c r="AB27" s="24"/>
      <c r="AC27" s="24"/>
      <c r="AD27" s="24">
        <f t="shared" si="9"/>
        <v>0</v>
      </c>
      <c r="AE27" s="24">
        <f>VLOOKUP(D27,[8]签批清单!$B:$C,2,0)</f>
        <v>612363.082666667</v>
      </c>
      <c r="AF27" s="24">
        <f>VLOOKUP(D27,'[4]7月'!$I:$J,2,0)</f>
        <v>600000</v>
      </c>
      <c r="AG27" s="24">
        <f t="shared" si="10"/>
        <v>12363.0826666669</v>
      </c>
      <c r="AH27" s="47"/>
      <c r="AI27" s="42">
        <f t="shared" si="14"/>
        <v>287636.917333333</v>
      </c>
      <c r="AJ27" s="42">
        <f t="shared" si="15"/>
        <v>287636.917333333</v>
      </c>
      <c r="AK27" s="42">
        <f t="shared" si="16"/>
        <v>287636.917333333</v>
      </c>
      <c r="AL27" s="42">
        <f t="shared" si="17"/>
        <v>-411363.082666667</v>
      </c>
      <c r="AM27" s="43" t="e">
        <f>VLOOKUP(D27,'[9]2月'!$B:$C,2,0)</f>
        <v>#N/A</v>
      </c>
    </row>
    <row r="28" s="43" customFormat="1" ht="16.5" spans="2:39">
      <c r="B28" s="46">
        <v>23</v>
      </c>
      <c r="C28" s="46" t="str">
        <f>_xlfn.XLOOKUP(D28,[1]整理明细!$C:$C,[1]整理明细!$B:$B)</f>
        <v>S413084</v>
      </c>
      <c r="D28" s="47" t="s">
        <v>88</v>
      </c>
      <c r="E28" s="47" t="s">
        <v>1078</v>
      </c>
      <c r="F28" s="47"/>
      <c r="G28" s="66">
        <f>VLOOKUP($C28,'[2]2024.01月支付计划'!$B:$H,5,0)</f>
        <v>1651092.73</v>
      </c>
      <c r="H28" s="66">
        <f>VLOOKUP($C28,'[2]2024.01月支付计划'!$B:$H,6,0)</f>
        <v>228376.82</v>
      </c>
      <c r="I28" s="66">
        <f>VLOOKUP($C28,'[2]2024.01月支付计划'!$B:$H,7,0)</f>
        <v>38062.8033333333</v>
      </c>
      <c r="J28" s="24">
        <f t="shared" ref="J28:L28" si="39">P28+V28+Y28+AB28+AE28+S28+M28</f>
        <v>340989.506666667</v>
      </c>
      <c r="K28" s="24">
        <f t="shared" si="39"/>
        <v>233770</v>
      </c>
      <c r="L28" s="24">
        <f t="shared" si="39"/>
        <v>107219.506666667</v>
      </c>
      <c r="M28" s="33">
        <f>VLOOKUP(C28,'[2]2024.01月支付计划'!$B:$K,10,0)</f>
        <v>100000</v>
      </c>
      <c r="N28" s="24">
        <v>58200</v>
      </c>
      <c r="O28" s="24">
        <f t="shared" si="12"/>
        <v>41800</v>
      </c>
      <c r="P28" s="24">
        <f t="shared" ref="P28:P91" si="40">I28*0.8</f>
        <v>30450.2426666666</v>
      </c>
      <c r="Q28" s="24"/>
      <c r="R28" s="24">
        <f t="shared" si="3"/>
        <v>30450.2426666666</v>
      </c>
      <c r="S28" s="24">
        <f>VLOOKUP(C28,'[3]11月支付计划'!$C$102:$J$314,8,0)</f>
        <v>30000</v>
      </c>
      <c r="T28" s="24"/>
      <c r="U28" s="24">
        <f t="shared" si="4"/>
        <v>30000</v>
      </c>
      <c r="V28" s="24">
        <f>VLOOKUP(D28,[5]河北应付账款!$C:$G,5,0)</f>
        <v>39744.9106666666</v>
      </c>
      <c r="W28" s="24">
        <f>VLOOKUP(D28,'[4]10月'!$I:$J,2,0)</f>
        <v>38800</v>
      </c>
      <c r="X28" s="24">
        <f t="shared" si="6"/>
        <v>944.910666666598</v>
      </c>
      <c r="Y28" s="24">
        <f>VLOOKUP(D28,'[6]规则内-打印版'!$D$3:$I$158,6,0)</f>
        <v>45000</v>
      </c>
      <c r="Z28" s="24">
        <f>VLOOKUP(D28,'[4]9月'!$I:$J,2,0)</f>
        <v>43650</v>
      </c>
      <c r="AA28" s="24">
        <f t="shared" si="7"/>
        <v>1350</v>
      </c>
      <c r="AB28" s="24">
        <f>VLOOKUP(D28,[7]支付登记跟进V2!$B:$F,5,0)</f>
        <v>47000</v>
      </c>
      <c r="AC28" s="24">
        <f>VLOOKUP(D28,'[4]8月'!$I:$J,2,0)</f>
        <v>45590</v>
      </c>
      <c r="AD28" s="24">
        <f t="shared" si="9"/>
        <v>1410</v>
      </c>
      <c r="AE28" s="24">
        <f>VLOOKUP(D28,[8]签批清单!$B:$C,2,0)</f>
        <v>48794.3533333333</v>
      </c>
      <c r="AF28" s="24">
        <f>VLOOKUP(D28,'[4]7月'!$I:$J,2,0)</f>
        <v>47530</v>
      </c>
      <c r="AG28" s="24">
        <f t="shared" si="10"/>
        <v>1264.3533333333</v>
      </c>
      <c r="AH28" s="47"/>
      <c r="AI28" s="42">
        <f t="shared" si="14"/>
        <v>53230.7360000001</v>
      </c>
      <c r="AJ28" s="42">
        <f t="shared" si="15"/>
        <v>23230.7360000001</v>
      </c>
      <c r="AK28" s="42">
        <f t="shared" si="16"/>
        <v>-7219.50666666654</v>
      </c>
      <c r="AL28" s="42">
        <f t="shared" si="17"/>
        <v>-107219.506666667</v>
      </c>
      <c r="AM28" s="43" t="e">
        <f>VLOOKUP(D28,'[9]2月'!$B:$C,2,0)</f>
        <v>#N/A</v>
      </c>
    </row>
    <row r="29" s="43" customFormat="1" ht="16.5" spans="2:40">
      <c r="B29" s="46">
        <v>24</v>
      </c>
      <c r="C29" s="46" t="str">
        <f>_xlfn.XLOOKUP(D29,[1]整理明细!$C:$C,[1]整理明细!$B:$B)</f>
        <v>S413078</v>
      </c>
      <c r="D29" s="47" t="s">
        <v>90</v>
      </c>
      <c r="E29" s="47" t="s">
        <v>1078</v>
      </c>
      <c r="F29" s="47"/>
      <c r="G29" s="66">
        <f>VLOOKUP($C29,'[2]2024.01月支付计划'!$B:$H,5,0)</f>
        <v>2953342.21</v>
      </c>
      <c r="H29" s="66">
        <f>VLOOKUP($C29,'[2]2024.01月支付计划'!$B:$H,6,0)</f>
        <v>2090137.35</v>
      </c>
      <c r="I29" s="66">
        <f>VLOOKUP($C29,'[2]2024.01月支付计划'!$B:$H,7,0)</f>
        <v>348356.225</v>
      </c>
      <c r="J29" s="24">
        <f t="shared" ref="J29:L29" si="41">P29+V29+Y29+AB29+AE29+S29+M29</f>
        <v>1743488.75733333</v>
      </c>
      <c r="K29" s="24">
        <f t="shared" si="41"/>
        <v>1791310.04</v>
      </c>
      <c r="L29" s="24">
        <f t="shared" si="41"/>
        <v>-47821.282666667</v>
      </c>
      <c r="M29" s="33">
        <f>VLOOKUP(C29,'[2]2024.01月支付计划'!$B:$K,10,0)</f>
        <v>279000</v>
      </c>
      <c r="N29" s="24"/>
      <c r="O29" s="24">
        <f t="shared" si="12"/>
        <v>279000</v>
      </c>
      <c r="P29" s="24">
        <f t="shared" si="40"/>
        <v>278684.98</v>
      </c>
      <c r="Q29" s="24">
        <f>VLOOKUP(D29,'[4]12月'!$I:$J,2,0)</f>
        <v>558300</v>
      </c>
      <c r="R29" s="24">
        <f t="shared" si="3"/>
        <v>-279615.02</v>
      </c>
      <c r="S29" s="24">
        <f>VLOOKUP(C29,'[3]11月支付计划'!$C$102:$J$314,8,0)</f>
        <v>230000</v>
      </c>
      <c r="T29" s="24">
        <f>VLOOKUP(D29,'[4]11月'!$I:$J,2,0)</f>
        <v>310390.8</v>
      </c>
      <c r="U29" s="24">
        <f t="shared" si="4"/>
        <v>-80390.8</v>
      </c>
      <c r="V29" s="24">
        <f>VLOOKUP(D29,[5]河北应付账款!$C:$G,5,0)</f>
        <v>246901.664</v>
      </c>
      <c r="W29" s="24">
        <f>VLOOKUP(D29,'[4]10月'!$I:$J,2,0)</f>
        <v>242500</v>
      </c>
      <c r="X29" s="24">
        <f t="shared" si="6"/>
        <v>4401.66399999999</v>
      </c>
      <c r="Y29" s="24">
        <f>VLOOKUP(D29,'[6]规则内-打印版'!$D$3:$I$158,6,0)</f>
        <v>254000</v>
      </c>
      <c r="Z29" s="24">
        <f>VLOOKUP(D29,'[4]9月'!$I:$J,2,0)</f>
        <v>330919.24</v>
      </c>
      <c r="AA29" s="24">
        <f t="shared" si="7"/>
        <v>-76919.24</v>
      </c>
      <c r="AB29" s="24">
        <f>VLOOKUP(D29,[7]支付登记跟进V2!$B:$F,5,0)</f>
        <v>235000</v>
      </c>
      <c r="AC29" s="24">
        <f>VLOOKUP(D29,'[4]8月'!$I:$J,2,0)</f>
        <v>227950</v>
      </c>
      <c r="AD29" s="24">
        <f t="shared" si="9"/>
        <v>7050</v>
      </c>
      <c r="AE29" s="24">
        <f>VLOOKUP(D29,[8]签批清单!$B:$C,2,0)</f>
        <v>219902.113333333</v>
      </c>
      <c r="AF29" s="24">
        <f>VLOOKUP(D29,'[4]7月'!$I:$J,2,0)</f>
        <v>121250</v>
      </c>
      <c r="AG29" s="24">
        <f t="shared" si="10"/>
        <v>98652.113333333</v>
      </c>
      <c r="AH29" s="47"/>
      <c r="AI29" s="42">
        <f t="shared" si="14"/>
        <v>835506.262666667</v>
      </c>
      <c r="AJ29" s="42">
        <f t="shared" si="15"/>
        <v>605506.262666667</v>
      </c>
      <c r="AK29" s="42">
        <f t="shared" si="16"/>
        <v>326821.282666667</v>
      </c>
      <c r="AL29" s="42">
        <f t="shared" si="17"/>
        <v>47821.282666667</v>
      </c>
      <c r="AM29" s="43" t="e">
        <f>VLOOKUP(D29,'[9]2月'!$B:$C,2,0)</f>
        <v>#N/A</v>
      </c>
      <c r="AN29" s="43">
        <v>200000</v>
      </c>
    </row>
    <row r="30" s="43" customFormat="1" ht="16.5" spans="2:39">
      <c r="B30" s="46">
        <v>25</v>
      </c>
      <c r="C30" s="46" t="str">
        <f>_xlfn.XLOOKUP(D30,[1]整理明细!$C:$C,[1]整理明细!$B:$B)</f>
        <v>S413066</v>
      </c>
      <c r="D30" s="47" t="s">
        <v>92</v>
      </c>
      <c r="E30" s="47" t="s">
        <v>1078</v>
      </c>
      <c r="F30" s="47"/>
      <c r="G30" s="66">
        <f>VLOOKUP($C30,'[2]2024.01月支付计划'!$B:$H,5,0)</f>
        <v>1388234.1</v>
      </c>
      <c r="H30" s="66">
        <f>VLOOKUP($C30,'[2]2024.01月支付计划'!$B:$H,6,0)</f>
        <v>400057.01</v>
      </c>
      <c r="I30" s="66">
        <f>VLOOKUP($C30,'[2]2024.01月支付计划'!$B:$H,7,0)</f>
        <v>66676.1683333333</v>
      </c>
      <c r="J30" s="24">
        <f t="shared" ref="J30:L30" si="42">P30+V30+Y30+AB30+AE30+S30+M30</f>
        <v>415205.902666667</v>
      </c>
      <c r="K30" s="24">
        <f t="shared" si="42"/>
        <v>519920</v>
      </c>
      <c r="L30" s="24">
        <f t="shared" si="42"/>
        <v>-104714.097333333</v>
      </c>
      <c r="M30" s="33">
        <f>VLOOKUP(C30,'[2]2024.01月支付计划'!$B:$K,10,0)</f>
        <v>53000</v>
      </c>
      <c r="N30" s="24">
        <v>145500</v>
      </c>
      <c r="O30" s="24">
        <f t="shared" si="12"/>
        <v>-92500</v>
      </c>
      <c r="P30" s="24">
        <f t="shared" si="40"/>
        <v>53340.9346666666</v>
      </c>
      <c r="Q30" s="24">
        <f>VLOOKUP(D30,'[4]12月'!$I:$J,2,0)</f>
        <v>77600</v>
      </c>
      <c r="R30" s="24">
        <f t="shared" si="3"/>
        <v>-24259.0653333334</v>
      </c>
      <c r="S30" s="24">
        <f>VLOOKUP(C30,'[3]11月支付计划'!$C$102:$J$314,8,0)</f>
        <v>50000</v>
      </c>
      <c r="T30" s="24">
        <f>VLOOKUP(D30,'[4]11月'!$I:$J,2,0)</f>
        <v>48500</v>
      </c>
      <c r="U30" s="24">
        <f t="shared" si="4"/>
        <v>1500</v>
      </c>
      <c r="V30" s="24">
        <f>VLOOKUP(D30,[5]河北应付账款!$C:$G,5,0)</f>
        <v>63371.928</v>
      </c>
      <c r="W30" s="24">
        <f>VLOOKUP(D30,'[4]10月'!$I:$J,2,0)</f>
        <v>58200</v>
      </c>
      <c r="X30" s="24">
        <f t="shared" si="6"/>
        <v>5171.928</v>
      </c>
      <c r="Y30" s="24">
        <f>VLOOKUP(D30,'[6]规则内-打印版'!$D$3:$I$158,6,0)</f>
        <v>58000</v>
      </c>
      <c r="Z30" s="24">
        <f>VLOOKUP(D30,'[4]9月'!$I:$J,2,0)</f>
        <v>56260</v>
      </c>
      <c r="AA30" s="24">
        <f t="shared" si="7"/>
        <v>1740</v>
      </c>
      <c r="AB30" s="24">
        <f>VLOOKUP(D30,[7]支付登记跟进V2!$B:$F,5,0)</f>
        <v>69000</v>
      </c>
      <c r="AC30" s="24">
        <f>VLOOKUP(D30,'[4]8月'!$I:$J,2,0)</f>
        <v>66930</v>
      </c>
      <c r="AD30" s="24">
        <f t="shared" si="9"/>
        <v>2070</v>
      </c>
      <c r="AE30" s="24">
        <f>VLOOKUP(D30,[8]签批清单!$B:$C,2,0)</f>
        <v>68493.04</v>
      </c>
      <c r="AF30" s="24">
        <f>VLOOKUP(D30,'[4]7月'!$I:$J,2,0)</f>
        <v>66930</v>
      </c>
      <c r="AG30" s="24">
        <f t="shared" si="10"/>
        <v>1563.03999999999</v>
      </c>
      <c r="AH30" s="47"/>
      <c r="AI30" s="42">
        <f t="shared" si="14"/>
        <v>261055.032</v>
      </c>
      <c r="AJ30" s="42">
        <f t="shared" si="15"/>
        <v>211055.032</v>
      </c>
      <c r="AK30" s="42">
        <f t="shared" si="16"/>
        <v>157714.097333333</v>
      </c>
      <c r="AL30" s="42">
        <f t="shared" si="17"/>
        <v>104714.097333333</v>
      </c>
      <c r="AM30" s="43" t="e">
        <f>VLOOKUP(D30,'[9]2月'!$B:$C,2,0)</f>
        <v>#N/A</v>
      </c>
    </row>
    <row r="31" s="43" customFormat="1" ht="16.5" spans="2:39">
      <c r="B31" s="46">
        <v>26</v>
      </c>
      <c r="C31" s="46" t="str">
        <f>_xlfn.XLOOKUP(D31,[1]整理明细!$C:$C,[1]整理明细!$B:$B)</f>
        <v>S433001</v>
      </c>
      <c r="D31" s="47" t="s">
        <v>94</v>
      </c>
      <c r="E31" s="47" t="s">
        <v>1078</v>
      </c>
      <c r="F31" s="47"/>
      <c r="G31" s="66">
        <f>VLOOKUP($C31,'[2]2024.01月支付计划'!$B:$H,5,0)</f>
        <v>392361.81</v>
      </c>
      <c r="H31" s="66">
        <f>VLOOKUP($C31,'[2]2024.01月支付计划'!$B:$H,6,0)</f>
        <v>591700</v>
      </c>
      <c r="I31" s="66">
        <f>VLOOKUP($C31,'[2]2024.01月支付计划'!$B:$H,7,0)</f>
        <v>98616.6666666667</v>
      </c>
      <c r="J31" s="24">
        <f t="shared" ref="J31:L31" si="43">P31+V31+Y31+AB31+AE31+S31+M31</f>
        <v>946117.347999999</v>
      </c>
      <c r="K31" s="24">
        <f t="shared" si="43"/>
        <v>1057600</v>
      </c>
      <c r="L31" s="24">
        <f t="shared" si="43"/>
        <v>-111482.652000001</v>
      </c>
      <c r="M31" s="33">
        <f>VLOOKUP(C31,'[2]2024.01月支付计划'!$B:$K,10,0)</f>
        <v>100000</v>
      </c>
      <c r="N31" s="24">
        <v>173600</v>
      </c>
      <c r="O31" s="24">
        <f t="shared" si="12"/>
        <v>-73600</v>
      </c>
      <c r="P31" s="24">
        <f t="shared" si="40"/>
        <v>78893.3333333334</v>
      </c>
      <c r="Q31" s="24">
        <f>VLOOKUP(D31,'[4]12月'!$I:$J,2,0)</f>
        <v>100000</v>
      </c>
      <c r="R31" s="24">
        <f t="shared" si="3"/>
        <v>-21106.6666666666</v>
      </c>
      <c r="S31" s="24">
        <f>VLOOKUP(C31,'[3]11月支付计划'!$C$102:$J$314,8,0)</f>
        <v>140000</v>
      </c>
      <c r="T31" s="24">
        <f>VLOOKUP(D31,'[4]11月'!$I:$J,2,0)</f>
        <v>320000</v>
      </c>
      <c r="U31" s="24">
        <f t="shared" si="4"/>
        <v>-180000</v>
      </c>
      <c r="V31" s="24">
        <f>VLOOKUP(D31,[5]河北应付账款!$C:$G,5,0)</f>
        <v>163224.014666666</v>
      </c>
      <c r="W31" s="24">
        <f>VLOOKUP(D31,'[4]10月'!$I:$J,2,0)</f>
        <v>162000</v>
      </c>
      <c r="X31" s="24">
        <f t="shared" si="6"/>
        <v>1224.01466666599</v>
      </c>
      <c r="Y31" s="24">
        <f>VLOOKUP(D31,'[6]规则内-打印版'!$D$3:$I$158,6,0)</f>
        <v>162000</v>
      </c>
      <c r="Z31" s="24">
        <f>VLOOKUP(D31,'[4]9月'!$I:$J,2,0)</f>
        <v>122000</v>
      </c>
      <c r="AA31" s="24">
        <f t="shared" si="7"/>
        <v>40000</v>
      </c>
      <c r="AB31" s="24">
        <f>VLOOKUP(D31,[7]支付登记跟进V2!$B:$F,5,0)</f>
        <v>122000</v>
      </c>
      <c r="AC31" s="24"/>
      <c r="AD31" s="24">
        <f t="shared" si="9"/>
        <v>122000</v>
      </c>
      <c r="AE31" s="24">
        <f>VLOOKUP(D31,[8]签批清单!$B:$C,2,0)</f>
        <v>180000</v>
      </c>
      <c r="AF31" s="24">
        <f>VLOOKUP(D31,'[4]7月'!$I:$J,2,0)</f>
        <v>180000</v>
      </c>
      <c r="AG31" s="24">
        <f t="shared" si="10"/>
        <v>0</v>
      </c>
      <c r="AH31" s="47"/>
      <c r="AI31" s="42">
        <f t="shared" si="14"/>
        <v>430375.985333334</v>
      </c>
      <c r="AJ31" s="42">
        <f t="shared" si="15"/>
        <v>290375.985333334</v>
      </c>
      <c r="AK31" s="42">
        <f t="shared" si="16"/>
        <v>211482.652000001</v>
      </c>
      <c r="AL31" s="42">
        <f t="shared" si="17"/>
        <v>111482.652000001</v>
      </c>
      <c r="AM31" s="43" t="e">
        <f>VLOOKUP(D31,'[9]2月'!$B:$C,2,0)</f>
        <v>#N/A</v>
      </c>
    </row>
    <row r="32" s="43" customFormat="1" ht="16.5" spans="2:39">
      <c r="B32" s="46">
        <v>27</v>
      </c>
      <c r="C32" s="46" t="s">
        <v>96</v>
      </c>
      <c r="D32" s="47" t="s">
        <v>97</v>
      </c>
      <c r="E32" s="47" t="s">
        <v>1078</v>
      </c>
      <c r="F32" s="47"/>
      <c r="G32" s="66">
        <f>VLOOKUP($C32,'[2]2024.01月支付计划'!$B:$H,5,0)</f>
        <v>1699196.24</v>
      </c>
      <c r="H32" s="66">
        <f>VLOOKUP($C32,'[2]2024.01月支付计划'!$B:$H,6,0)</f>
        <v>555500</v>
      </c>
      <c r="I32" s="66">
        <f>VLOOKUP($C32,'[2]2024.01月支付计划'!$B:$H,7,0)</f>
        <v>92583.3333333333</v>
      </c>
      <c r="J32" s="24">
        <f t="shared" ref="J32:L32" si="44">P32+V32+Y32+AB32+AE32+S32+M32</f>
        <v>853861.546666667</v>
      </c>
      <c r="K32" s="24">
        <f t="shared" si="44"/>
        <v>404000</v>
      </c>
      <c r="L32" s="24">
        <f t="shared" si="44"/>
        <v>449861.546666667</v>
      </c>
      <c r="M32" s="33">
        <v>74000</v>
      </c>
      <c r="N32" s="24"/>
      <c r="O32" s="24">
        <f t="shared" si="12"/>
        <v>74000</v>
      </c>
      <c r="P32" s="24">
        <f t="shared" si="40"/>
        <v>74066.6666666666</v>
      </c>
      <c r="Q32" s="24"/>
      <c r="R32" s="24">
        <f t="shared" si="3"/>
        <v>74066.6666666666</v>
      </c>
      <c r="S32" s="24">
        <v>140000</v>
      </c>
      <c r="T32" s="24">
        <f>VLOOKUP(D32,'[4]11月'!$I:$J,2,0)</f>
        <v>150000</v>
      </c>
      <c r="U32" s="24">
        <f t="shared" si="4"/>
        <v>-10000</v>
      </c>
      <c r="V32" s="24">
        <v>282800</v>
      </c>
      <c r="W32" s="24"/>
      <c r="X32" s="24">
        <f t="shared" si="6"/>
        <v>282800</v>
      </c>
      <c r="Y32" s="24">
        <f>VLOOKUP(D32,'[6]规则内-打印版'!$D$3:$I$158,6,0)</f>
        <v>108000</v>
      </c>
      <c r="Z32" s="24">
        <f>VLOOKUP(D32,'[4]9月'!$I:$J,2,0)</f>
        <v>154000</v>
      </c>
      <c r="AA32" s="24">
        <f t="shared" si="7"/>
        <v>-46000</v>
      </c>
      <c r="AB32" s="24">
        <f>VLOOKUP(D32,[7]支付登记跟进V2!$B:$F,5,0)</f>
        <v>74000</v>
      </c>
      <c r="AC32" s="24"/>
      <c r="AD32" s="24">
        <f t="shared" si="9"/>
        <v>74000</v>
      </c>
      <c r="AE32" s="24">
        <f>VLOOKUP(D32,[8]签批清单!$B:$C,2,0)</f>
        <v>100994.88</v>
      </c>
      <c r="AF32" s="24">
        <f>VLOOKUP(D32,'[4]7月'!$I:$J,2,0)</f>
        <v>100000</v>
      </c>
      <c r="AG32" s="24">
        <f t="shared" si="10"/>
        <v>994.880000000005</v>
      </c>
      <c r="AH32" s="47"/>
      <c r="AI32" s="42">
        <f t="shared" si="14"/>
        <v>-161794.88</v>
      </c>
      <c r="AJ32" s="42">
        <f t="shared" si="15"/>
        <v>-301794.88</v>
      </c>
      <c r="AK32" s="42">
        <f t="shared" si="16"/>
        <v>-375861.546666667</v>
      </c>
      <c r="AL32" s="42">
        <f t="shared" si="17"/>
        <v>-449861.546666667</v>
      </c>
      <c r="AM32" s="43" t="e">
        <f>VLOOKUP(D32,'[9]2月'!$B:$C,2,0)</f>
        <v>#N/A</v>
      </c>
    </row>
    <row r="33" s="43" customFormat="1" ht="16.5" spans="2:39">
      <c r="B33" s="46">
        <v>28</v>
      </c>
      <c r="C33" s="46" t="str">
        <f>_xlfn.XLOOKUP(D33,[1]整理明细!$C:$C,[1]整理明细!$B:$B)</f>
        <v>S412001</v>
      </c>
      <c r="D33" s="47" t="s">
        <v>99</v>
      </c>
      <c r="E33" s="47" t="s">
        <v>1078</v>
      </c>
      <c r="F33" s="47"/>
      <c r="G33" s="66">
        <f>VLOOKUP($C33,'[2]2024.01月支付计划'!$B:$H,5,0)</f>
        <v>1927082.58</v>
      </c>
      <c r="H33" s="66">
        <f>VLOOKUP($C33,'[2]2024.01月支付计划'!$B:$H,6,0)</f>
        <v>1206648.67</v>
      </c>
      <c r="I33" s="66">
        <f>VLOOKUP($C33,'[2]2024.01月支付计划'!$B:$H,7,0)</f>
        <v>201108.111666667</v>
      </c>
      <c r="J33" s="24">
        <f t="shared" ref="J33:L33" si="45">P33+V33+Y33+AB33+AE33+S33+M33</f>
        <v>1059666.00866667</v>
      </c>
      <c r="K33" s="24">
        <f t="shared" si="45"/>
        <v>937268</v>
      </c>
      <c r="L33" s="24">
        <f t="shared" si="45"/>
        <v>122398.008666667</v>
      </c>
      <c r="M33" s="33">
        <f>VLOOKUP(C33,'[2]2024.01月支付计划'!$B:$K,10,0)</f>
        <v>161000</v>
      </c>
      <c r="N33" s="24">
        <v>271600</v>
      </c>
      <c r="O33" s="24">
        <f t="shared" si="12"/>
        <v>-110600</v>
      </c>
      <c r="P33" s="24">
        <f t="shared" si="40"/>
        <v>160886.489333334</v>
      </c>
      <c r="Q33" s="24">
        <f>VLOOKUP(D33,'[4]12月'!$I:$J,2,0)</f>
        <v>97000</v>
      </c>
      <c r="R33" s="24">
        <f t="shared" si="3"/>
        <v>63886.4893333336</v>
      </c>
      <c r="S33" s="24">
        <f>VLOOKUP(C33,'[3]11月支付计划'!$C$102:$J$314,8,0)</f>
        <v>150000</v>
      </c>
      <c r="T33" s="24">
        <f>VLOOKUP(D33,'[4]11月'!$I:$J,2,0)</f>
        <v>174600</v>
      </c>
      <c r="U33" s="24">
        <f t="shared" si="4"/>
        <v>-24600</v>
      </c>
      <c r="V33" s="24">
        <f>VLOOKUP(D33,[5]河北应付账款!$C:$G,5,0)</f>
        <v>184850.75</v>
      </c>
      <c r="W33" s="24"/>
      <c r="X33" s="24">
        <f t="shared" si="6"/>
        <v>184850.75</v>
      </c>
      <c r="Y33" s="24">
        <f>VLOOKUP(D33,'[6]规则内-打印版'!$D$3:$I$158,6,0)</f>
        <v>144000</v>
      </c>
      <c r="Z33" s="24">
        <f>VLOOKUP(D33,'[4]9月'!$I:$J,2,0)</f>
        <v>142008</v>
      </c>
      <c r="AA33" s="24">
        <f t="shared" si="7"/>
        <v>1992</v>
      </c>
      <c r="AB33" s="24">
        <f>VLOOKUP(D33,[7]支付登记跟进V2!$B:$F,5,0)</f>
        <v>150000</v>
      </c>
      <c r="AC33" s="24">
        <f>VLOOKUP(D33,'[4]8月'!$I:$J,2,0)</f>
        <v>145500</v>
      </c>
      <c r="AD33" s="24">
        <f t="shared" si="9"/>
        <v>4500</v>
      </c>
      <c r="AE33" s="24">
        <f>VLOOKUP(D33,[8]签批清单!$B:$C,2,0)</f>
        <v>108928.769333333</v>
      </c>
      <c r="AF33" s="24">
        <f>VLOOKUP(D33,'[4]7月'!$I:$J,2,0)</f>
        <v>106560</v>
      </c>
      <c r="AG33" s="24">
        <f t="shared" si="10"/>
        <v>2368.769333333</v>
      </c>
      <c r="AH33" s="47"/>
      <c r="AI33" s="42">
        <f t="shared" si="14"/>
        <v>349488.480666667</v>
      </c>
      <c r="AJ33" s="42">
        <f t="shared" si="15"/>
        <v>199488.480666667</v>
      </c>
      <c r="AK33" s="42">
        <f t="shared" si="16"/>
        <v>38601.9913333334</v>
      </c>
      <c r="AL33" s="42">
        <f t="shared" si="17"/>
        <v>-122398.008666667</v>
      </c>
      <c r="AM33" s="43" t="e">
        <f>VLOOKUP(D33,'[9]2月'!$B:$C,2,0)</f>
        <v>#N/A</v>
      </c>
    </row>
    <row r="34" s="43" customFormat="1" ht="16.5" spans="2:39">
      <c r="B34" s="46">
        <v>29</v>
      </c>
      <c r="C34" s="46" t="str">
        <f>_xlfn.XLOOKUP(D34,[1]整理明细!$C:$C,[1]整理明细!$B:$B)</f>
        <v>S433003</v>
      </c>
      <c r="D34" s="47" t="s">
        <v>101</v>
      </c>
      <c r="E34" s="47" t="s">
        <v>1078</v>
      </c>
      <c r="F34" s="47"/>
      <c r="G34" s="66">
        <f>VLOOKUP($C34,'[2]2024.01月支付计划'!$B:$H,5,0)</f>
        <v>2035522.75</v>
      </c>
      <c r="H34" s="66">
        <f>VLOOKUP($C34,'[2]2024.01月支付计划'!$B:$H,6,0)</f>
        <v>1412049.08</v>
      </c>
      <c r="I34" s="66">
        <f>VLOOKUP($C34,'[2]2024.01月支付计划'!$B:$H,7,0)</f>
        <v>235341.513333333</v>
      </c>
      <c r="J34" s="24">
        <f t="shared" ref="J34:L34" si="46">P34+V34+Y34+AB34+AE34+S34+M34</f>
        <v>1451512.096</v>
      </c>
      <c r="K34" s="24">
        <f t="shared" si="46"/>
        <v>1294800</v>
      </c>
      <c r="L34" s="24">
        <f t="shared" si="46"/>
        <v>156712.095999999</v>
      </c>
      <c r="M34" s="33">
        <f>VLOOKUP(C34,'[2]2024.01月支付计划'!$B:$K,10,0)</f>
        <v>188000</v>
      </c>
      <c r="N34" s="24"/>
      <c r="O34" s="24">
        <f t="shared" si="12"/>
        <v>188000</v>
      </c>
      <c r="P34" s="24">
        <f t="shared" si="40"/>
        <v>188273.210666666</v>
      </c>
      <c r="Q34" s="24"/>
      <c r="R34" s="24">
        <f t="shared" si="3"/>
        <v>188273.210666666</v>
      </c>
      <c r="S34" s="24">
        <f>VLOOKUP(C34,'[3]11月支付计划'!$C$102:$J$314,8,0)</f>
        <v>190000</v>
      </c>
      <c r="T34" s="24">
        <f>VLOOKUP(D34,'[4]11月'!$I:$J,2,0)</f>
        <v>195000</v>
      </c>
      <c r="U34" s="24">
        <f t="shared" si="4"/>
        <v>-5000</v>
      </c>
      <c r="V34" s="24">
        <f>VLOOKUP(D34,[5]河北应付账款!$C:$G,5,0)</f>
        <v>237280.52</v>
      </c>
      <c r="W34" s="24">
        <f>VLOOKUP(D34,'[4]10月'!$I:$J,2,0)</f>
        <v>195000</v>
      </c>
      <c r="X34" s="24">
        <f t="shared" si="6"/>
        <v>42280.52</v>
      </c>
      <c r="Y34" s="24">
        <f>VLOOKUP(D34,'[6]规则内-打印版'!$D$3:$I$158,6,0)</f>
        <v>219000</v>
      </c>
      <c r="Z34" s="24">
        <f>VLOOKUP(D34,'[4]9月'!$I:$J,2,0)</f>
        <v>195000</v>
      </c>
      <c r="AA34" s="24">
        <f t="shared" si="7"/>
        <v>24000</v>
      </c>
      <c r="AB34" s="24">
        <f>VLOOKUP(D34,[7]支付登记跟进V2!$B:$F,5,0)</f>
        <v>219000</v>
      </c>
      <c r="AC34" s="24">
        <f>VLOOKUP(D34,'[4]8月'!$I:$J,2,0)</f>
        <v>506025</v>
      </c>
      <c r="AD34" s="24">
        <f t="shared" si="9"/>
        <v>-287025</v>
      </c>
      <c r="AE34" s="24">
        <f>VLOOKUP(D34,[8]签批清单!$B:$C,2,0)</f>
        <v>209958.365333333</v>
      </c>
      <c r="AF34" s="24">
        <f>VLOOKUP(D34,'[4]7月'!$I:$J,2,0)</f>
        <v>203775</v>
      </c>
      <c r="AG34" s="24">
        <f t="shared" si="10"/>
        <v>6183.365333333</v>
      </c>
      <c r="AH34" s="47"/>
      <c r="AI34" s="42">
        <f t="shared" si="14"/>
        <v>409561.114666667</v>
      </c>
      <c r="AJ34" s="42">
        <f t="shared" si="15"/>
        <v>219561.114666667</v>
      </c>
      <c r="AK34" s="42">
        <f t="shared" si="16"/>
        <v>31287.9040000006</v>
      </c>
      <c r="AL34" s="42">
        <f t="shared" si="17"/>
        <v>-156712.095999999</v>
      </c>
      <c r="AM34" s="43" t="e">
        <f>VLOOKUP(D34,'[9]2月'!$B:$C,2,0)</f>
        <v>#N/A</v>
      </c>
    </row>
    <row r="35" s="43" customFormat="1" ht="16.5" spans="2:39">
      <c r="B35" s="46">
        <v>30</v>
      </c>
      <c r="C35" s="46" t="str">
        <f>_xlfn.XLOOKUP(D35,[1]整理明细!$C:$C,[1]整理明细!$B:$B)</f>
        <v>S437023</v>
      </c>
      <c r="D35" s="47" t="s">
        <v>103</v>
      </c>
      <c r="E35" s="47" t="s">
        <v>1078</v>
      </c>
      <c r="F35" s="47"/>
      <c r="G35" s="66">
        <f>VLOOKUP($C35,'[2]2024.01月支付计划'!$B:$H,5,0)</f>
        <v>926630.84</v>
      </c>
      <c r="H35" s="66">
        <f>VLOOKUP($C35,'[2]2024.01月支付计划'!$B:$H,6,0)</f>
        <v>33800</v>
      </c>
      <c r="I35" s="66">
        <f>VLOOKUP($C35,'[2]2024.01月支付计划'!$B:$H,7,0)</f>
        <v>5633.33333333333</v>
      </c>
      <c r="J35" s="24">
        <f t="shared" ref="J35:L35" si="47">P35+V35+Y35+AB35+AE35+S35+M35</f>
        <v>67768.1933333334</v>
      </c>
      <c r="K35" s="24">
        <f t="shared" si="47"/>
        <v>30070</v>
      </c>
      <c r="L35" s="24">
        <f t="shared" si="47"/>
        <v>37698.1933333334</v>
      </c>
      <c r="M35" s="33">
        <f>VLOOKUP(C35,'[2]2024.01月支付计划'!$B:$K,10,0)</f>
        <v>5000</v>
      </c>
      <c r="N35" s="24"/>
      <c r="O35" s="24">
        <f t="shared" si="12"/>
        <v>5000</v>
      </c>
      <c r="P35" s="24">
        <f t="shared" si="40"/>
        <v>4506.66666666666</v>
      </c>
      <c r="Q35" s="24"/>
      <c r="R35" s="24">
        <f t="shared" si="3"/>
        <v>4506.66666666666</v>
      </c>
      <c r="S35" s="24">
        <f>VLOOKUP(C35,'[3]11月支付计划'!$C$102:$J$314,8,0)</f>
        <v>0</v>
      </c>
      <c r="T35" s="24"/>
      <c r="U35" s="24">
        <f t="shared" si="4"/>
        <v>0</v>
      </c>
      <c r="V35" s="24">
        <f>VLOOKUP(D35,[5]河北应付账款!$C:$G,5,0)</f>
        <v>27040</v>
      </c>
      <c r="W35" s="24">
        <f>VLOOKUP(D35,'[4]10月'!$I:$J,2,0)</f>
        <v>4850</v>
      </c>
      <c r="X35" s="24">
        <f t="shared" si="6"/>
        <v>22190</v>
      </c>
      <c r="Y35" s="24">
        <f>VLOOKUP(D35,'[6]规则内-打印版'!$D$3:$I$158,6,0)</f>
        <v>5000</v>
      </c>
      <c r="Z35" s="24"/>
      <c r="AA35" s="24">
        <f t="shared" si="7"/>
        <v>5000</v>
      </c>
      <c r="AB35" s="24"/>
      <c r="AC35" s="24"/>
      <c r="AD35" s="24">
        <f t="shared" si="9"/>
        <v>0</v>
      </c>
      <c r="AE35" s="24">
        <f>VLOOKUP(D35,[8]签批清单!$B:$C,2,0)</f>
        <v>26221.5266666667</v>
      </c>
      <c r="AF35" s="24">
        <f>VLOOKUP(D35,'[4]7月'!$I:$J,2,0)</f>
        <v>25220</v>
      </c>
      <c r="AG35" s="24">
        <f t="shared" si="10"/>
        <v>1001.5266666667</v>
      </c>
      <c r="AH35" s="47"/>
      <c r="AI35" s="42">
        <f t="shared" si="14"/>
        <v>-28191.5266666667</v>
      </c>
      <c r="AJ35" s="42">
        <f t="shared" si="15"/>
        <v>-28191.5266666667</v>
      </c>
      <c r="AK35" s="42">
        <f t="shared" si="16"/>
        <v>-32698.1933333334</v>
      </c>
      <c r="AL35" s="42">
        <f t="shared" si="17"/>
        <v>-37698.1933333334</v>
      </c>
      <c r="AM35" s="43" t="e">
        <f>VLOOKUP(D35,'[9]2月'!$B:$C,2,0)</f>
        <v>#N/A</v>
      </c>
    </row>
    <row r="36" s="43" customFormat="1" ht="16.5" spans="2:39">
      <c r="B36" s="46">
        <v>31</v>
      </c>
      <c r="C36" s="46" t="str">
        <f>_xlfn.XLOOKUP(D36,[1]整理明细!$C:$C,[1]整理明细!$B:$B)</f>
        <v>S422002</v>
      </c>
      <c r="D36" s="47" t="s">
        <v>105</v>
      </c>
      <c r="E36" s="47" t="s">
        <v>1078</v>
      </c>
      <c r="F36" s="47"/>
      <c r="G36" s="66">
        <f>VLOOKUP($C36,'[2]2024.01月支付计划'!$B:$H,5,0)</f>
        <v>1725552.88</v>
      </c>
      <c r="H36" s="66">
        <f>VLOOKUP($C36,'[2]2024.01月支付计划'!$B:$H,6,0)</f>
        <v>1202956.49</v>
      </c>
      <c r="I36" s="66">
        <f>VLOOKUP($C36,'[2]2024.01月支付计划'!$B:$H,7,0)</f>
        <v>200492.748333333</v>
      </c>
      <c r="J36" s="24">
        <f t="shared" ref="J36:L36" si="48">P36+V36+Y36+AB36+AE36+S36+M36</f>
        <v>1456055.09066667</v>
      </c>
      <c r="K36" s="24">
        <f t="shared" si="48"/>
        <v>1418140</v>
      </c>
      <c r="L36" s="24">
        <f t="shared" si="48"/>
        <v>37915.0906666664</v>
      </c>
      <c r="M36" s="33">
        <f>VLOOKUP(C36,'[2]2024.01月支付计划'!$B:$K,10,0)</f>
        <v>160000</v>
      </c>
      <c r="N36" s="24">
        <v>97000</v>
      </c>
      <c r="O36" s="24">
        <f t="shared" si="12"/>
        <v>63000</v>
      </c>
      <c r="P36" s="24">
        <f t="shared" si="40"/>
        <v>160394.198666666</v>
      </c>
      <c r="Q36" s="24">
        <f>VLOOKUP(D36,'[4]12月'!$I:$J,2,0)</f>
        <v>194000</v>
      </c>
      <c r="R36" s="24">
        <f t="shared" si="3"/>
        <v>-33605.8013333336</v>
      </c>
      <c r="S36" s="24">
        <f>VLOOKUP(C36,'[3]11月支付计划'!$C$102:$J$314,8,0)</f>
        <v>190000</v>
      </c>
      <c r="T36" s="24">
        <f>VLOOKUP(D36,'[4]11月'!$I:$J,2,0)</f>
        <v>320100</v>
      </c>
      <c r="U36" s="24">
        <f t="shared" si="4"/>
        <v>-130100</v>
      </c>
      <c r="V36" s="24">
        <f>VLOOKUP(D36,[5]河北应付账款!$C:$G,5,0)</f>
        <v>226425.948</v>
      </c>
      <c r="W36" s="24">
        <f>VLOOKUP(D36,'[4]10月'!$I:$J,2,0)</f>
        <v>48500</v>
      </c>
      <c r="X36" s="24">
        <f t="shared" si="6"/>
        <v>177925.948</v>
      </c>
      <c r="Y36" s="24">
        <f>VLOOKUP(D36,'[6]规则内-打印版'!$D$3:$I$158,6,0)</f>
        <v>241000</v>
      </c>
      <c r="Z36" s="24">
        <f>VLOOKUP(D36,'[4]9月'!$I:$J,2,0)</f>
        <v>294880</v>
      </c>
      <c r="AA36" s="24">
        <f t="shared" si="7"/>
        <v>-53880</v>
      </c>
      <c r="AB36" s="24">
        <f>VLOOKUP(D36,[7]支付登记跟进V2!$B:$F,5,0)</f>
        <v>214000</v>
      </c>
      <c r="AC36" s="24">
        <f>VLOOKUP(D36,'[4]8月'!$I:$J,2,0)</f>
        <v>207580</v>
      </c>
      <c r="AD36" s="24">
        <f t="shared" si="9"/>
        <v>6420</v>
      </c>
      <c r="AE36" s="24">
        <f>VLOOKUP(D36,[8]签批清单!$B:$C,2,0)</f>
        <v>264234.944</v>
      </c>
      <c r="AF36" s="24">
        <f>VLOOKUP(D36,'[4]7月'!$I:$J,2,0)</f>
        <v>256080</v>
      </c>
      <c r="AG36" s="24">
        <f t="shared" si="10"/>
        <v>8154.94400000002</v>
      </c>
      <c r="AH36" s="47"/>
      <c r="AI36" s="42">
        <f t="shared" si="14"/>
        <v>472479.108</v>
      </c>
      <c r="AJ36" s="42">
        <f t="shared" si="15"/>
        <v>282479.108</v>
      </c>
      <c r="AK36" s="42">
        <f t="shared" si="16"/>
        <v>122084.909333334</v>
      </c>
      <c r="AL36" s="42">
        <f t="shared" si="17"/>
        <v>-37915.0906666664</v>
      </c>
      <c r="AM36" s="43" t="e">
        <f>VLOOKUP(D36,'[9]2月'!$B:$C,2,0)</f>
        <v>#N/A</v>
      </c>
    </row>
    <row r="37" s="43" customFormat="1" ht="16.5" spans="2:39">
      <c r="B37" s="46">
        <v>32</v>
      </c>
      <c r="C37" s="46" t="str">
        <f>_xlfn.XLOOKUP(D37,[1]整理明细!$C:$C,[1]整理明细!$B:$B)</f>
        <v>S437019</v>
      </c>
      <c r="D37" s="47" t="s">
        <v>107</v>
      </c>
      <c r="E37" s="47" t="s">
        <v>1078</v>
      </c>
      <c r="F37" s="47"/>
      <c r="G37" s="66">
        <f>VLOOKUP($C37,'[2]2024.01月支付计划'!$B:$H,5,0)</f>
        <v>1695007.86</v>
      </c>
      <c r="H37" s="66">
        <f>VLOOKUP($C37,'[2]2024.01月支付计划'!$B:$H,6,0)</f>
        <v>663708.91</v>
      </c>
      <c r="I37" s="66">
        <f>VLOOKUP($C37,'[2]2024.01月支付计划'!$B:$H,7,0)</f>
        <v>110618.151666667</v>
      </c>
      <c r="J37" s="24">
        <f t="shared" ref="J37:L37" si="49">P37+V37+Y37+AB37+AE37+S37+M37</f>
        <v>711810.381333333</v>
      </c>
      <c r="K37" s="24">
        <f t="shared" si="49"/>
        <v>531650</v>
      </c>
      <c r="L37" s="24">
        <f t="shared" si="49"/>
        <v>180160.381333333</v>
      </c>
      <c r="M37" s="33">
        <f>VLOOKUP(C37,'[2]2024.01月支付计划'!$B:$K,10,0)</f>
        <v>88000</v>
      </c>
      <c r="N37" s="24">
        <v>60000</v>
      </c>
      <c r="O37" s="24">
        <f t="shared" si="12"/>
        <v>28000</v>
      </c>
      <c r="P37" s="24">
        <f t="shared" si="40"/>
        <v>88494.5213333336</v>
      </c>
      <c r="Q37" s="24"/>
      <c r="R37" s="24">
        <f t="shared" si="3"/>
        <v>88494.5213333336</v>
      </c>
      <c r="S37" s="24">
        <f>VLOOKUP(C37,'[3]11月支付计划'!$C$102:$J$314,8,0)</f>
        <v>60000</v>
      </c>
      <c r="T37" s="24">
        <f>VLOOKUP(D37,'[4]11月'!$I:$J,2,0)</f>
        <v>7900</v>
      </c>
      <c r="U37" s="24">
        <f t="shared" si="4"/>
        <v>52100</v>
      </c>
      <c r="V37" s="24">
        <f>VLOOKUP(D37,[5]河北应付账款!$C:$G,5,0)</f>
        <v>82628.9146666664</v>
      </c>
      <c r="W37" s="24">
        <f>VLOOKUP(D37,'[4]10月'!$I:$J,2,0)</f>
        <v>197000</v>
      </c>
      <c r="X37" s="24">
        <f t="shared" si="6"/>
        <v>-114371.085333334</v>
      </c>
      <c r="Y37" s="24">
        <f>VLOOKUP(D37,'[6]规则内-打印版'!$D$3:$I$158,6,0)</f>
        <v>117000</v>
      </c>
      <c r="Z37" s="24"/>
      <c r="AA37" s="24">
        <f t="shared" si="7"/>
        <v>117000</v>
      </c>
      <c r="AB37" s="24">
        <f>VLOOKUP(D37,[7]支付登记跟进V2!$B:$F,5,0)</f>
        <v>139000</v>
      </c>
      <c r="AC37" s="24">
        <f>VLOOKUP(D37,'[4]8月'!$I:$J,2,0)</f>
        <v>134830</v>
      </c>
      <c r="AD37" s="24">
        <f t="shared" si="9"/>
        <v>4170</v>
      </c>
      <c r="AE37" s="24">
        <f>VLOOKUP(D37,[8]签批清单!$B:$C,2,0)</f>
        <v>136686.945333333</v>
      </c>
      <c r="AF37" s="24">
        <f>VLOOKUP(D37,'[4]7月'!$I:$J,2,0)</f>
        <v>131920</v>
      </c>
      <c r="AG37" s="24">
        <f t="shared" si="10"/>
        <v>4766.94533333299</v>
      </c>
      <c r="AH37" s="47"/>
      <c r="AI37" s="42">
        <f t="shared" si="14"/>
        <v>56334.1400000006</v>
      </c>
      <c r="AJ37" s="42">
        <f t="shared" si="15"/>
        <v>-3665.8599999994</v>
      </c>
      <c r="AK37" s="42">
        <f t="shared" si="16"/>
        <v>-92160.381333333</v>
      </c>
      <c r="AL37" s="42">
        <f t="shared" si="17"/>
        <v>-180160.381333333</v>
      </c>
      <c r="AM37" s="43" t="e">
        <f>VLOOKUP(D37,'[9]2月'!$B:$C,2,0)</f>
        <v>#N/A</v>
      </c>
    </row>
    <row r="38" s="43" customFormat="1" ht="16.5" spans="2:39">
      <c r="B38" s="46">
        <v>33</v>
      </c>
      <c r="C38" s="46" t="str">
        <f>_xlfn.XLOOKUP(D38,[1]整理明细!$C:$C,[1]整理明细!$B:$B)</f>
        <v>S413090</v>
      </c>
      <c r="D38" s="47" t="s">
        <v>109</v>
      </c>
      <c r="E38" s="47" t="s">
        <v>1078</v>
      </c>
      <c r="F38" s="47"/>
      <c r="G38" s="66">
        <f>VLOOKUP($C38,'[2]2024.01月支付计划'!$B:$H,5,0)</f>
        <v>667338.56</v>
      </c>
      <c r="H38" s="66">
        <f>VLOOKUP($C38,'[2]2024.01月支付计划'!$B:$H,6,0)</f>
        <v>0</v>
      </c>
      <c r="I38" s="66">
        <f>VLOOKUP($C38,'[2]2024.01月支付计划'!$B:$H,7,0)</f>
        <v>0</v>
      </c>
      <c r="J38" s="24">
        <f t="shared" ref="J38:L38" si="50">P38+V38+Y38+AB38+AE38+S38+M38</f>
        <v>0</v>
      </c>
      <c r="K38" s="24">
        <f t="shared" si="50"/>
        <v>0</v>
      </c>
      <c r="L38" s="24">
        <f t="shared" si="50"/>
        <v>0</v>
      </c>
      <c r="M38" s="33">
        <f>VLOOKUP(C38,'[2]2024.01月支付计划'!$B:$K,10,0)</f>
        <v>0</v>
      </c>
      <c r="N38" s="24"/>
      <c r="O38" s="24">
        <f t="shared" si="12"/>
        <v>0</v>
      </c>
      <c r="P38" s="24">
        <f t="shared" si="40"/>
        <v>0</v>
      </c>
      <c r="Q38" s="24"/>
      <c r="R38" s="24">
        <f t="shared" si="3"/>
        <v>0</v>
      </c>
      <c r="S38" s="24">
        <f>VLOOKUP(C38,'[3]11月支付计划'!$C$102:$J$314,8,0)</f>
        <v>0</v>
      </c>
      <c r="T38" s="24"/>
      <c r="U38" s="24">
        <f t="shared" si="4"/>
        <v>0</v>
      </c>
      <c r="V38" s="24">
        <f>VLOOKUP(D38,[5]河北应付账款!$C:$G,5,0)</f>
        <v>0</v>
      </c>
      <c r="W38" s="24"/>
      <c r="X38" s="24">
        <f t="shared" si="6"/>
        <v>0</v>
      </c>
      <c r="Y38" s="24"/>
      <c r="Z38" s="24"/>
      <c r="AA38" s="24">
        <f t="shared" si="7"/>
        <v>0</v>
      </c>
      <c r="AB38" s="24"/>
      <c r="AC38" s="24"/>
      <c r="AD38" s="24">
        <f t="shared" si="9"/>
        <v>0</v>
      </c>
      <c r="AE38" s="24"/>
      <c r="AF38" s="24"/>
      <c r="AG38" s="24">
        <f t="shared" si="10"/>
        <v>0</v>
      </c>
      <c r="AH38" s="47"/>
      <c r="AI38" s="42">
        <f t="shared" si="14"/>
        <v>0</v>
      </c>
      <c r="AJ38" s="42">
        <f t="shared" si="15"/>
        <v>0</v>
      </c>
      <c r="AK38" s="42">
        <f t="shared" si="16"/>
        <v>0</v>
      </c>
      <c r="AL38" s="42">
        <f t="shared" si="17"/>
        <v>0</v>
      </c>
      <c r="AM38" s="43" t="e">
        <f>VLOOKUP(D38,'[9]2月'!$B:$C,2,0)</f>
        <v>#N/A</v>
      </c>
    </row>
    <row r="39" s="43" customFormat="1" ht="16.5" spans="2:39">
      <c r="B39" s="46">
        <v>34</v>
      </c>
      <c r="C39" s="46" t="str">
        <f>_xlfn.XLOOKUP(D39,[1]整理明细!$C:$C,[1]整理明细!$B:$B)</f>
        <v>S413051</v>
      </c>
      <c r="D39" s="47" t="s">
        <v>111</v>
      </c>
      <c r="E39" s="47" t="s">
        <v>1078</v>
      </c>
      <c r="F39" s="47"/>
      <c r="G39" s="66">
        <f>VLOOKUP($C39,'[2]2024.01月支付计划'!$B:$H,5,0)</f>
        <v>604732.59</v>
      </c>
      <c r="H39" s="66">
        <f>VLOOKUP($C39,'[2]2024.01月支付计划'!$B:$H,6,0)</f>
        <v>39500</v>
      </c>
      <c r="I39" s="66">
        <f>VLOOKUP($C39,'[2]2024.01月支付计划'!$B:$H,7,0)</f>
        <v>6583.33333333333</v>
      </c>
      <c r="J39" s="24">
        <f t="shared" ref="J39:L39" si="51">P39+V39+Y39+AB39+AE39+S39+M39</f>
        <v>130401.045333333</v>
      </c>
      <c r="K39" s="24">
        <f t="shared" si="51"/>
        <v>260930</v>
      </c>
      <c r="L39" s="24">
        <f t="shared" si="51"/>
        <v>-130528.954666667</v>
      </c>
      <c r="M39" s="33">
        <f>VLOOKUP(C39,'[2]2024.01月支付计划'!$B:$K,10,0)</f>
        <v>50000</v>
      </c>
      <c r="N39" s="24"/>
      <c r="O39" s="24">
        <f t="shared" si="12"/>
        <v>50000</v>
      </c>
      <c r="P39" s="24">
        <f t="shared" si="40"/>
        <v>5266.66666666666</v>
      </c>
      <c r="Q39" s="24"/>
      <c r="R39" s="24">
        <f t="shared" si="3"/>
        <v>5266.66666666666</v>
      </c>
      <c r="S39" s="24">
        <f>VLOOKUP(C39,'[3]11月支付计划'!$C$102:$J$314,8,0)</f>
        <v>10000</v>
      </c>
      <c r="T39" s="24">
        <f>VLOOKUP(D39,'[4]11月'!$I:$J,2,0)</f>
        <v>9700</v>
      </c>
      <c r="U39" s="24">
        <f t="shared" si="4"/>
        <v>300</v>
      </c>
      <c r="V39" s="24">
        <f>VLOOKUP(D39,[5]河北应付账款!$C:$G,5,0)</f>
        <v>5882.312</v>
      </c>
      <c r="W39" s="24">
        <f>VLOOKUP(D39,'[4]10月'!$I:$J,2,0)</f>
        <v>9700</v>
      </c>
      <c r="X39" s="24">
        <f t="shared" si="6"/>
        <v>-3817.688</v>
      </c>
      <c r="Y39" s="24">
        <f>VLOOKUP(D39,'[6]规则内-打印版'!$D$3:$I$158,6,0)</f>
        <v>10000</v>
      </c>
      <c r="Z39" s="24"/>
      <c r="AA39" s="24">
        <f t="shared" si="7"/>
        <v>10000</v>
      </c>
      <c r="AB39" s="24">
        <f>VLOOKUP(D39,[7]支付登记跟进V2!$B:$F,5,0)</f>
        <v>23000</v>
      </c>
      <c r="AC39" s="24">
        <f>VLOOKUP(D39,'[4]8月'!$I:$J,2,0)</f>
        <v>216310</v>
      </c>
      <c r="AD39" s="24">
        <f t="shared" si="9"/>
        <v>-193310</v>
      </c>
      <c r="AE39" s="24">
        <f>VLOOKUP(D39,[8]签批清单!$B:$C,2,0)</f>
        <v>26252.0666666667</v>
      </c>
      <c r="AF39" s="24">
        <f>VLOOKUP(D39,'[4]7月'!$I:$J,2,0)</f>
        <v>25220</v>
      </c>
      <c r="AG39" s="24">
        <f t="shared" si="10"/>
        <v>1032.0666666667</v>
      </c>
      <c r="AH39" s="47"/>
      <c r="AI39" s="42">
        <f t="shared" si="14"/>
        <v>195795.621333333</v>
      </c>
      <c r="AJ39" s="42">
        <f t="shared" si="15"/>
        <v>185795.621333333</v>
      </c>
      <c r="AK39" s="42">
        <f t="shared" si="16"/>
        <v>180528.954666666</v>
      </c>
      <c r="AL39" s="42">
        <f t="shared" si="17"/>
        <v>130528.954666666</v>
      </c>
      <c r="AM39" s="43" t="e">
        <f>VLOOKUP(D39,'[9]2月'!$B:$C,2,0)</f>
        <v>#N/A</v>
      </c>
    </row>
    <row r="40" s="43" customFormat="1" ht="16.5" spans="2:39">
      <c r="B40" s="46">
        <v>35</v>
      </c>
      <c r="C40" s="46" t="str">
        <f>_xlfn.XLOOKUP(D40,[1]整理明细!$C:$C,[1]整理明细!$B:$B)</f>
        <v>S413132</v>
      </c>
      <c r="D40" s="47" t="s">
        <v>113</v>
      </c>
      <c r="E40" s="47" t="s">
        <v>1078</v>
      </c>
      <c r="F40" s="47"/>
      <c r="G40" s="66">
        <f>VLOOKUP($C40,'[2]2024.01月支付计划'!$B:$H,5,0)</f>
        <v>1556896.01</v>
      </c>
      <c r="H40" s="66">
        <f>VLOOKUP($C40,'[2]2024.01月支付计划'!$B:$H,6,0)</f>
        <v>1015054.44</v>
      </c>
      <c r="I40" s="66">
        <f>VLOOKUP($C40,'[2]2024.01月支付计划'!$B:$H,7,0)</f>
        <v>169175.74</v>
      </c>
      <c r="J40" s="24">
        <f t="shared" ref="J40:L40" si="52">P40+V40+Y40+AB40+AE40+S40+M40</f>
        <v>815237.787999999</v>
      </c>
      <c r="K40" s="24">
        <f t="shared" si="52"/>
        <v>865240</v>
      </c>
      <c r="L40" s="24">
        <f t="shared" si="52"/>
        <v>-50002.212000001</v>
      </c>
      <c r="M40" s="33">
        <f>VLOOKUP(C40,'[2]2024.01月支付计划'!$B:$K,10,0)</f>
        <v>135000</v>
      </c>
      <c r="N40" s="24">
        <v>145500</v>
      </c>
      <c r="O40" s="24">
        <f t="shared" si="12"/>
        <v>-10500</v>
      </c>
      <c r="P40" s="24">
        <f t="shared" si="40"/>
        <v>135340.592</v>
      </c>
      <c r="Q40" s="24">
        <f>VLOOKUP(D40,'[4]12月'!$I:$J,2,0)</f>
        <v>145500</v>
      </c>
      <c r="R40" s="24">
        <f t="shared" si="3"/>
        <v>-10159.408</v>
      </c>
      <c r="S40" s="24">
        <f>VLOOKUP(C40,'[3]11月支付计划'!$C$102:$J$314,8,0)</f>
        <v>90000</v>
      </c>
      <c r="T40" s="24">
        <f>VLOOKUP(D40,'[4]11月'!$I:$J,2,0)</f>
        <v>87300</v>
      </c>
      <c r="U40" s="24">
        <f t="shared" si="4"/>
        <v>2700</v>
      </c>
      <c r="V40" s="24">
        <f>VLOOKUP(D40,[5]河北应付账款!$C:$G,5,0)</f>
        <v>103335.978666666</v>
      </c>
      <c r="W40" s="24">
        <f>VLOOKUP(D40,'[4]10月'!$I:$J,2,0)</f>
        <v>195940</v>
      </c>
      <c r="X40" s="24">
        <f t="shared" si="6"/>
        <v>-92604.021333334</v>
      </c>
      <c r="Y40" s="24">
        <f>VLOOKUP(D40,'[6]规则内-打印版'!$D$3:$I$158,6,0)</f>
        <v>102000</v>
      </c>
      <c r="Z40" s="24">
        <f>VLOOKUP(D40,'[4]9月'!$I:$J,2,0)</f>
        <v>48500</v>
      </c>
      <c r="AA40" s="24">
        <f t="shared" si="7"/>
        <v>53500</v>
      </c>
      <c r="AB40" s="24">
        <f>VLOOKUP(D40,[7]支付登记跟进V2!$B:$F,5,0)</f>
        <v>123000</v>
      </c>
      <c r="AC40" s="24">
        <f>VLOOKUP(D40,'[4]8月'!$I:$J,2,0)</f>
        <v>119310</v>
      </c>
      <c r="AD40" s="24">
        <f t="shared" si="9"/>
        <v>3690</v>
      </c>
      <c r="AE40" s="24">
        <f>VLOOKUP(D40,[8]签批清单!$B:$C,2,0)</f>
        <v>126561.217333333</v>
      </c>
      <c r="AF40" s="24">
        <f>VLOOKUP(D40,'[4]7月'!$I:$J,2,0)</f>
        <v>123190</v>
      </c>
      <c r="AG40" s="24">
        <f t="shared" si="10"/>
        <v>3371.217333333</v>
      </c>
      <c r="AH40" s="47"/>
      <c r="AI40" s="42">
        <f t="shared" si="14"/>
        <v>410342.804000001</v>
      </c>
      <c r="AJ40" s="42">
        <f t="shared" si="15"/>
        <v>320342.804000001</v>
      </c>
      <c r="AK40" s="42">
        <f t="shared" si="16"/>
        <v>185002.212000001</v>
      </c>
      <c r="AL40" s="42">
        <f t="shared" si="17"/>
        <v>50002.212000001</v>
      </c>
      <c r="AM40" s="43" t="e">
        <f>VLOOKUP(D40,'[9]2月'!$B:$C,2,0)</f>
        <v>#N/A</v>
      </c>
    </row>
    <row r="41" s="43" customFormat="1" ht="16.5" spans="2:39">
      <c r="B41" s="46">
        <v>36</v>
      </c>
      <c r="C41" s="46" t="str">
        <f>_xlfn.XLOOKUP(D41,[1]整理明细!$C:$C,[1]整理明细!$B:$B)</f>
        <v>S411010</v>
      </c>
      <c r="D41" s="47" t="s">
        <v>115</v>
      </c>
      <c r="E41" s="47" t="s">
        <v>1078</v>
      </c>
      <c r="F41" s="47"/>
      <c r="G41" s="66">
        <f>VLOOKUP($C41,'[2]2024.01月支付计划'!$B:$H,5,0)</f>
        <v>986825.69</v>
      </c>
      <c r="H41" s="66">
        <f>VLOOKUP($C41,'[2]2024.01月支付计划'!$B:$H,6,0)</f>
        <v>477578.44</v>
      </c>
      <c r="I41" s="66">
        <f>VLOOKUP($C41,'[2]2024.01月支付计划'!$B:$H,7,0)</f>
        <v>79596.4066666667</v>
      </c>
      <c r="J41" s="24">
        <f t="shared" ref="J41:L41" si="53">P41+V41+Y41+AB41+AE41+S41+M41</f>
        <v>549771.552</v>
      </c>
      <c r="K41" s="24">
        <f t="shared" si="53"/>
        <v>520920</v>
      </c>
      <c r="L41" s="24">
        <f t="shared" si="53"/>
        <v>28851.5520000001</v>
      </c>
      <c r="M41" s="33">
        <f>VLOOKUP(C41,'[2]2024.01月支付计划'!$B:$K,10,0)</f>
        <v>120000</v>
      </c>
      <c r="N41" s="24">
        <v>48500</v>
      </c>
      <c r="O41" s="24">
        <f t="shared" si="12"/>
        <v>71500</v>
      </c>
      <c r="P41" s="24">
        <f t="shared" si="40"/>
        <v>63677.1253333334</v>
      </c>
      <c r="Q41" s="24"/>
      <c r="R41" s="24">
        <f t="shared" si="3"/>
        <v>63677.1253333334</v>
      </c>
      <c r="S41" s="24">
        <f>VLOOKUP(C41,'[3]11月支付计划'!$C$102:$J$314,8,0)</f>
        <v>60000</v>
      </c>
      <c r="T41" s="24">
        <f>VLOOKUP(D41,'[4]11月'!$I:$J,2,0)</f>
        <v>145500</v>
      </c>
      <c r="U41" s="24">
        <f t="shared" si="4"/>
        <v>-85500</v>
      </c>
      <c r="V41" s="24">
        <f>VLOOKUP(D41,[5]河北应付账款!$C:$G,5,0)</f>
        <v>71530.6346666667</v>
      </c>
      <c r="W41" s="24">
        <f>VLOOKUP(D41,'[4]10月'!$I:$J,2,0)</f>
        <v>97000</v>
      </c>
      <c r="X41" s="24">
        <f t="shared" si="6"/>
        <v>-25469.3653333333</v>
      </c>
      <c r="Y41" s="24">
        <f>VLOOKUP(D41,'[6]规则内-打印版'!$D$3:$I$158,6,0)</f>
        <v>75000</v>
      </c>
      <c r="Z41" s="24">
        <f>VLOOKUP(D41,'[4]9月'!$I:$J,2,0)</f>
        <v>122250</v>
      </c>
      <c r="AA41" s="24">
        <f t="shared" si="7"/>
        <v>-47250</v>
      </c>
      <c r="AB41" s="24">
        <f>VLOOKUP(D41,[7]支付登记跟进V2!$B:$F,5,0)</f>
        <v>79000</v>
      </c>
      <c r="AC41" s="24">
        <f>VLOOKUP(D41,'[4]8月'!$I:$J,2,0)</f>
        <v>76630</v>
      </c>
      <c r="AD41" s="24">
        <f t="shared" si="9"/>
        <v>2370</v>
      </c>
      <c r="AE41" s="24">
        <f>VLOOKUP(D41,[8]签批清单!$B:$C,2,0)</f>
        <v>80563.792</v>
      </c>
      <c r="AF41" s="24">
        <f>VLOOKUP(D41,'[4]7月'!$I:$J,2,0)</f>
        <v>31040</v>
      </c>
      <c r="AG41" s="24">
        <f t="shared" si="10"/>
        <v>49523.792</v>
      </c>
      <c r="AH41" s="47"/>
      <c r="AI41" s="42">
        <f t="shared" si="14"/>
        <v>214825.573333333</v>
      </c>
      <c r="AJ41" s="42">
        <f t="shared" si="15"/>
        <v>154825.573333333</v>
      </c>
      <c r="AK41" s="42">
        <f t="shared" si="16"/>
        <v>91148.4479999997</v>
      </c>
      <c r="AL41" s="42">
        <f t="shared" si="17"/>
        <v>-28851.5520000003</v>
      </c>
      <c r="AM41" s="43" t="e">
        <f>VLOOKUP(D41,'[9]2月'!$B:$C,2,0)</f>
        <v>#N/A</v>
      </c>
    </row>
    <row r="42" s="43" customFormat="1" ht="16.5" spans="2:39">
      <c r="B42" s="46">
        <v>37</v>
      </c>
      <c r="C42" s="46" t="str">
        <f>_xlfn.XLOOKUP(D42,[1]整理明细!$C:$C,[1]整理明细!$B:$B)</f>
        <v>S413161</v>
      </c>
      <c r="D42" s="47" t="s">
        <v>117</v>
      </c>
      <c r="E42" s="47" t="s">
        <v>1078</v>
      </c>
      <c r="F42" s="47"/>
      <c r="G42" s="66">
        <f>VLOOKUP($C42,'[2]2024.01月支付计划'!$B:$H,5,0)</f>
        <v>4055563.46</v>
      </c>
      <c r="H42" s="66">
        <f>VLOOKUP($C42,'[2]2024.01月支付计划'!$B:$H,6,0)</f>
        <v>3815880.68</v>
      </c>
      <c r="I42" s="66">
        <f>VLOOKUP($C42,'[2]2024.01月支付计划'!$B:$H,7,0)</f>
        <v>635980.113333333</v>
      </c>
      <c r="J42" s="24">
        <f t="shared" ref="J42:L42" si="54">P42+V42+Y42+AB42+AE42+S42+M42</f>
        <v>2334624.92933333</v>
      </c>
      <c r="K42" s="24">
        <f t="shared" si="54"/>
        <v>887000</v>
      </c>
      <c r="L42" s="24">
        <f t="shared" si="54"/>
        <v>1447624.92933333</v>
      </c>
      <c r="M42" s="33">
        <f>VLOOKUP(C42,'[2]2024.01月支付计划'!$B:$K,10,0)</f>
        <v>509000</v>
      </c>
      <c r="N42" s="24">
        <v>200000</v>
      </c>
      <c r="O42" s="24">
        <f t="shared" si="12"/>
        <v>309000</v>
      </c>
      <c r="P42" s="24">
        <f t="shared" si="40"/>
        <v>508784.090666666</v>
      </c>
      <c r="Q42" s="24"/>
      <c r="R42" s="24">
        <f t="shared" si="3"/>
        <v>508784.090666666</v>
      </c>
      <c r="S42" s="24">
        <f>VLOOKUP(C42,'[3]11月支付计划'!$C$102:$J$314,8,0)</f>
        <v>400000</v>
      </c>
      <c r="T42" s="24">
        <v>270000</v>
      </c>
      <c r="U42" s="24">
        <f t="shared" si="4"/>
        <v>130000</v>
      </c>
      <c r="V42" s="24">
        <f>VLOOKUP(D42,[5]河北应付账款!$C:$G,5,0)</f>
        <v>269504</v>
      </c>
      <c r="W42" s="24"/>
      <c r="X42" s="24">
        <f t="shared" si="6"/>
        <v>269504</v>
      </c>
      <c r="Y42" s="24">
        <f>VLOOKUP(D42,'[6]规则内-打印版'!$D$3:$I$158,6,0)</f>
        <v>255000</v>
      </c>
      <c r="Z42" s="24">
        <f>VLOOKUP(D42,'[4]9月'!$I:$J,2,0)</f>
        <v>317000</v>
      </c>
      <c r="AA42" s="24">
        <f t="shared" si="7"/>
        <v>-62000</v>
      </c>
      <c r="AB42" s="24">
        <f>VLOOKUP(D42,[7]支付登记跟进V2!$B:$F,5,0)</f>
        <v>217000</v>
      </c>
      <c r="AC42" s="24">
        <f>VLOOKUP(D42,'[4]8月'!$I:$J,2,0)</f>
        <v>100000</v>
      </c>
      <c r="AD42" s="24">
        <f t="shared" si="9"/>
        <v>117000</v>
      </c>
      <c r="AE42" s="24">
        <f>VLOOKUP(D42,[8]签批清单!$B:$C,2,0)</f>
        <v>175336.838666667</v>
      </c>
      <c r="AF42" s="24"/>
      <c r="AG42" s="24">
        <f t="shared" si="10"/>
        <v>175336.838666667</v>
      </c>
      <c r="AH42" s="47"/>
      <c r="AI42" s="42">
        <f t="shared" si="14"/>
        <v>-29840.838666667</v>
      </c>
      <c r="AJ42" s="42">
        <f t="shared" si="15"/>
        <v>-429840.838666667</v>
      </c>
      <c r="AK42" s="42">
        <f t="shared" si="16"/>
        <v>-938624.929333333</v>
      </c>
      <c r="AL42" s="42">
        <f t="shared" si="17"/>
        <v>-1447624.92933333</v>
      </c>
      <c r="AM42" s="43" t="e">
        <f>VLOOKUP(D42,'[9]2月'!$B:$C,2,0)</f>
        <v>#N/A</v>
      </c>
    </row>
    <row r="43" s="43" customFormat="1" ht="16.5" spans="2:39">
      <c r="B43" s="46">
        <v>38</v>
      </c>
      <c r="C43" s="46" t="str">
        <f>_xlfn.XLOOKUP(D43,[1]整理明细!$C:$C,[1]整理明细!$B:$B)</f>
        <v>S437015</v>
      </c>
      <c r="D43" s="47" t="s">
        <v>119</v>
      </c>
      <c r="E43" s="47" t="s">
        <v>1078</v>
      </c>
      <c r="F43" s="47"/>
      <c r="G43" s="66">
        <f>VLOOKUP($C43,'[2]2024.01月支付计划'!$B:$H,5,0)</f>
        <v>1222145.67</v>
      </c>
      <c r="H43" s="66">
        <f>VLOOKUP($C43,'[2]2024.01月支付计划'!$B:$H,6,0)</f>
        <v>692264.86</v>
      </c>
      <c r="I43" s="66">
        <f>VLOOKUP($C43,'[2]2024.01月支付计划'!$B:$H,7,0)</f>
        <v>115377.476666667</v>
      </c>
      <c r="J43" s="24">
        <f t="shared" ref="J43:L43" si="55">P43+V43+Y43+AB43+AE43+S43+M43</f>
        <v>259891.309333334</v>
      </c>
      <c r="K43" s="24">
        <f t="shared" si="55"/>
        <v>61500</v>
      </c>
      <c r="L43" s="24">
        <f t="shared" si="55"/>
        <v>198391.309333334</v>
      </c>
      <c r="M43" s="33">
        <f>VLOOKUP(C43,'[2]2024.01月支付计划'!$B:$K,10,0)</f>
        <v>92000</v>
      </c>
      <c r="N43" s="24"/>
      <c r="O43" s="24">
        <f t="shared" si="12"/>
        <v>92000</v>
      </c>
      <c r="P43" s="24">
        <f t="shared" si="40"/>
        <v>92301.9813333336</v>
      </c>
      <c r="Q43" s="24"/>
      <c r="R43" s="24">
        <f t="shared" si="3"/>
        <v>92301.9813333336</v>
      </c>
      <c r="S43" s="24">
        <f>VLOOKUP(C43,'[3]11月支付计划'!$C$102:$J$314,8,0)</f>
        <v>10000</v>
      </c>
      <c r="T43" s="24">
        <f>VLOOKUP(D43,'[4]11月'!$I:$J,2,0)</f>
        <v>48500</v>
      </c>
      <c r="U43" s="24">
        <f t="shared" si="4"/>
        <v>-38500</v>
      </c>
      <c r="V43" s="24">
        <f>VLOOKUP(D43,[5]河北应付账款!$C:$G,5,0)</f>
        <v>51920</v>
      </c>
      <c r="W43" s="24">
        <f>VLOOKUP(D43,'[4]10月'!$I:$J,2,0)</f>
        <v>10000</v>
      </c>
      <c r="X43" s="24">
        <f t="shared" si="6"/>
        <v>41920</v>
      </c>
      <c r="Y43" s="24">
        <f>VLOOKUP(D43,'[6]规则内-打印版'!$D$3:$I$158,6,0)</f>
        <v>10000</v>
      </c>
      <c r="Z43" s="24">
        <f>VLOOKUP(D43,'[4]9月'!$I:$J,2,0)</f>
        <v>2000</v>
      </c>
      <c r="AA43" s="24">
        <f t="shared" si="7"/>
        <v>8000</v>
      </c>
      <c r="AB43" s="24">
        <f>VLOOKUP(D43,[7]支付登记跟进V2!$B:$F,5,0)</f>
        <v>2000</v>
      </c>
      <c r="AC43" s="24"/>
      <c r="AD43" s="24">
        <f t="shared" si="9"/>
        <v>2000</v>
      </c>
      <c r="AE43" s="24">
        <f>VLOOKUP(D43,[8]签批清单!$B:$C,2,0)</f>
        <v>1669.328</v>
      </c>
      <c r="AF43" s="24">
        <f>VLOOKUP(D43,'[4]7月'!$I:$J,2,0)</f>
        <v>1000</v>
      </c>
      <c r="AG43" s="24">
        <f t="shared" si="10"/>
        <v>669.328</v>
      </c>
      <c r="AH43" s="47"/>
      <c r="AI43" s="42">
        <f t="shared" si="14"/>
        <v>-4089.328</v>
      </c>
      <c r="AJ43" s="42">
        <f t="shared" si="15"/>
        <v>-14089.328</v>
      </c>
      <c r="AK43" s="42">
        <f t="shared" si="16"/>
        <v>-106391.309333334</v>
      </c>
      <c r="AL43" s="42">
        <f t="shared" si="17"/>
        <v>-198391.309333334</v>
      </c>
      <c r="AM43" s="43" t="e">
        <f>VLOOKUP(D43,'[9]2月'!$B:$C,2,0)</f>
        <v>#N/A</v>
      </c>
    </row>
    <row r="44" s="43" customFormat="1" ht="16.5" spans="2:39">
      <c r="B44" s="46">
        <v>39</v>
      </c>
      <c r="C44" s="46" t="str">
        <f>_xlfn.XLOOKUP(D44,[1]整理明细!$C:$C,[1]整理明细!$B:$B)</f>
        <v>S413056</v>
      </c>
      <c r="D44" s="47" t="s">
        <v>125</v>
      </c>
      <c r="E44" s="47" t="s">
        <v>1078</v>
      </c>
      <c r="F44" s="47"/>
      <c r="G44" s="66">
        <f>VLOOKUP($C44,'[2]2024.01月支付计划'!$B:$H,5,0)</f>
        <v>869358.01</v>
      </c>
      <c r="H44" s="66">
        <f>VLOOKUP($C44,'[2]2024.01月支付计划'!$B:$H,6,0)</f>
        <v>411633.02</v>
      </c>
      <c r="I44" s="66">
        <f>VLOOKUP($C44,'[2]2024.01月支付计划'!$B:$H,7,0)</f>
        <v>68605.5033333333</v>
      </c>
      <c r="J44" s="24">
        <f t="shared" ref="J44:L44" si="56">P44+V44+Y44+AB44+AE44+S44+M44</f>
        <v>317119.750666667</v>
      </c>
      <c r="K44" s="24">
        <f t="shared" si="56"/>
        <v>182080</v>
      </c>
      <c r="L44" s="24">
        <f t="shared" si="56"/>
        <v>135039.750666667</v>
      </c>
      <c r="M44" s="33">
        <f>VLOOKUP(C44,'[2]2024.01月支付计划'!$B:$K,10,0)</f>
        <v>55000</v>
      </c>
      <c r="N44" s="24">
        <v>29100</v>
      </c>
      <c r="O44" s="24">
        <f t="shared" si="12"/>
        <v>25900</v>
      </c>
      <c r="P44" s="24">
        <f t="shared" si="40"/>
        <v>54884.4026666666</v>
      </c>
      <c r="Q44" s="24">
        <f>VLOOKUP(D44,'[4]12月'!$I:$J,2,0)</f>
        <v>23000</v>
      </c>
      <c r="R44" s="24">
        <f t="shared" si="3"/>
        <v>31884.4026666666</v>
      </c>
      <c r="S44" s="24">
        <f>VLOOKUP(C44,'[3]11月支付计划'!$C$102:$J$314,8,0)</f>
        <v>40000</v>
      </c>
      <c r="T44" s="24">
        <f>VLOOKUP(D44,'[4]11月'!$I:$J,2,0)</f>
        <v>38800</v>
      </c>
      <c r="U44" s="24">
        <f t="shared" si="4"/>
        <v>1200</v>
      </c>
      <c r="V44" s="24">
        <f>VLOOKUP(D44,[5]河北应付账款!$C:$G,5,0)</f>
        <v>71440</v>
      </c>
      <c r="W44" s="24"/>
      <c r="X44" s="24">
        <f t="shared" si="6"/>
        <v>71440</v>
      </c>
      <c r="Y44" s="24">
        <f>VLOOKUP(D44,'[6]规则内-打印版'!$D$3:$I$158,6,0)</f>
        <v>34000</v>
      </c>
      <c r="Z44" s="24">
        <f>VLOOKUP(D44,'[4]9月'!$I:$J,2,0)</f>
        <v>32980</v>
      </c>
      <c r="AA44" s="24">
        <f t="shared" si="7"/>
        <v>1020</v>
      </c>
      <c r="AB44" s="24">
        <f>VLOOKUP(D44,[7]支付登记跟进V2!$B:$F,5,0)</f>
        <v>40000</v>
      </c>
      <c r="AC44" s="24">
        <f>VLOOKUP(D44,'[4]8月'!$I:$J,2,0)</f>
        <v>38800</v>
      </c>
      <c r="AD44" s="24">
        <f t="shared" si="9"/>
        <v>1200</v>
      </c>
      <c r="AE44" s="24">
        <f>VLOOKUP(D44,[8]签批清单!$B:$C,2,0)</f>
        <v>21795.348</v>
      </c>
      <c r="AF44" s="24">
        <f>VLOOKUP(D44,'[4]7月'!$I:$J,2,0)</f>
        <v>19400</v>
      </c>
      <c r="AG44" s="24">
        <f t="shared" si="10"/>
        <v>2395.348</v>
      </c>
      <c r="AH44" s="47"/>
      <c r="AI44" s="42">
        <f t="shared" si="14"/>
        <v>14844.652</v>
      </c>
      <c r="AJ44" s="42">
        <f t="shared" si="15"/>
        <v>-25155.348</v>
      </c>
      <c r="AK44" s="42">
        <f t="shared" si="16"/>
        <v>-80039.7506666666</v>
      </c>
      <c r="AL44" s="42">
        <f t="shared" si="17"/>
        <v>-135039.750666667</v>
      </c>
      <c r="AM44" s="43" t="e">
        <f>VLOOKUP(D44,'[9]2月'!$B:$C,2,0)</f>
        <v>#N/A</v>
      </c>
    </row>
    <row r="45" s="43" customFormat="1" ht="16.5" spans="2:39">
      <c r="B45" s="46">
        <v>40</v>
      </c>
      <c r="C45" s="46" t="str">
        <f>_xlfn.XLOOKUP(D45,[1]整理明细!$C:$C,[1]整理明细!$B:$B)</f>
        <v>S413071</v>
      </c>
      <c r="D45" s="47" t="s">
        <v>127</v>
      </c>
      <c r="E45" s="47" t="s">
        <v>1078</v>
      </c>
      <c r="F45" s="47"/>
      <c r="G45" s="66">
        <f>VLOOKUP($C45,'[2]2024.01月支付计划'!$B:$H,5,0)</f>
        <v>828044.02</v>
      </c>
      <c r="H45" s="66">
        <f>VLOOKUP($C45,'[2]2024.01月支付计划'!$B:$H,6,0)</f>
        <v>216727.19</v>
      </c>
      <c r="I45" s="66">
        <f>VLOOKUP($C45,'[2]2024.01月支付计划'!$B:$H,7,0)</f>
        <v>36121.1983333333</v>
      </c>
      <c r="J45" s="24">
        <f t="shared" ref="J45:L45" si="57">P45+V45+Y45+AB45+AE45+S45+M45</f>
        <v>268580.821333333</v>
      </c>
      <c r="K45" s="24">
        <f t="shared" si="57"/>
        <v>196910</v>
      </c>
      <c r="L45" s="24">
        <f t="shared" si="57"/>
        <v>71670.8213333333</v>
      </c>
      <c r="M45" s="33">
        <f>VLOOKUP(C45,'[2]2024.01月支付计划'!$B:$K,10,0)</f>
        <v>50000</v>
      </c>
      <c r="N45" s="24">
        <v>38800</v>
      </c>
      <c r="O45" s="24">
        <f t="shared" si="12"/>
        <v>11200</v>
      </c>
      <c r="P45" s="24">
        <f t="shared" si="40"/>
        <v>28896.9586666666</v>
      </c>
      <c r="Q45" s="24"/>
      <c r="R45" s="24">
        <f t="shared" si="3"/>
        <v>28896.9586666666</v>
      </c>
      <c r="S45" s="24">
        <f>VLOOKUP(C45,'[3]11月支付计划'!$C$102:$J$314,8,0)</f>
        <v>30000</v>
      </c>
      <c r="T45" s="24">
        <f>VLOOKUP(D45,'[4]11月'!$I:$J,2,0)</f>
        <v>38800</v>
      </c>
      <c r="U45" s="24">
        <f t="shared" si="4"/>
        <v>-8800</v>
      </c>
      <c r="V45" s="24">
        <f>VLOOKUP(D45,[5]河北应付账款!$C:$G,5,0)</f>
        <v>36146.1573333334</v>
      </c>
      <c r="W45" s="24"/>
      <c r="X45" s="24">
        <f t="shared" si="6"/>
        <v>36146.1573333334</v>
      </c>
      <c r="Y45" s="24">
        <f>VLOOKUP(D45,'[6]规则内-打印版'!$D$3:$I$158,6,0)</f>
        <v>39000</v>
      </c>
      <c r="Z45" s="24">
        <f>VLOOKUP(D45,'[4]9月'!$I:$J,2,0)</f>
        <v>37830</v>
      </c>
      <c r="AA45" s="24">
        <f t="shared" si="7"/>
        <v>1170</v>
      </c>
      <c r="AB45" s="24">
        <f>VLOOKUP(D45,[7]支付登记跟进V2!$B:$F,5,0)</f>
        <v>41000</v>
      </c>
      <c r="AC45" s="24">
        <f>VLOOKUP(D45,'[4]8月'!$I:$J,2,0)</f>
        <v>39770</v>
      </c>
      <c r="AD45" s="24">
        <f t="shared" si="9"/>
        <v>1230</v>
      </c>
      <c r="AE45" s="24">
        <f>VLOOKUP(D45,[8]签批清单!$B:$C,2,0)</f>
        <v>43537.7053333333</v>
      </c>
      <c r="AF45" s="24">
        <f>VLOOKUP(D45,'[4]7月'!$I:$J,2,0)</f>
        <v>41710</v>
      </c>
      <c r="AG45" s="24">
        <f t="shared" si="10"/>
        <v>1827.7053333333</v>
      </c>
      <c r="AH45" s="47"/>
      <c r="AI45" s="42">
        <f t="shared" si="14"/>
        <v>37226.1373333333</v>
      </c>
      <c r="AJ45" s="42">
        <f t="shared" si="15"/>
        <v>7226.1373333333</v>
      </c>
      <c r="AK45" s="42">
        <f t="shared" si="16"/>
        <v>-21670.8213333333</v>
      </c>
      <c r="AL45" s="42">
        <f t="shared" si="17"/>
        <v>-71670.8213333333</v>
      </c>
      <c r="AM45" s="43" t="e">
        <f>VLOOKUP(D45,'[9]2月'!$B:$C,2,0)</f>
        <v>#N/A</v>
      </c>
    </row>
    <row r="46" s="43" customFormat="1" ht="16.5" spans="2:39">
      <c r="B46" s="46">
        <v>41</v>
      </c>
      <c r="C46" s="46" t="str">
        <f>_xlfn.XLOOKUP(D46,[1]整理明细!$C:$C,[1]整理明细!$B:$B)</f>
        <v>S432037</v>
      </c>
      <c r="D46" s="47" t="s">
        <v>129</v>
      </c>
      <c r="E46" s="47" t="s">
        <v>1078</v>
      </c>
      <c r="F46" s="47"/>
      <c r="G46" s="66">
        <f>VLOOKUP($C46,'[2]2024.01月支付计划'!$B:$H,5,0)</f>
        <v>489822.23</v>
      </c>
      <c r="H46" s="66">
        <f>VLOOKUP($C46,'[2]2024.01月支付计划'!$B:$H,6,0)</f>
        <v>489771.28</v>
      </c>
      <c r="I46" s="66">
        <f>VLOOKUP($C46,'[2]2024.01月支付计划'!$B:$H,7,0)</f>
        <v>81628.5466666667</v>
      </c>
      <c r="J46" s="24">
        <f t="shared" ref="J46:L46" si="58">P46+V46+Y46+AB46+AE46+S46+M46</f>
        <v>508302.837333333</v>
      </c>
      <c r="K46" s="24">
        <f t="shared" si="58"/>
        <v>521608</v>
      </c>
      <c r="L46" s="24">
        <f t="shared" si="58"/>
        <v>-13305.1626666666</v>
      </c>
      <c r="M46" s="33">
        <f>VLOOKUP(C46,'[2]2024.01月支付计划'!$B:$K,10,0)</f>
        <v>65000</v>
      </c>
      <c r="N46" s="24"/>
      <c r="O46" s="24">
        <f t="shared" si="12"/>
        <v>65000</v>
      </c>
      <c r="P46" s="24">
        <f t="shared" si="40"/>
        <v>65302.8373333334</v>
      </c>
      <c r="Q46" s="24"/>
      <c r="R46" s="24">
        <f t="shared" si="3"/>
        <v>65302.8373333334</v>
      </c>
      <c r="S46" s="24">
        <f>VLOOKUP(C46,'[3]11月支付计划'!$C$102:$J$314,8,0)</f>
        <v>40000</v>
      </c>
      <c r="T46" s="24"/>
      <c r="U46" s="24">
        <f t="shared" si="4"/>
        <v>40000</v>
      </c>
      <c r="V46" s="24"/>
      <c r="W46" s="24"/>
      <c r="X46" s="24">
        <f t="shared" si="6"/>
        <v>0</v>
      </c>
      <c r="Y46" s="24">
        <f>VLOOKUP(D46,'[6]规则内-打印版'!$D$3:$I$158,6,0)</f>
        <v>8000</v>
      </c>
      <c r="Z46" s="24">
        <f>VLOOKUP(D46,'[4]9月'!$I:$J,2,0)</f>
        <v>191608</v>
      </c>
      <c r="AA46" s="24">
        <f t="shared" si="7"/>
        <v>-183608</v>
      </c>
      <c r="AB46" s="24">
        <f>VLOOKUP(D46,[7]支付登记跟进V2!$B:$F,5,0)</f>
        <v>30000</v>
      </c>
      <c r="AC46" s="24">
        <f>VLOOKUP(D46,'[4]8月'!$I:$J,2,0)</f>
        <v>30000</v>
      </c>
      <c r="AD46" s="24">
        <f t="shared" si="9"/>
        <v>0</v>
      </c>
      <c r="AE46" s="24">
        <f>VLOOKUP(D46,[8]签批清单!$B:$C,2,0)</f>
        <v>300000</v>
      </c>
      <c r="AF46" s="24">
        <f>VLOOKUP(D46,'[4]7月'!$I:$J,2,0)</f>
        <v>300000</v>
      </c>
      <c r="AG46" s="24">
        <f t="shared" si="10"/>
        <v>0</v>
      </c>
      <c r="AH46" s="47"/>
      <c r="AI46" s="42">
        <f t="shared" si="14"/>
        <v>183608</v>
      </c>
      <c r="AJ46" s="42">
        <f t="shared" si="15"/>
        <v>143608</v>
      </c>
      <c r="AK46" s="42">
        <f t="shared" si="16"/>
        <v>78305.1626666666</v>
      </c>
      <c r="AL46" s="42">
        <f t="shared" si="17"/>
        <v>13305.1626666666</v>
      </c>
      <c r="AM46" s="43" t="e">
        <f>VLOOKUP(D46,'[9]2月'!$B:$C,2,0)</f>
        <v>#N/A</v>
      </c>
    </row>
    <row r="47" s="43" customFormat="1" ht="16.5" spans="2:39">
      <c r="B47" s="46">
        <v>42</v>
      </c>
      <c r="C47" s="46" t="str">
        <f>_xlfn.XLOOKUP(D47,[1]整理明细!$C:$C,[1]整理明细!$B:$B)</f>
        <v>S412012</v>
      </c>
      <c r="D47" s="47" t="s">
        <v>131</v>
      </c>
      <c r="E47" s="47" t="s">
        <v>1078</v>
      </c>
      <c r="F47" s="47"/>
      <c r="G47" s="66">
        <f>VLOOKUP($C47,'[2]2024.01月支付计划'!$B:$H,5,0)</f>
        <v>865110.53</v>
      </c>
      <c r="H47" s="66">
        <f>VLOOKUP($C47,'[2]2024.01月支付计划'!$B:$H,6,0)</f>
        <v>119200</v>
      </c>
      <c r="I47" s="66">
        <f>VLOOKUP($C47,'[2]2024.01月支付计划'!$B:$H,7,0)</f>
        <v>19866.6666666667</v>
      </c>
      <c r="J47" s="24">
        <f t="shared" ref="J47:L47" si="59">P47+V47+Y47+AB47+AE47+S47+M47</f>
        <v>320720.922666667</v>
      </c>
      <c r="K47" s="24">
        <f t="shared" si="59"/>
        <v>242000</v>
      </c>
      <c r="L47" s="24">
        <f t="shared" si="59"/>
        <v>78720.9226666668</v>
      </c>
      <c r="M47" s="33">
        <f>VLOOKUP(C47,'[2]2024.01月支付计划'!$B:$K,10,0)</f>
        <v>16000</v>
      </c>
      <c r="N47" s="24"/>
      <c r="O47" s="24">
        <f t="shared" si="12"/>
        <v>16000</v>
      </c>
      <c r="P47" s="24">
        <f t="shared" si="40"/>
        <v>15893.3333333334</v>
      </c>
      <c r="Q47" s="24"/>
      <c r="R47" s="24">
        <f t="shared" si="3"/>
        <v>15893.3333333334</v>
      </c>
      <c r="S47" s="24">
        <f>VLOOKUP(C47,'[3]11月支付计划'!$C$102:$J$314,8,0)</f>
        <v>30000</v>
      </c>
      <c r="T47" s="24">
        <f>VLOOKUP(D47,'[4]11月'!$I:$J,2,0)</f>
        <v>60000</v>
      </c>
      <c r="U47" s="24">
        <f t="shared" si="4"/>
        <v>-30000</v>
      </c>
      <c r="V47" s="24">
        <f>VLOOKUP(D47,[5]河北应付账款!$C:$G,5,0)</f>
        <v>64480</v>
      </c>
      <c r="W47" s="24"/>
      <c r="X47" s="24">
        <f t="shared" si="6"/>
        <v>64480</v>
      </c>
      <c r="Y47" s="24">
        <f>VLOOKUP(D47,'[6]规则内-打印版'!$D$3:$I$158,6,0)</f>
        <v>62000</v>
      </c>
      <c r="Z47" s="24">
        <f>VLOOKUP(D47,'[4]9月'!$I:$J,2,0)</f>
        <v>50000</v>
      </c>
      <c r="AA47" s="24">
        <f t="shared" si="7"/>
        <v>12000</v>
      </c>
      <c r="AB47" s="24">
        <f>VLOOKUP(D47,[7]支付登记跟进V2!$B:$F,5,0)</f>
        <v>62000</v>
      </c>
      <c r="AC47" s="24">
        <f>VLOOKUP(D47,'[4]8月'!$I:$J,2,0)</f>
        <v>62000</v>
      </c>
      <c r="AD47" s="24">
        <f t="shared" si="9"/>
        <v>0</v>
      </c>
      <c r="AE47" s="24">
        <f>VLOOKUP(D47,[8]签批清单!$B:$C,2,0)</f>
        <v>70347.5893333334</v>
      </c>
      <c r="AF47" s="24">
        <f>VLOOKUP(D47,'[4]7月'!$I:$J,2,0)</f>
        <v>70000</v>
      </c>
      <c r="AG47" s="24">
        <f t="shared" si="10"/>
        <v>347.589333333395</v>
      </c>
      <c r="AH47" s="47"/>
      <c r="AI47" s="42">
        <f t="shared" si="14"/>
        <v>-16827.5893333334</v>
      </c>
      <c r="AJ47" s="42">
        <f t="shared" si="15"/>
        <v>-46827.5893333334</v>
      </c>
      <c r="AK47" s="42">
        <f t="shared" si="16"/>
        <v>-62720.9226666668</v>
      </c>
      <c r="AL47" s="42">
        <f t="shared" si="17"/>
        <v>-78720.9226666668</v>
      </c>
      <c r="AM47" s="43" t="e">
        <f>VLOOKUP(D47,'[9]2月'!$B:$C,2,0)</f>
        <v>#N/A</v>
      </c>
    </row>
    <row r="48" s="54" customFormat="1" ht="16.5" spans="2:39">
      <c r="B48" s="46">
        <v>43</v>
      </c>
      <c r="C48" s="46" t="str">
        <f>_xlfn.XLOOKUP(D48,[1]整理明细!$C:$C,[1]整理明细!$B:$B)</f>
        <v>S413168</v>
      </c>
      <c r="D48" s="53" t="s">
        <v>133</v>
      </c>
      <c r="E48" s="47" t="s">
        <v>1078</v>
      </c>
      <c r="F48" s="53"/>
      <c r="G48" s="66">
        <f>VLOOKUP($C48,'[2]2024.01月支付计划'!$B:$H,5,0)</f>
        <v>162059.31</v>
      </c>
      <c r="H48" s="66">
        <f>VLOOKUP($C48,'[2]2024.01月支付计划'!$B:$H,6,0)</f>
        <v>378924.92</v>
      </c>
      <c r="I48" s="66">
        <f>VLOOKUP($C48,'[2]2024.01月支付计划'!$B:$H,7,0)</f>
        <v>63154.1533333333</v>
      </c>
      <c r="J48" s="24">
        <f t="shared" ref="J48:L48" si="60">P48+V48+Y48+AB48+AE48+S48+M48</f>
        <v>411487.16</v>
      </c>
      <c r="K48" s="24">
        <f t="shared" si="60"/>
        <v>839496.31</v>
      </c>
      <c r="L48" s="24">
        <f t="shared" si="60"/>
        <v>-428009.15</v>
      </c>
      <c r="M48" s="33">
        <f>VLOOKUP(C48,'[2]2024.01月支付计划'!$B:$K,10,0)</f>
        <v>51000</v>
      </c>
      <c r="N48" s="24">
        <v>30000</v>
      </c>
      <c r="O48" s="24">
        <f t="shared" si="12"/>
        <v>21000</v>
      </c>
      <c r="P48" s="24">
        <f t="shared" si="40"/>
        <v>50523.3226666666</v>
      </c>
      <c r="Q48" s="24"/>
      <c r="R48" s="24">
        <f t="shared" si="3"/>
        <v>50523.3226666666</v>
      </c>
      <c r="S48" s="24">
        <f>VLOOKUP(C48,'[3]11月支付计划'!$C$102:$J$314,8,0)</f>
        <v>50000</v>
      </c>
      <c r="T48" s="24">
        <f>VLOOKUP(D48,'[4]11月'!$I:$J,2,0)</f>
        <v>270000</v>
      </c>
      <c r="U48" s="24">
        <f t="shared" si="4"/>
        <v>-220000</v>
      </c>
      <c r="V48" s="24">
        <f>VLOOKUP(D48,[5]河北应付账款!$C:$G,5,0)</f>
        <v>68768</v>
      </c>
      <c r="W48" s="24"/>
      <c r="X48" s="24">
        <f t="shared" si="6"/>
        <v>68768</v>
      </c>
      <c r="Y48" s="24">
        <f>VLOOKUP(D48,'[6]规则内-打印版'!$D$3:$I$158,6,0)</f>
        <v>69000</v>
      </c>
      <c r="Z48" s="24">
        <f>VLOOKUP(D48,'[4]9月'!$I:$J,2,0)</f>
        <v>69000</v>
      </c>
      <c r="AA48" s="24">
        <f t="shared" si="7"/>
        <v>0</v>
      </c>
      <c r="AB48" s="24">
        <f>VLOOKUP(D48,[7]支付登记跟进V2!$B:$F,5,0)</f>
        <v>62000</v>
      </c>
      <c r="AC48" s="24">
        <f>VLOOKUP(D48,'[4]8月'!$I:$J,2,0)</f>
        <v>262000</v>
      </c>
      <c r="AD48" s="24">
        <f t="shared" si="9"/>
        <v>-200000</v>
      </c>
      <c r="AE48" s="24">
        <f>VLOOKUP(D48,[8]签批清单!$B:$C,2,0)</f>
        <v>60195.8373333333</v>
      </c>
      <c r="AF48" s="24">
        <f>VLOOKUP(D48,'[4]7月'!$I:$J,2,0)</f>
        <v>208496.31</v>
      </c>
      <c r="AG48" s="24">
        <f t="shared" si="10"/>
        <v>-148300.472666667</v>
      </c>
      <c r="AH48" s="53"/>
      <c r="AI48" s="42">
        <f t="shared" si="14"/>
        <v>579532.472666667</v>
      </c>
      <c r="AJ48" s="42">
        <f t="shared" si="15"/>
        <v>529532.472666667</v>
      </c>
      <c r="AK48" s="42">
        <f t="shared" si="16"/>
        <v>479009.15</v>
      </c>
      <c r="AL48" s="42">
        <f t="shared" si="17"/>
        <v>428009.15</v>
      </c>
      <c r="AM48" s="43">
        <f>VLOOKUP(D48,'[9]2月'!$B:$C,2,0)</f>
        <v>40000</v>
      </c>
    </row>
    <row r="49" s="43" customFormat="1" ht="16.5" spans="2:39">
      <c r="B49" s="46">
        <v>44</v>
      </c>
      <c r="C49" s="46" t="str">
        <f>_xlfn.XLOOKUP(D49,[1]整理明细!$C:$C,[1]整理明细!$B:$B)</f>
        <v>S433009</v>
      </c>
      <c r="D49" s="47" t="s">
        <v>135</v>
      </c>
      <c r="E49" s="47" t="s">
        <v>1078</v>
      </c>
      <c r="F49" s="47"/>
      <c r="G49" s="66">
        <f>VLOOKUP($C49,'[2]2024.01月支付计划'!$B:$H,5,0)</f>
        <v>3986056.65</v>
      </c>
      <c r="H49" s="66">
        <f>VLOOKUP($C49,'[2]2024.01月支付计划'!$B:$H,6,0)</f>
        <v>4161815.75</v>
      </c>
      <c r="I49" s="66">
        <f>VLOOKUP($C49,'[2]2024.01月支付计划'!$B:$H,7,0)</f>
        <v>693635.958333333</v>
      </c>
      <c r="J49" s="24">
        <f t="shared" ref="J49:L49" si="61">P49+V49+Y49+AB49+AE49+S49+M49</f>
        <v>3416476.10733333</v>
      </c>
      <c r="K49" s="24">
        <f t="shared" si="61"/>
        <v>4252900</v>
      </c>
      <c r="L49" s="24">
        <f t="shared" si="61"/>
        <v>-836423.892666667</v>
      </c>
      <c r="M49" s="33">
        <f>VLOOKUP(C49,'[2]2024.01月支付计划'!$B:$K,10,0)</f>
        <v>555000</v>
      </c>
      <c r="N49" s="24">
        <v>703800</v>
      </c>
      <c r="O49" s="24">
        <f t="shared" si="12"/>
        <v>-148800</v>
      </c>
      <c r="P49" s="24">
        <f t="shared" si="40"/>
        <v>554908.766666666</v>
      </c>
      <c r="Q49" s="24">
        <f>VLOOKUP(D49,'[4]12月'!$I:$J,2,0)</f>
        <v>613500</v>
      </c>
      <c r="R49" s="24">
        <f t="shared" si="3"/>
        <v>-58591.2333333335</v>
      </c>
      <c r="S49" s="24">
        <f>VLOOKUP(C49,'[3]11月支付计划'!$C$102:$J$314,8,0)</f>
        <v>510000</v>
      </c>
      <c r="T49" s="24">
        <f>VLOOKUP(D49,'[4]11月'!$I:$J,2,0)</f>
        <v>590000</v>
      </c>
      <c r="U49" s="24">
        <f t="shared" si="4"/>
        <v>-80000</v>
      </c>
      <c r="V49" s="24">
        <f>VLOOKUP(D49,[5]河北应付账款!$C:$G,5,0)</f>
        <v>645290.546</v>
      </c>
      <c r="W49" s="24">
        <f>VLOOKUP(D49,'[4]10月'!$I:$J,2,0)</f>
        <v>526700</v>
      </c>
      <c r="X49" s="24">
        <f t="shared" si="6"/>
        <v>118590.546</v>
      </c>
      <c r="Y49" s="24">
        <f>VLOOKUP(D49,'[6]规则内-打印版'!$D$3:$I$158,6,0)</f>
        <v>387000</v>
      </c>
      <c r="Z49" s="24">
        <f>VLOOKUP(D49,'[4]9月'!$I:$J,2,0)</f>
        <v>1054900</v>
      </c>
      <c r="AA49" s="24">
        <f t="shared" si="7"/>
        <v>-667900</v>
      </c>
      <c r="AB49" s="24">
        <f>VLOOKUP(D49,[7]支付登记跟进V2!$B:$F,5,0)</f>
        <v>355000</v>
      </c>
      <c r="AC49" s="24">
        <f>VLOOKUP(D49,'[4]8月'!$I:$J,2,0)</f>
        <v>355000</v>
      </c>
      <c r="AD49" s="24">
        <f t="shared" si="9"/>
        <v>0</v>
      </c>
      <c r="AE49" s="24">
        <f>VLOOKUP(D49,[8]签批清单!$B:$C,2,0)</f>
        <v>409276.794666667</v>
      </c>
      <c r="AF49" s="24">
        <f>VLOOKUP(D49,'[4]7月'!$I:$J,2,0)</f>
        <v>409000</v>
      </c>
      <c r="AG49" s="24">
        <f t="shared" si="10"/>
        <v>276.794666667003</v>
      </c>
      <c r="AH49" s="47"/>
      <c r="AI49" s="42">
        <f t="shared" si="14"/>
        <v>2456332.65933333</v>
      </c>
      <c r="AJ49" s="42">
        <f t="shared" si="15"/>
        <v>1946332.65933333</v>
      </c>
      <c r="AK49" s="42">
        <f t="shared" si="16"/>
        <v>1391423.89266666</v>
      </c>
      <c r="AL49" s="42">
        <f t="shared" si="17"/>
        <v>836423.892666664</v>
      </c>
      <c r="AM49" s="43" t="e">
        <f>VLOOKUP(D49,'[9]2月'!$B:$C,2,0)</f>
        <v>#N/A</v>
      </c>
    </row>
    <row r="50" s="43" customFormat="1" ht="16.5" spans="2:39">
      <c r="B50" s="46">
        <v>45</v>
      </c>
      <c r="C50" s="46" t="str">
        <f>_xlfn.XLOOKUP(D50,[1]整理明细!$C:$C,[1]整理明细!$B:$B)</f>
        <v>S434002</v>
      </c>
      <c r="D50" s="47" t="s">
        <v>137</v>
      </c>
      <c r="E50" s="47" t="s">
        <v>1078</v>
      </c>
      <c r="F50" s="47"/>
      <c r="G50" s="66">
        <f>VLOOKUP($C50,'[2]2024.01月支付计划'!$B:$H,5,0)</f>
        <v>385706.84</v>
      </c>
      <c r="H50" s="66">
        <f>VLOOKUP($C50,'[2]2024.01月支付计划'!$B:$H,6,0)</f>
        <v>219673.35</v>
      </c>
      <c r="I50" s="66">
        <f>VLOOKUP($C50,'[2]2024.01月支付计划'!$B:$H,7,0)</f>
        <v>36612.225</v>
      </c>
      <c r="J50" s="24">
        <f t="shared" ref="J50:L50" si="62">P50+V50+Y50+AB50+AE50+S50+M50</f>
        <v>368571.433333333</v>
      </c>
      <c r="K50" s="24">
        <f t="shared" si="62"/>
        <v>175570</v>
      </c>
      <c r="L50" s="24">
        <f t="shared" si="62"/>
        <v>193001.433333333</v>
      </c>
      <c r="M50" s="33">
        <f>VLOOKUP(C50,'[2]2024.01月支付计划'!$B:$K,10,0)</f>
        <v>29000</v>
      </c>
      <c r="N50" s="24"/>
      <c r="O50" s="24">
        <f t="shared" si="12"/>
        <v>29000</v>
      </c>
      <c r="P50" s="24">
        <f t="shared" si="40"/>
        <v>29289.78</v>
      </c>
      <c r="Q50" s="24"/>
      <c r="R50" s="24">
        <f t="shared" si="3"/>
        <v>29289.78</v>
      </c>
      <c r="S50" s="24">
        <f>VLOOKUP(C50,'[3]11月支付计划'!$C$102:$J$314,8,0)</f>
        <v>60000</v>
      </c>
      <c r="T50" s="24">
        <f>VLOOKUP(D50,'[4]11月'!$I:$J,2,0)</f>
        <v>116400</v>
      </c>
      <c r="U50" s="24">
        <f t="shared" si="4"/>
        <v>-56400</v>
      </c>
      <c r="V50" s="24">
        <f>VLOOKUP(D50,[5]河北应付账款!$C:$G,5,0)</f>
        <v>72996.572</v>
      </c>
      <c r="W50" s="24"/>
      <c r="X50" s="24">
        <f t="shared" si="6"/>
        <v>72996.572</v>
      </c>
      <c r="Y50" s="24">
        <f>VLOOKUP(D50,'[6]规则内-打印版'!$D$3:$I$158,6,0)</f>
        <v>70000</v>
      </c>
      <c r="Z50" s="24"/>
      <c r="AA50" s="24">
        <f t="shared" si="7"/>
        <v>70000</v>
      </c>
      <c r="AB50" s="24">
        <f>VLOOKUP(D50,[7]支付登记跟进V2!$B:$F,5,0)</f>
        <v>61000</v>
      </c>
      <c r="AC50" s="24">
        <f>VLOOKUP(D50,'[4]8月'!$I:$J,2,0)</f>
        <v>59170</v>
      </c>
      <c r="AD50" s="24">
        <f t="shared" si="9"/>
        <v>1830</v>
      </c>
      <c r="AE50" s="24">
        <f>VLOOKUP(D50,[8]签批清单!$B:$C,2,0)</f>
        <v>46285.0813333333</v>
      </c>
      <c r="AF50" s="24"/>
      <c r="AG50" s="24">
        <f t="shared" si="10"/>
        <v>46285.0813333333</v>
      </c>
      <c r="AH50" s="47"/>
      <c r="AI50" s="42">
        <f t="shared" si="14"/>
        <v>-74711.6533333333</v>
      </c>
      <c r="AJ50" s="42">
        <f t="shared" si="15"/>
        <v>-134711.653333333</v>
      </c>
      <c r="AK50" s="42">
        <f t="shared" si="16"/>
        <v>-164001.433333333</v>
      </c>
      <c r="AL50" s="42">
        <f t="shared" si="17"/>
        <v>-193001.433333333</v>
      </c>
      <c r="AM50" s="43" t="e">
        <f>VLOOKUP(D50,'[9]2月'!$B:$C,2,0)</f>
        <v>#N/A</v>
      </c>
    </row>
    <row r="51" s="43" customFormat="1" ht="16.5" spans="2:39">
      <c r="B51" s="46">
        <v>46</v>
      </c>
      <c r="C51" s="46" t="str">
        <f>_xlfn.XLOOKUP(D51,[1]整理明细!$C:$C,[1]整理明细!$B:$B)</f>
        <v>S413053</v>
      </c>
      <c r="D51" s="47" t="s">
        <v>139</v>
      </c>
      <c r="E51" s="47" t="s">
        <v>1078</v>
      </c>
      <c r="F51" s="47"/>
      <c r="G51" s="66">
        <f>VLOOKUP($C51,'[2]2024.01月支付计划'!$B:$H,5,0)</f>
        <v>447889.28</v>
      </c>
      <c r="H51" s="66">
        <f>VLOOKUP($C51,'[2]2024.01月支付计划'!$B:$H,6,0)</f>
        <v>193266.25</v>
      </c>
      <c r="I51" s="66">
        <f>VLOOKUP($C51,'[2]2024.01月支付计划'!$B:$H,7,0)</f>
        <v>32211.0416666667</v>
      </c>
      <c r="J51" s="24">
        <f t="shared" ref="J51:L51" si="63">P51+V51+Y51+AB51+AE51+S51+M51</f>
        <v>307924.924</v>
      </c>
      <c r="K51" s="24">
        <f t="shared" si="63"/>
        <v>285180</v>
      </c>
      <c r="L51" s="24">
        <f t="shared" si="63"/>
        <v>22744.9240000003</v>
      </c>
      <c r="M51" s="33">
        <f>VLOOKUP(C51,'[2]2024.01月支付计划'!$B:$K,10,0)</f>
        <v>26000</v>
      </c>
      <c r="N51" s="24">
        <v>58200</v>
      </c>
      <c r="O51" s="24">
        <f t="shared" si="12"/>
        <v>-32200</v>
      </c>
      <c r="P51" s="24">
        <f t="shared" si="40"/>
        <v>25768.8333333334</v>
      </c>
      <c r="Q51" s="24">
        <f>VLOOKUP(D51,'[4]12月'!$I:$J,2,0)</f>
        <v>38800</v>
      </c>
      <c r="R51" s="24">
        <f t="shared" si="3"/>
        <v>-13031.1666666666</v>
      </c>
      <c r="S51" s="24">
        <f>VLOOKUP(C51,'[3]11月支付计划'!$C$102:$J$314,8,0)</f>
        <v>50000</v>
      </c>
      <c r="T51" s="24"/>
      <c r="U51" s="24">
        <f t="shared" si="4"/>
        <v>50000</v>
      </c>
      <c r="V51" s="24">
        <f>VLOOKUP(D51,[5]河北应付账款!$C:$G,5,0)</f>
        <v>90725.5253333336</v>
      </c>
      <c r="W51" s="24">
        <f>VLOOKUP(D51,'[4]10月'!$I:$J,2,0)</f>
        <v>38800</v>
      </c>
      <c r="X51" s="24">
        <f t="shared" si="6"/>
        <v>51925.5253333336</v>
      </c>
      <c r="Y51" s="24">
        <f>VLOOKUP(D51,'[6]规则内-打印版'!$D$3:$I$158,6,0)</f>
        <v>44000</v>
      </c>
      <c r="Z51" s="24">
        <f>VLOOKUP(D51,'[4]9月'!$I:$J,2,0)</f>
        <v>42680</v>
      </c>
      <c r="AA51" s="24">
        <f t="shared" si="7"/>
        <v>1320</v>
      </c>
      <c r="AB51" s="24">
        <f>VLOOKUP(D51,[7]支付登记跟进V2!$B:$F,5,0)</f>
        <v>29000</v>
      </c>
      <c r="AC51" s="24">
        <f>VLOOKUP(D51,'[4]8月'!$I:$J,2,0)</f>
        <v>29100</v>
      </c>
      <c r="AD51" s="24">
        <f t="shared" si="9"/>
        <v>-100</v>
      </c>
      <c r="AE51" s="24">
        <f>VLOOKUP(D51,[8]签批清单!$B:$C,2,0)</f>
        <v>42430.5653333333</v>
      </c>
      <c r="AF51" s="24">
        <f>VLOOKUP(D51,'[4]7月'!$I:$J,2,0)</f>
        <v>77600</v>
      </c>
      <c r="AG51" s="24">
        <f t="shared" si="10"/>
        <v>-35169.4346666667</v>
      </c>
      <c r="AH51" s="47"/>
      <c r="AI51" s="42">
        <f t="shared" si="14"/>
        <v>79023.9093333331</v>
      </c>
      <c r="AJ51" s="42">
        <f t="shared" si="15"/>
        <v>29023.9093333331</v>
      </c>
      <c r="AK51" s="42">
        <f t="shared" si="16"/>
        <v>3255.07599999974</v>
      </c>
      <c r="AL51" s="42">
        <f t="shared" si="17"/>
        <v>-22744.9240000003</v>
      </c>
      <c r="AM51" s="43" t="e">
        <f>VLOOKUP(D51,'[9]2月'!$B:$C,2,0)</f>
        <v>#N/A</v>
      </c>
    </row>
    <row r="52" s="43" customFormat="1" ht="16.5" spans="2:39">
      <c r="B52" s="46">
        <v>47</v>
      </c>
      <c r="C52" s="46" t="str">
        <f>_xlfn.XLOOKUP(D52,[1]整理明细!$C:$C,[1]整理明细!$B:$B)</f>
        <v>S413021</v>
      </c>
      <c r="D52" s="47" t="s">
        <v>141</v>
      </c>
      <c r="E52" s="47" t="s">
        <v>1078</v>
      </c>
      <c r="F52" s="47"/>
      <c r="G52" s="66">
        <f>VLOOKUP($C52,'[2]2024.01月支付计划'!$B:$H,5,0)</f>
        <v>588429.61</v>
      </c>
      <c r="H52" s="66">
        <f>VLOOKUP($C52,'[2]2024.01月支付计划'!$B:$H,6,0)</f>
        <v>210427.94</v>
      </c>
      <c r="I52" s="66">
        <f>VLOOKUP($C52,'[2]2024.01月支付计划'!$B:$H,7,0)</f>
        <v>35071.3233333333</v>
      </c>
      <c r="J52" s="24">
        <f t="shared" ref="J52:L52" si="64">P52+V52+Y52+AB52+AE52+S52+M52</f>
        <v>202192.466666667</v>
      </c>
      <c r="K52" s="24">
        <f t="shared" si="64"/>
        <v>141620</v>
      </c>
      <c r="L52" s="24">
        <f t="shared" si="64"/>
        <v>60572.4666666666</v>
      </c>
      <c r="M52" s="33">
        <f>VLOOKUP(C52,'[2]2024.01月支付计划'!$B:$K,10,0)</f>
        <v>28000</v>
      </c>
      <c r="N52" s="24"/>
      <c r="O52" s="24">
        <f t="shared" si="12"/>
        <v>28000</v>
      </c>
      <c r="P52" s="24">
        <f t="shared" si="40"/>
        <v>28057.0586666666</v>
      </c>
      <c r="Q52" s="24">
        <f>VLOOKUP(D52,'[4]12月'!$I:$J,2,0)</f>
        <v>29100</v>
      </c>
      <c r="R52" s="24">
        <f t="shared" si="3"/>
        <v>-1042.94133333336</v>
      </c>
      <c r="S52" s="24">
        <f>VLOOKUP(C52,'[3]11月支付计划'!$C$102:$J$314,8,0)</f>
        <v>30000</v>
      </c>
      <c r="T52" s="24">
        <f>VLOOKUP(D52,'[4]11月'!$I:$J,2,0)</f>
        <v>29100</v>
      </c>
      <c r="U52" s="24">
        <f t="shared" si="4"/>
        <v>900</v>
      </c>
      <c r="V52" s="24">
        <f>VLOOKUP(D52,[5]河北应付账款!$C:$G,5,0)</f>
        <v>29857.06</v>
      </c>
      <c r="W52" s="24"/>
      <c r="X52" s="24">
        <f t="shared" si="6"/>
        <v>29857.06</v>
      </c>
      <c r="Y52" s="24">
        <f>VLOOKUP(D52,'[6]规则内-打印版'!$D$3:$I$158,6,0)</f>
        <v>29000</v>
      </c>
      <c r="Z52" s="24">
        <f>VLOOKUP(D52,'[4]9月'!$I:$J,2,0)</f>
        <v>28130</v>
      </c>
      <c r="AA52" s="24">
        <f t="shared" si="7"/>
        <v>870</v>
      </c>
      <c r="AB52" s="24">
        <f>VLOOKUP(D52,[7]支付登记跟进V2!$B:$F,5,0)</f>
        <v>29000</v>
      </c>
      <c r="AC52" s="24">
        <f>VLOOKUP(D52,'[4]8月'!$I:$J,2,0)</f>
        <v>28130</v>
      </c>
      <c r="AD52" s="24">
        <f t="shared" si="9"/>
        <v>870</v>
      </c>
      <c r="AE52" s="24">
        <f>VLOOKUP(D52,[8]签批清单!$B:$C,2,0)</f>
        <v>28278.348</v>
      </c>
      <c r="AF52" s="24">
        <f>VLOOKUP(D52,'[4]7月'!$I:$J,2,0)</f>
        <v>27160</v>
      </c>
      <c r="AG52" s="24">
        <f t="shared" si="10"/>
        <v>1118.348</v>
      </c>
      <c r="AH52" s="47"/>
      <c r="AI52" s="42">
        <f t="shared" si="14"/>
        <v>25484.592</v>
      </c>
      <c r="AJ52" s="42">
        <f t="shared" si="15"/>
        <v>-4515.408</v>
      </c>
      <c r="AK52" s="42">
        <f t="shared" si="16"/>
        <v>-32572.4666666666</v>
      </c>
      <c r="AL52" s="42">
        <f t="shared" si="17"/>
        <v>-60572.4666666666</v>
      </c>
      <c r="AM52" s="43" t="e">
        <f>VLOOKUP(D52,'[9]2月'!$B:$C,2,0)</f>
        <v>#N/A</v>
      </c>
    </row>
    <row r="53" s="43" customFormat="1" ht="16.5" spans="2:39">
      <c r="B53" s="46">
        <v>48</v>
      </c>
      <c r="C53" s="46" t="str">
        <f>_xlfn.XLOOKUP(D53,[1]整理明细!$C:$C,[1]整理明细!$B:$B)</f>
        <v>S435004</v>
      </c>
      <c r="D53" s="47" t="s">
        <v>145</v>
      </c>
      <c r="E53" s="47" t="s">
        <v>1078</v>
      </c>
      <c r="F53" s="47"/>
      <c r="G53" s="66">
        <f>VLOOKUP($C53,'[2]2024.01月支付计划'!$B:$H,5,0)</f>
        <v>796344.41</v>
      </c>
      <c r="H53" s="66">
        <f>VLOOKUP($C53,'[2]2024.01月支付计划'!$B:$H,6,0)</f>
        <v>625850.56</v>
      </c>
      <c r="I53" s="66">
        <f>VLOOKUP($C53,'[2]2024.01月支付计划'!$B:$H,7,0)</f>
        <v>104308.426666667</v>
      </c>
      <c r="J53" s="24">
        <f t="shared" ref="J53:L53" si="65">P53+V53+Y53+AB53+AE53+S53+M53</f>
        <v>1113655.29133333</v>
      </c>
      <c r="K53" s="24">
        <f t="shared" si="65"/>
        <v>1306000</v>
      </c>
      <c r="L53" s="24">
        <f t="shared" si="65"/>
        <v>-192344.708666666</v>
      </c>
      <c r="M53" s="33">
        <f>VLOOKUP(C53,'[2]2024.01月支付计划'!$B:$K,10,0)</f>
        <v>426224.55</v>
      </c>
      <c r="N53" s="24">
        <v>70000</v>
      </c>
      <c r="O53" s="24">
        <f t="shared" si="12"/>
        <v>356224.55</v>
      </c>
      <c r="P53" s="24">
        <f t="shared" si="40"/>
        <v>83446.7413333336</v>
      </c>
      <c r="Q53" s="24"/>
      <c r="R53" s="24">
        <f t="shared" si="3"/>
        <v>83446.7413333336</v>
      </c>
      <c r="S53" s="24">
        <f>VLOOKUP(C53,'[3]11月支付计划'!$C$102:$J$314,8,0)</f>
        <v>70000</v>
      </c>
      <c r="T53" s="24"/>
      <c r="U53" s="24">
        <f t="shared" si="4"/>
        <v>70000</v>
      </c>
      <c r="V53" s="24">
        <f>VLOOKUP(D53,[5]河北应付账款!$C:$G,5,0)</f>
        <v>87984</v>
      </c>
      <c r="W53" s="24">
        <f>VLOOKUP(D53,'[4]10月'!$I:$J,2,0)</f>
        <v>90000</v>
      </c>
      <c r="X53" s="24">
        <f t="shared" si="6"/>
        <v>-2016</v>
      </c>
      <c r="Y53" s="24">
        <f>VLOOKUP(D53,'[6]规则内-打印版'!$D$3:$I$158,6,0)</f>
        <v>100000</v>
      </c>
      <c r="Z53" s="24">
        <f>VLOOKUP(D53,'[4]9月'!$I:$J,2,0)</f>
        <v>300000</v>
      </c>
      <c r="AA53" s="24">
        <f t="shared" si="7"/>
        <v>-200000</v>
      </c>
      <c r="AB53" s="24">
        <f>VLOOKUP(D53,[7]支付登记跟进V2!$B:$F,5,0)</f>
        <v>96000</v>
      </c>
      <c r="AC53" s="24">
        <f>VLOOKUP(D53,'[4]8月'!$I:$J,2,0)</f>
        <v>96000</v>
      </c>
      <c r="AD53" s="24">
        <f t="shared" si="9"/>
        <v>0</v>
      </c>
      <c r="AE53" s="24">
        <f>VLOOKUP(D53,[8]签批清单!$B:$C,2,0)</f>
        <v>250000</v>
      </c>
      <c r="AF53" s="24">
        <f>VLOOKUP(D53,'[4]7月'!$I:$J,2,0)</f>
        <v>750000</v>
      </c>
      <c r="AG53" s="24">
        <f t="shared" si="10"/>
        <v>-500000</v>
      </c>
      <c r="AH53" s="47"/>
      <c r="AI53" s="42">
        <f t="shared" si="14"/>
        <v>772016</v>
      </c>
      <c r="AJ53" s="42">
        <f t="shared" si="15"/>
        <v>702016</v>
      </c>
      <c r="AK53" s="42">
        <f t="shared" si="16"/>
        <v>618569.258666666</v>
      </c>
      <c r="AL53" s="42">
        <f t="shared" si="17"/>
        <v>192344.708666666</v>
      </c>
      <c r="AM53" s="43" t="e">
        <f>VLOOKUP(D53,'[9]2月'!$B:$C,2,0)</f>
        <v>#N/A</v>
      </c>
    </row>
    <row r="54" s="43" customFormat="1" ht="16.5" spans="2:39">
      <c r="B54" s="46">
        <v>49</v>
      </c>
      <c r="C54" s="46" t="str">
        <f>_xlfn.XLOOKUP(D54,[1]整理明细!$C:$C,[1]整理明细!$B:$B)</f>
        <v>S434001</v>
      </c>
      <c r="D54" s="47" t="s">
        <v>153</v>
      </c>
      <c r="E54" s="47" t="s">
        <v>1078</v>
      </c>
      <c r="F54" s="47"/>
      <c r="G54" s="66">
        <f>VLOOKUP($C54,'[2]2024.01月支付计划'!$B:$H,5,0)</f>
        <v>326568.43</v>
      </c>
      <c r="H54" s="66">
        <f>VLOOKUP($C54,'[2]2024.01月支付计划'!$B:$H,6,0)</f>
        <v>115577.82</v>
      </c>
      <c r="I54" s="66">
        <f>VLOOKUP($C54,'[2]2024.01月支付计划'!$B:$H,7,0)</f>
        <v>19262.97</v>
      </c>
      <c r="J54" s="24">
        <f t="shared" ref="J54:L54" si="66">P54+V54+Y54+AB54+AE54+S54+M54</f>
        <v>80525.0026666667</v>
      </c>
      <c r="K54" s="24">
        <f t="shared" si="66"/>
        <v>21150.24</v>
      </c>
      <c r="L54" s="24">
        <f t="shared" si="66"/>
        <v>59374.7626666667</v>
      </c>
      <c r="M54" s="33">
        <v>15000</v>
      </c>
      <c r="N54" s="24"/>
      <c r="O54" s="24">
        <f t="shared" si="12"/>
        <v>15000</v>
      </c>
      <c r="P54" s="24">
        <f t="shared" si="40"/>
        <v>15410.376</v>
      </c>
      <c r="Q54" s="24"/>
      <c r="R54" s="24">
        <f t="shared" si="3"/>
        <v>15410.376</v>
      </c>
      <c r="S54" s="24"/>
      <c r="T54" s="24"/>
      <c r="U54" s="24">
        <f t="shared" si="4"/>
        <v>0</v>
      </c>
      <c r="V54" s="24"/>
      <c r="W54" s="24"/>
      <c r="X54" s="24">
        <f t="shared" si="6"/>
        <v>0</v>
      </c>
      <c r="Y54" s="24">
        <f>VLOOKUP(D54,'[6]规则内-打印版'!$D$3:$I$158,6,0)</f>
        <v>40000</v>
      </c>
      <c r="Z54" s="24"/>
      <c r="AA54" s="24">
        <f t="shared" si="7"/>
        <v>40000</v>
      </c>
      <c r="AB54" s="24"/>
      <c r="AC54" s="24">
        <v>11450.24</v>
      </c>
      <c r="AD54" s="24">
        <f t="shared" si="9"/>
        <v>-11450.24</v>
      </c>
      <c r="AE54" s="24">
        <f>VLOOKUP(D54,[8]签批清单!$B:$C,2,0)</f>
        <v>10114.6266666667</v>
      </c>
      <c r="AF54" s="24">
        <f>VLOOKUP(D54,'[4]7月'!$I:$J,2,0)</f>
        <v>9700</v>
      </c>
      <c r="AG54" s="24">
        <f t="shared" si="10"/>
        <v>414.6266666667</v>
      </c>
      <c r="AH54" s="47"/>
      <c r="AI54" s="42">
        <f t="shared" si="14"/>
        <v>-28964.3866666667</v>
      </c>
      <c r="AJ54" s="42">
        <f t="shared" si="15"/>
        <v>-28964.3866666667</v>
      </c>
      <c r="AK54" s="42">
        <f t="shared" si="16"/>
        <v>-44374.7626666667</v>
      </c>
      <c r="AL54" s="42">
        <f t="shared" si="17"/>
        <v>-59374.7626666667</v>
      </c>
      <c r="AM54" s="43" t="e">
        <f>VLOOKUP(D54,'[9]2月'!$B:$C,2,0)</f>
        <v>#N/A</v>
      </c>
    </row>
    <row r="55" s="43" customFormat="1" ht="16.5" spans="2:39">
      <c r="B55" s="46">
        <v>50</v>
      </c>
      <c r="C55" s="46" t="str">
        <f>_xlfn.XLOOKUP(D55,[1]整理明细!$C:$C,[1]整理明细!$B:$B)</f>
        <v>S413067</v>
      </c>
      <c r="D55" s="47" t="s">
        <v>156</v>
      </c>
      <c r="E55" s="47" t="s">
        <v>1078</v>
      </c>
      <c r="F55" s="47"/>
      <c r="G55" s="66">
        <f>VLOOKUP($C55,'[2]2024.01月支付计划'!$B:$H,5,0)</f>
        <v>277588.43</v>
      </c>
      <c r="H55" s="66">
        <f>VLOOKUP($C55,'[2]2024.01月支付计划'!$B:$H,6,0)</f>
        <v>251427.84</v>
      </c>
      <c r="I55" s="66">
        <f>VLOOKUP($C55,'[2]2024.01月支付计划'!$B:$H,7,0)</f>
        <v>41904.64</v>
      </c>
      <c r="J55" s="24">
        <f t="shared" ref="J55:L55" si="67">P55+V55+Y55+AB55+AE55+S55+M55</f>
        <v>319789.146666667</v>
      </c>
      <c r="K55" s="24">
        <f t="shared" si="67"/>
        <v>289060</v>
      </c>
      <c r="L55" s="24">
        <f t="shared" si="67"/>
        <v>30729.1466666667</v>
      </c>
      <c r="M55" s="33">
        <f>VLOOKUP(C55,'[2]2024.01月支付计划'!$B:$K,10,0)</f>
        <v>34000</v>
      </c>
      <c r="N55" s="24">
        <v>29100</v>
      </c>
      <c r="O55" s="24">
        <f t="shared" si="12"/>
        <v>4900</v>
      </c>
      <c r="P55" s="24">
        <f t="shared" si="40"/>
        <v>33523.712</v>
      </c>
      <c r="Q55" s="24">
        <f>VLOOKUP(D55,'[4]12月'!$I:$J,2,0)</f>
        <v>48500</v>
      </c>
      <c r="R55" s="24">
        <f t="shared" si="3"/>
        <v>-14976.288</v>
      </c>
      <c r="S55" s="24">
        <f>VLOOKUP(C55,'[3]11月支付计划'!$C$102:$J$314,8,0)</f>
        <v>50000</v>
      </c>
      <c r="T55" s="24"/>
      <c r="U55" s="24">
        <f t="shared" si="4"/>
        <v>50000</v>
      </c>
      <c r="V55" s="24">
        <f>VLOOKUP(D55,[5]河北应付账款!$C:$G,5,0)</f>
        <v>55049.3</v>
      </c>
      <c r="W55" s="24">
        <f>VLOOKUP(D55,'[4]10月'!$I:$J,2,0)</f>
        <v>58200</v>
      </c>
      <c r="X55" s="24">
        <f t="shared" si="6"/>
        <v>-3150.7</v>
      </c>
      <c r="Y55" s="24">
        <f>VLOOKUP(D55,'[6]规则内-打印版'!$D$3:$I$158,6,0)</f>
        <v>63000</v>
      </c>
      <c r="Z55" s="24">
        <f>VLOOKUP(D55,'[4]9月'!$I:$J,2,0)</f>
        <v>61110</v>
      </c>
      <c r="AA55" s="24">
        <f t="shared" si="7"/>
        <v>1890</v>
      </c>
      <c r="AB55" s="24">
        <f>VLOOKUP(D55,[7]支付登记跟进V2!$B:$F,5,0)</f>
        <v>45000</v>
      </c>
      <c r="AC55" s="24">
        <f>VLOOKUP(D55,'[4]8月'!$I:$J,2,0)</f>
        <v>43650</v>
      </c>
      <c r="AD55" s="24">
        <f t="shared" si="9"/>
        <v>1350</v>
      </c>
      <c r="AE55" s="24">
        <f>VLOOKUP(D55,[8]签批清单!$B:$C,2,0)</f>
        <v>39216.1346666667</v>
      </c>
      <c r="AF55" s="24">
        <f>VLOOKUP(D55,'[4]7月'!$I:$J,2,0)</f>
        <v>48500</v>
      </c>
      <c r="AG55" s="24">
        <f t="shared" si="10"/>
        <v>-9283.8653333333</v>
      </c>
      <c r="AH55" s="47"/>
      <c r="AI55" s="42">
        <f t="shared" si="14"/>
        <v>86794.5653333333</v>
      </c>
      <c r="AJ55" s="42">
        <f t="shared" si="15"/>
        <v>36794.5653333333</v>
      </c>
      <c r="AK55" s="42">
        <f t="shared" si="16"/>
        <v>3270.8533333333</v>
      </c>
      <c r="AL55" s="42">
        <f t="shared" si="17"/>
        <v>-30729.1466666667</v>
      </c>
      <c r="AM55" s="43" t="e">
        <f>VLOOKUP(D55,'[9]2月'!$B:$C,2,0)</f>
        <v>#N/A</v>
      </c>
    </row>
    <row r="56" s="43" customFormat="1" ht="16.5" spans="2:39">
      <c r="B56" s="46">
        <v>51</v>
      </c>
      <c r="C56" s="46" t="str">
        <f>_xlfn.XLOOKUP(D56,[1]整理明细!$C:$C,[1]整理明细!$B:$B)</f>
        <v>S431026</v>
      </c>
      <c r="D56" s="47" t="s">
        <v>158</v>
      </c>
      <c r="E56" s="47" t="s">
        <v>1078</v>
      </c>
      <c r="F56" s="47"/>
      <c r="G56" s="66">
        <f>VLOOKUP($C56,'[2]2024.01月支付计划'!$B:$H,5,0)</f>
        <v>276738.24</v>
      </c>
      <c r="H56" s="66">
        <f>VLOOKUP($C56,'[2]2024.01月支付计划'!$B:$H,6,0)</f>
        <v>0</v>
      </c>
      <c r="I56" s="66">
        <f>VLOOKUP($C56,'[2]2024.01月支付计划'!$B:$H,7,0)</f>
        <v>0</v>
      </c>
      <c r="J56" s="24">
        <f t="shared" ref="J56:L56" si="68">P56+V56+Y56+AB56+AE56+S56+M56</f>
        <v>150697.56</v>
      </c>
      <c r="K56" s="24">
        <f t="shared" si="68"/>
        <v>72110</v>
      </c>
      <c r="L56" s="24">
        <f t="shared" si="68"/>
        <v>78587.56</v>
      </c>
      <c r="M56" s="33">
        <f>VLOOKUP(C56,'[2]2024.01月支付计划'!$B:$K,10,0)</f>
        <v>50000</v>
      </c>
      <c r="N56" s="24"/>
      <c r="O56" s="24">
        <f t="shared" si="12"/>
        <v>50000</v>
      </c>
      <c r="P56" s="24">
        <f t="shared" si="40"/>
        <v>0</v>
      </c>
      <c r="Q56" s="24"/>
      <c r="R56" s="24">
        <f t="shared" si="3"/>
        <v>0</v>
      </c>
      <c r="S56" s="24">
        <f>VLOOKUP(C56,'[3]11月支付计划'!$C$102:$J$314,8,0)</f>
        <v>0</v>
      </c>
      <c r="T56" s="24">
        <f>VLOOKUP(D56,'[4]11月'!$I:$J,2,0)</f>
        <v>38800</v>
      </c>
      <c r="U56" s="24">
        <f t="shared" si="4"/>
        <v>-38800</v>
      </c>
      <c r="V56" s="24">
        <f>VLOOKUP(D56,[5]河北应付账款!$C:$G,5,0)</f>
        <v>66480</v>
      </c>
      <c r="W56" s="24">
        <f>VLOOKUP(D56,'[4]10月'!$I:$J,2,0)</f>
        <v>10670</v>
      </c>
      <c r="X56" s="24">
        <f t="shared" si="6"/>
        <v>55810</v>
      </c>
      <c r="Y56" s="24">
        <f>VLOOKUP(D56,'[6]规则内-打印版'!$D$3:$I$158,6,0)</f>
        <v>11000</v>
      </c>
      <c r="Z56" s="24"/>
      <c r="AA56" s="24">
        <f t="shared" si="7"/>
        <v>11000</v>
      </c>
      <c r="AB56" s="24">
        <f>VLOOKUP(D56,[7]支付登记跟进V2!$B:$F,5,0)</f>
        <v>11000</v>
      </c>
      <c r="AC56" s="24">
        <f>VLOOKUP(D56,'[4]8月'!$I:$J,2,0)</f>
        <v>11000</v>
      </c>
      <c r="AD56" s="24">
        <f t="shared" si="9"/>
        <v>0</v>
      </c>
      <c r="AE56" s="24">
        <f>VLOOKUP(D56,[8]签批清单!$B:$C,2,0)</f>
        <v>12217.56</v>
      </c>
      <c r="AF56" s="24">
        <f>VLOOKUP(D56,'[4]7月'!$I:$J,2,0)</f>
        <v>11640</v>
      </c>
      <c r="AG56" s="24">
        <f t="shared" si="10"/>
        <v>577.559999999999</v>
      </c>
      <c r="AH56" s="47"/>
      <c r="AI56" s="42">
        <f t="shared" si="14"/>
        <v>-28587.56</v>
      </c>
      <c r="AJ56" s="42">
        <f t="shared" si="15"/>
        <v>-28587.56</v>
      </c>
      <c r="AK56" s="42">
        <f t="shared" si="16"/>
        <v>-28587.56</v>
      </c>
      <c r="AL56" s="42">
        <f t="shared" si="17"/>
        <v>-78587.56</v>
      </c>
      <c r="AM56" s="43" t="e">
        <f>VLOOKUP(D56,'[9]2月'!$B:$C,2,0)</f>
        <v>#N/A</v>
      </c>
    </row>
    <row r="57" s="43" customFormat="1" ht="16.5" spans="2:39">
      <c r="B57" s="46">
        <v>52</v>
      </c>
      <c r="C57" s="46" t="str">
        <f>_xlfn.XLOOKUP(D57,[1]整理明细!$C:$C,[1]整理明细!$B:$B)</f>
        <v>S434003</v>
      </c>
      <c r="D57" s="47" t="s">
        <v>150</v>
      </c>
      <c r="E57" s="47" t="s">
        <v>1078</v>
      </c>
      <c r="F57" s="47"/>
      <c r="G57" s="66">
        <f>VLOOKUP($C57,'[2]2024.01月支付计划'!$B:$H,5,0)</f>
        <v>321080.92</v>
      </c>
      <c r="H57" s="66">
        <f>VLOOKUP($C57,'[2]2024.01月支付计划'!$B:$H,6,0)</f>
        <v>147276.12</v>
      </c>
      <c r="I57" s="66">
        <f>VLOOKUP($C57,'[2]2024.01月支付计划'!$B:$H,7,0)</f>
        <v>24546.02</v>
      </c>
      <c r="J57" s="24">
        <f t="shared" ref="J57:L57" si="69">P57+V57+Y57+AB57+AE57+S57+M57</f>
        <v>164205.798666667</v>
      </c>
      <c r="K57" s="24">
        <f t="shared" si="69"/>
        <v>210490</v>
      </c>
      <c r="L57" s="24">
        <f t="shared" si="69"/>
        <v>-46284.2013333333</v>
      </c>
      <c r="M57" s="33">
        <v>20000</v>
      </c>
      <c r="N57" s="24">
        <v>38800</v>
      </c>
      <c r="O57" s="24">
        <f t="shared" si="12"/>
        <v>-18800</v>
      </c>
      <c r="P57" s="24">
        <f t="shared" si="40"/>
        <v>19636.816</v>
      </c>
      <c r="Q57" s="24">
        <f>VLOOKUP(D57,'[4]12月'!$I:$J,2,0)</f>
        <v>48500</v>
      </c>
      <c r="R57" s="24">
        <f t="shared" si="3"/>
        <v>-28863.184</v>
      </c>
      <c r="S57" s="24">
        <f>VLOOKUP(C57,'[3]11月支付计划'!$C$102:$J$314,8,0)</f>
        <v>20000</v>
      </c>
      <c r="T57" s="24">
        <f>VLOOKUP(D57,'[4]11月'!$I:$J,2,0)</f>
        <v>48500</v>
      </c>
      <c r="U57" s="24">
        <f t="shared" si="4"/>
        <v>-28500</v>
      </c>
      <c r="V57" s="24">
        <f>VLOOKUP(D57,[5]河北应付账款!$C:$G,5,0)</f>
        <v>27388.7013333334</v>
      </c>
      <c r="W57" s="24">
        <f>VLOOKUP(D57,'[4]10月'!$I:$J,2,0)</f>
        <v>28130</v>
      </c>
      <c r="X57" s="24">
        <f t="shared" si="6"/>
        <v>-741.2986666666</v>
      </c>
      <c r="Y57" s="24">
        <f>VLOOKUP(D57,'[6]规则内-打印版'!$D$3:$I$158,6,0)</f>
        <v>29000</v>
      </c>
      <c r="Z57" s="24"/>
      <c r="AA57" s="24">
        <f t="shared" si="7"/>
        <v>29000</v>
      </c>
      <c r="AB57" s="24">
        <f>VLOOKUP(D57,[7]支付登记跟进V2!$B:$F,5,0)</f>
        <v>26000</v>
      </c>
      <c r="AC57" s="24">
        <f>VLOOKUP(D57,'[4]8月'!$I:$J,2,0)</f>
        <v>46560</v>
      </c>
      <c r="AD57" s="24">
        <f t="shared" si="9"/>
        <v>-20560</v>
      </c>
      <c r="AE57" s="24">
        <f>VLOOKUP(D57,[8]签批清单!$B:$C,2,0)</f>
        <v>22180.2813333333</v>
      </c>
      <c r="AF57" s="24"/>
      <c r="AG57" s="24">
        <f t="shared" si="10"/>
        <v>22180.2813333333</v>
      </c>
      <c r="AH57" s="47"/>
      <c r="AI57" s="42">
        <f t="shared" si="14"/>
        <v>105921.017333333</v>
      </c>
      <c r="AJ57" s="42">
        <f t="shared" si="15"/>
        <v>85921.017333333</v>
      </c>
      <c r="AK57" s="42">
        <f t="shared" si="16"/>
        <v>66284.201333333</v>
      </c>
      <c r="AL57" s="42">
        <f t="shared" si="17"/>
        <v>46284.201333333</v>
      </c>
      <c r="AM57" s="43" t="e">
        <f>VLOOKUP(D57,'[9]2月'!$B:$C,2,0)</f>
        <v>#N/A</v>
      </c>
    </row>
    <row r="58" s="43" customFormat="1" ht="16.5" spans="2:39">
      <c r="B58" s="46">
        <v>53</v>
      </c>
      <c r="C58" s="46" t="str">
        <f>_xlfn.XLOOKUP(D58,[1]整理明细!$C:$C,[1]整理明细!$B:$B)</f>
        <v>S444004</v>
      </c>
      <c r="D58" s="47" t="s">
        <v>160</v>
      </c>
      <c r="E58" s="47" t="s">
        <v>1078</v>
      </c>
      <c r="F58" s="47"/>
      <c r="G58" s="66">
        <f>VLOOKUP($C58,'[2]2024.01月支付计划'!$B:$H,5,0)</f>
        <v>132000</v>
      </c>
      <c r="H58" s="66">
        <f>VLOOKUP($C58,'[2]2024.01月支付计划'!$B:$H,6,0)</f>
        <v>0</v>
      </c>
      <c r="I58" s="66">
        <f>VLOOKUP($C58,'[2]2024.01月支付计划'!$B:$H,7,0)</f>
        <v>0</v>
      </c>
      <c r="J58" s="24">
        <f t="shared" ref="J58:L58" si="70">P58+V58+Y58+AB58+AE58+S58+M58</f>
        <v>0</v>
      </c>
      <c r="K58" s="24">
        <f t="shared" si="70"/>
        <v>0</v>
      </c>
      <c r="L58" s="24">
        <f t="shared" si="70"/>
        <v>0</v>
      </c>
      <c r="M58" s="33">
        <f>VLOOKUP(C58,'[2]2024.01月支付计划'!$B:$K,10,0)</f>
        <v>0</v>
      </c>
      <c r="N58" s="24"/>
      <c r="O58" s="24">
        <f t="shared" si="12"/>
        <v>0</v>
      </c>
      <c r="P58" s="24">
        <f t="shared" si="40"/>
        <v>0</v>
      </c>
      <c r="Q58" s="24"/>
      <c r="R58" s="24">
        <f t="shared" si="3"/>
        <v>0</v>
      </c>
      <c r="S58" s="24">
        <f>VLOOKUP(C58,'[3]11月支付计划'!$C$102:$J$314,8,0)</f>
        <v>0</v>
      </c>
      <c r="T58" s="24"/>
      <c r="U58" s="24">
        <f t="shared" si="4"/>
        <v>0</v>
      </c>
      <c r="V58" s="24"/>
      <c r="W58" s="24"/>
      <c r="X58" s="24">
        <f t="shared" si="6"/>
        <v>0</v>
      </c>
      <c r="Y58" s="24"/>
      <c r="Z58" s="24"/>
      <c r="AA58" s="24">
        <f t="shared" si="7"/>
        <v>0</v>
      </c>
      <c r="AB58" s="24"/>
      <c r="AC58" s="24"/>
      <c r="AD58" s="24">
        <f t="shared" si="9"/>
        <v>0</v>
      </c>
      <c r="AE58" s="24"/>
      <c r="AF58" s="24"/>
      <c r="AG58" s="24">
        <f t="shared" si="10"/>
        <v>0</v>
      </c>
      <c r="AH58" s="47"/>
      <c r="AI58" s="42">
        <f t="shared" si="14"/>
        <v>0</v>
      </c>
      <c r="AJ58" s="42">
        <f t="shared" si="15"/>
        <v>0</v>
      </c>
      <c r="AK58" s="42">
        <f t="shared" si="16"/>
        <v>0</v>
      </c>
      <c r="AL58" s="42">
        <f t="shared" si="17"/>
        <v>0</v>
      </c>
      <c r="AM58" s="43" t="e">
        <f>VLOOKUP(D58,'[9]2月'!$B:$C,2,0)</f>
        <v>#N/A</v>
      </c>
    </row>
    <row r="59" s="43" customFormat="1" ht="16.5" spans="2:39">
      <c r="B59" s="46">
        <v>54</v>
      </c>
      <c r="C59" s="46" t="str">
        <f>_xlfn.XLOOKUP(D59,[1]整理明细!$C:$C,[1]整理明细!$B:$B)</f>
        <v>S413007</v>
      </c>
      <c r="D59" s="47" t="s">
        <v>162</v>
      </c>
      <c r="E59" s="47" t="s">
        <v>1078</v>
      </c>
      <c r="F59" s="47"/>
      <c r="G59" s="66">
        <f>VLOOKUP($C59,'[2]2024.01月支付计划'!$B:$H,5,0)</f>
        <v>368104.29</v>
      </c>
      <c r="H59" s="66">
        <f>VLOOKUP($C59,'[2]2024.01月支付计划'!$B:$H,6,0)</f>
        <v>107026.8</v>
      </c>
      <c r="I59" s="66">
        <f>VLOOKUP($C59,'[2]2024.01月支付计划'!$B:$H,7,0)</f>
        <v>17837.8</v>
      </c>
      <c r="J59" s="24">
        <f t="shared" ref="J59:L59" si="71">P59+V59+Y59+AB59+AE59+S59+M59</f>
        <v>90347.6546666666</v>
      </c>
      <c r="K59" s="24">
        <f t="shared" si="71"/>
        <v>47530</v>
      </c>
      <c r="L59" s="24">
        <f t="shared" si="71"/>
        <v>42817.6546666666</v>
      </c>
      <c r="M59" s="33">
        <f>VLOOKUP(C59,'[2]2024.01月支付计划'!$B:$K,10,0)</f>
        <v>14000</v>
      </c>
      <c r="N59" s="24"/>
      <c r="O59" s="24">
        <f t="shared" si="12"/>
        <v>14000</v>
      </c>
      <c r="P59" s="24">
        <f t="shared" si="40"/>
        <v>14270.24</v>
      </c>
      <c r="Q59" s="24"/>
      <c r="R59" s="24">
        <f t="shared" si="3"/>
        <v>14270.24</v>
      </c>
      <c r="S59" s="24">
        <f>VLOOKUP(C59,'[3]11月支付计划'!$C$102:$J$314,8,0)</f>
        <v>10000</v>
      </c>
      <c r="T59" s="24">
        <f>VLOOKUP(D59,'[4]11月'!$I:$J,2,0)</f>
        <v>9700</v>
      </c>
      <c r="U59" s="24">
        <f t="shared" si="4"/>
        <v>300</v>
      </c>
      <c r="V59" s="24">
        <f>VLOOKUP(D59,[5]河北应付账款!$C:$G,5,0)</f>
        <v>12959.1706666666</v>
      </c>
      <c r="W59" s="24">
        <f>VLOOKUP(D59,'[4]10月'!$I:$J,2,0)</f>
        <v>13580</v>
      </c>
      <c r="X59" s="24">
        <f t="shared" si="6"/>
        <v>-620.8293333334</v>
      </c>
      <c r="Y59" s="24">
        <f>VLOOKUP(D59,'[6]规则内-打印版'!$D$3:$I$158,6,0)</f>
        <v>14000</v>
      </c>
      <c r="Z59" s="24"/>
      <c r="AA59" s="24">
        <f t="shared" si="7"/>
        <v>14000</v>
      </c>
      <c r="AB59" s="24">
        <f>VLOOKUP(D59,[7]支付登记跟进V2!$B:$F,5,0)</f>
        <v>13000</v>
      </c>
      <c r="AC59" s="24">
        <f>VLOOKUP(D59,'[4]8月'!$I:$J,2,0)</f>
        <v>12610</v>
      </c>
      <c r="AD59" s="24">
        <f t="shared" si="9"/>
        <v>390</v>
      </c>
      <c r="AE59" s="24">
        <f>VLOOKUP(D59,[8]签批清单!$B:$C,2,0)</f>
        <v>12118.244</v>
      </c>
      <c r="AF59" s="24">
        <f>VLOOKUP(D59,'[4]7月'!$I:$J,2,0)</f>
        <v>11640</v>
      </c>
      <c r="AG59" s="24">
        <f t="shared" si="10"/>
        <v>478.244000000001</v>
      </c>
      <c r="AH59" s="47"/>
      <c r="AI59" s="42">
        <f t="shared" si="14"/>
        <v>-4547.4146666666</v>
      </c>
      <c r="AJ59" s="42">
        <f t="shared" si="15"/>
        <v>-14547.4146666666</v>
      </c>
      <c r="AK59" s="42">
        <f t="shared" si="16"/>
        <v>-28817.6546666666</v>
      </c>
      <c r="AL59" s="42">
        <f t="shared" si="17"/>
        <v>-42817.6546666666</v>
      </c>
      <c r="AM59" s="43" t="e">
        <f>VLOOKUP(D59,'[9]2月'!$B:$C,2,0)</f>
        <v>#N/A</v>
      </c>
    </row>
    <row r="60" s="43" customFormat="1" ht="16.5" spans="2:39">
      <c r="B60" s="46">
        <v>55</v>
      </c>
      <c r="C60" s="46" t="str">
        <f>_xlfn.XLOOKUP(D60,[1]整理明细!$C:$C,[1]整理明细!$B:$B)</f>
        <v>S413060</v>
      </c>
      <c r="D60" s="47" t="s">
        <v>166</v>
      </c>
      <c r="E60" s="47" t="s">
        <v>1078</v>
      </c>
      <c r="F60" s="47"/>
      <c r="G60" s="66">
        <f>VLOOKUP($C60,'[2]2024.01月支付计划'!$B:$H,5,0)</f>
        <v>598067.44</v>
      </c>
      <c r="H60" s="66">
        <f>VLOOKUP($C60,'[2]2024.01月支付计划'!$B:$H,6,0)</f>
        <v>367521.6</v>
      </c>
      <c r="I60" s="66">
        <f>VLOOKUP($C60,'[2]2024.01月支付计划'!$B:$H,7,0)</f>
        <v>61253.6</v>
      </c>
      <c r="J60" s="24">
        <f t="shared" ref="J60:L60" si="72">P60+V60+Y60+AB60+AE60+S60+M60</f>
        <v>372592.238666667</v>
      </c>
      <c r="K60" s="24">
        <f t="shared" si="72"/>
        <v>161330</v>
      </c>
      <c r="L60" s="24">
        <f t="shared" si="72"/>
        <v>211262.238666667</v>
      </c>
      <c r="M60" s="33">
        <f>VLOOKUP(C60,'[2]2024.01月支付计划'!$B:$K,10,0)</f>
        <v>49000</v>
      </c>
      <c r="N60" s="24"/>
      <c r="O60" s="24">
        <f t="shared" si="12"/>
        <v>49000</v>
      </c>
      <c r="P60" s="24">
        <f t="shared" si="40"/>
        <v>49002.88</v>
      </c>
      <c r="Q60" s="24">
        <f>VLOOKUP(D60,'[4]12月'!$I:$J,2,0)</f>
        <v>19400</v>
      </c>
      <c r="R60" s="24">
        <f t="shared" si="3"/>
        <v>29602.88</v>
      </c>
      <c r="S60" s="24">
        <f>VLOOKUP(C60,'[3]11月支付计划'!$C$102:$J$314,8,0)</f>
        <v>30000</v>
      </c>
      <c r="T60" s="24"/>
      <c r="U60" s="24">
        <f t="shared" si="4"/>
        <v>30000</v>
      </c>
      <c r="V60" s="24">
        <f>VLOOKUP(D60,[5]河北应付账款!$C:$G,5,0)</f>
        <v>163360</v>
      </c>
      <c r="W60" s="24">
        <f>VLOOKUP(D60,'[4]10月'!$I:$J,2,0)</f>
        <v>9040</v>
      </c>
      <c r="X60" s="24">
        <f t="shared" si="6"/>
        <v>154320</v>
      </c>
      <c r="Y60" s="24">
        <f>VLOOKUP(D60,'[6]规则内-打印版'!$D$3:$I$158,6,0)</f>
        <v>27000</v>
      </c>
      <c r="Z60" s="24">
        <f>VLOOKUP(D60,'[4]9月'!$I:$J,2,0)</f>
        <v>29100</v>
      </c>
      <c r="AA60" s="24">
        <f t="shared" si="7"/>
        <v>-2100</v>
      </c>
      <c r="AB60" s="24">
        <f>VLOOKUP(D60,[7]支付登记跟进V2!$B:$F,5,0)</f>
        <v>27000</v>
      </c>
      <c r="AC60" s="24">
        <f>VLOOKUP(D60,'[4]8月'!$I:$J,2,0)</f>
        <v>26190</v>
      </c>
      <c r="AD60" s="24">
        <f t="shared" si="9"/>
        <v>810</v>
      </c>
      <c r="AE60" s="24">
        <f>VLOOKUP(D60,[8]签批清单!$B:$C,2,0)</f>
        <v>27229.3586666667</v>
      </c>
      <c r="AF60" s="24">
        <f>VLOOKUP(D60,'[4]7月'!$I:$J,2,0)</f>
        <v>77600</v>
      </c>
      <c r="AG60" s="24">
        <f t="shared" si="10"/>
        <v>-50370.6413333333</v>
      </c>
      <c r="AH60" s="47"/>
      <c r="AI60" s="42">
        <f t="shared" si="14"/>
        <v>-83259.3586666667</v>
      </c>
      <c r="AJ60" s="42">
        <f t="shared" si="15"/>
        <v>-113259.358666667</v>
      </c>
      <c r="AK60" s="42">
        <f t="shared" si="16"/>
        <v>-162262.238666667</v>
      </c>
      <c r="AL60" s="42">
        <f t="shared" si="17"/>
        <v>-211262.238666667</v>
      </c>
      <c r="AM60" s="43" t="e">
        <f>VLOOKUP(D60,'[9]2月'!$B:$C,2,0)</f>
        <v>#N/A</v>
      </c>
    </row>
    <row r="61" s="43" customFormat="1" ht="16.5" spans="2:39">
      <c r="B61" s="46">
        <v>56</v>
      </c>
      <c r="C61" s="46" t="str">
        <f>_xlfn.XLOOKUP(D61,[1]整理明细!$C:$C,[1]整理明细!$B:$B)</f>
        <v>S413063</v>
      </c>
      <c r="D61" s="47" t="s">
        <v>170</v>
      </c>
      <c r="E61" s="47" t="s">
        <v>1078</v>
      </c>
      <c r="F61" s="47"/>
      <c r="G61" s="66">
        <f>VLOOKUP($C61,'[2]2024.01月支付计划'!$B:$H,5,0)</f>
        <v>246020.38</v>
      </c>
      <c r="H61" s="66">
        <f>VLOOKUP($C61,'[2]2024.01月支付计划'!$B:$H,6,0)</f>
        <v>0</v>
      </c>
      <c r="I61" s="66">
        <f>VLOOKUP($C61,'[2]2024.01月支付计划'!$B:$H,7,0)</f>
        <v>0</v>
      </c>
      <c r="J61" s="24">
        <f t="shared" ref="J61:L61" si="73">P61+V61+Y61+AB61+AE61+S61+M61</f>
        <v>0</v>
      </c>
      <c r="K61" s="24">
        <f t="shared" si="73"/>
        <v>0</v>
      </c>
      <c r="L61" s="24">
        <f t="shared" si="73"/>
        <v>0</v>
      </c>
      <c r="M61" s="33">
        <f>VLOOKUP(C61,'[2]2024.01月支付计划'!$B:$K,10,0)</f>
        <v>0</v>
      </c>
      <c r="N61" s="24"/>
      <c r="O61" s="24">
        <f t="shared" si="12"/>
        <v>0</v>
      </c>
      <c r="P61" s="24">
        <f t="shared" si="40"/>
        <v>0</v>
      </c>
      <c r="Q61" s="24"/>
      <c r="R61" s="24">
        <f t="shared" si="3"/>
        <v>0</v>
      </c>
      <c r="S61" s="24">
        <f>VLOOKUP(C61,'[3]11月支付计划'!$C$102:$J$314,8,0)</f>
        <v>0</v>
      </c>
      <c r="T61" s="24"/>
      <c r="U61" s="24">
        <f t="shared" si="4"/>
        <v>0</v>
      </c>
      <c r="V61" s="24">
        <f>VLOOKUP(D61,[5]河北应付账款!$C:$G,5,0)</f>
        <v>0</v>
      </c>
      <c r="W61" s="24"/>
      <c r="X61" s="24">
        <f t="shared" si="6"/>
        <v>0</v>
      </c>
      <c r="Y61" s="24"/>
      <c r="Z61" s="24"/>
      <c r="AA61" s="24">
        <f t="shared" si="7"/>
        <v>0</v>
      </c>
      <c r="AB61" s="24"/>
      <c r="AC61" s="24"/>
      <c r="AD61" s="24">
        <f t="shared" si="9"/>
        <v>0</v>
      </c>
      <c r="AE61" s="24"/>
      <c r="AF61" s="24"/>
      <c r="AG61" s="24">
        <f t="shared" si="10"/>
        <v>0</v>
      </c>
      <c r="AH61" s="47"/>
      <c r="AI61" s="42">
        <f t="shared" si="14"/>
        <v>0</v>
      </c>
      <c r="AJ61" s="42">
        <f t="shared" si="15"/>
        <v>0</v>
      </c>
      <c r="AK61" s="42">
        <f t="shared" si="16"/>
        <v>0</v>
      </c>
      <c r="AL61" s="42">
        <f t="shared" si="17"/>
        <v>0</v>
      </c>
      <c r="AM61" s="43" t="e">
        <f>VLOOKUP(D61,'[9]2月'!$B:$C,2,0)</f>
        <v>#N/A</v>
      </c>
    </row>
    <row r="62" s="43" customFormat="1" ht="16.5" spans="2:39">
      <c r="B62" s="46">
        <v>57</v>
      </c>
      <c r="C62" s="46" t="str">
        <f>_xlfn.XLOOKUP(D62,[1]整理明细!$C:$C,[1]整理明细!$B:$B)</f>
        <v>S537029</v>
      </c>
      <c r="D62" s="47" t="s">
        <v>816</v>
      </c>
      <c r="E62" s="47" t="s">
        <v>1078</v>
      </c>
      <c r="F62" s="47"/>
      <c r="G62" s="66">
        <f>VLOOKUP($C62,'[2]2024.01月支付计划'!$B:$H,5,0)</f>
        <v>189448.35</v>
      </c>
      <c r="H62" s="66">
        <f>VLOOKUP($C62,'[2]2024.01月支付计划'!$B:$H,6,0)</f>
        <v>179400</v>
      </c>
      <c r="I62" s="66">
        <f>VLOOKUP($C62,'[2]2024.01月支付计划'!$B:$H,7,0)</f>
        <v>29900</v>
      </c>
      <c r="J62" s="24">
        <f t="shared" ref="J62:L62" si="74">P62+V62+Y62+AB62+AE62+S62+M62</f>
        <v>235440</v>
      </c>
      <c r="K62" s="24">
        <f t="shared" si="74"/>
        <v>158827.99</v>
      </c>
      <c r="L62" s="24">
        <f t="shared" si="74"/>
        <v>76612.01</v>
      </c>
      <c r="M62" s="33">
        <f>VLOOKUP(C62,'[2]2024.01月支付计划'!$B:$K,10,0)</f>
        <v>24000</v>
      </c>
      <c r="N62" s="24"/>
      <c r="O62" s="24">
        <f t="shared" si="12"/>
        <v>24000</v>
      </c>
      <c r="P62" s="24">
        <f t="shared" si="40"/>
        <v>23920</v>
      </c>
      <c r="Q62" s="24"/>
      <c r="R62" s="24">
        <f t="shared" si="3"/>
        <v>23920</v>
      </c>
      <c r="S62" s="24">
        <f>VLOOKUP(C62,'[3]11月支付计划'!$C$102:$J$314,8,0)</f>
        <v>20000</v>
      </c>
      <c r="T62" s="24">
        <f>VLOOKUP(D62,'[4]11月'!$I:$J,2,0)</f>
        <v>90000</v>
      </c>
      <c r="U62" s="24">
        <f t="shared" si="4"/>
        <v>-70000</v>
      </c>
      <c r="V62" s="24">
        <f>VLOOKUP(D62,[5]河北应付账款!$C:$G,5,0)</f>
        <v>143520</v>
      </c>
      <c r="W62" s="24">
        <f>VLOOKUP(D62,'[4]10月'!$I:$J,2,0)</f>
        <v>68827.99</v>
      </c>
      <c r="X62" s="24">
        <f t="shared" si="6"/>
        <v>74692.01</v>
      </c>
      <c r="Y62" s="24">
        <f>VLOOKUP(D62,'[6]规则内-打印版'!$D$3:$I$158,6,0)</f>
        <v>24000</v>
      </c>
      <c r="Z62" s="24"/>
      <c r="AA62" s="24">
        <f t="shared" si="7"/>
        <v>24000</v>
      </c>
      <c r="AB62" s="24"/>
      <c r="AC62" s="24"/>
      <c r="AD62" s="24">
        <f t="shared" si="9"/>
        <v>0</v>
      </c>
      <c r="AE62" s="24"/>
      <c r="AF62" s="24"/>
      <c r="AG62" s="24">
        <f t="shared" si="10"/>
        <v>0</v>
      </c>
      <c r="AH62" s="47"/>
      <c r="AI62" s="42">
        <f t="shared" si="14"/>
        <v>-8692.01000000001</v>
      </c>
      <c r="AJ62" s="42">
        <f t="shared" si="15"/>
        <v>-28692.01</v>
      </c>
      <c r="AK62" s="42">
        <f t="shared" si="16"/>
        <v>-52612.01</v>
      </c>
      <c r="AL62" s="42">
        <f t="shared" si="17"/>
        <v>-76612.01</v>
      </c>
      <c r="AM62" s="43" t="e">
        <f>VLOOKUP(D62,'[9]2月'!$B:$C,2,0)</f>
        <v>#N/A</v>
      </c>
    </row>
    <row r="63" s="43" customFormat="1" ht="16.5" spans="2:39">
      <c r="B63" s="46">
        <v>58</v>
      </c>
      <c r="C63" s="46" t="str">
        <f>_xlfn.XLOOKUP(D63,[1]整理明细!$C:$C,[1]整理明细!$B:$B)</f>
        <v>S413015</v>
      </c>
      <c r="D63" s="47" t="s">
        <v>172</v>
      </c>
      <c r="E63" s="47" t="s">
        <v>1078</v>
      </c>
      <c r="F63" s="47"/>
      <c r="G63" s="66">
        <f>VLOOKUP($C63,'[2]2024.01月支付计划'!$B:$H,5,0)</f>
        <v>216856.88</v>
      </c>
      <c r="H63" s="66">
        <f>VLOOKUP($C63,'[2]2024.01月支付计划'!$B:$H,6,0)</f>
        <v>33886.99</v>
      </c>
      <c r="I63" s="66">
        <f>VLOOKUP($C63,'[2]2024.01月支付计划'!$B:$H,7,0)</f>
        <v>5647.83166666667</v>
      </c>
      <c r="J63" s="24">
        <f t="shared" ref="J63:L63" si="75">P63+V63+Y63+AB63+AE63+S63+M63</f>
        <v>79363.3473333333</v>
      </c>
      <c r="K63" s="24">
        <f t="shared" si="75"/>
        <v>58200</v>
      </c>
      <c r="L63" s="24">
        <f t="shared" si="75"/>
        <v>21163.3473333333</v>
      </c>
      <c r="M63" s="33">
        <f>VLOOKUP(C63,'[2]2024.01月支付计划'!$B:$K,10,0)</f>
        <v>20000</v>
      </c>
      <c r="N63" s="24">
        <v>19400</v>
      </c>
      <c r="O63" s="24">
        <f t="shared" si="12"/>
        <v>600</v>
      </c>
      <c r="P63" s="24">
        <f t="shared" si="40"/>
        <v>4518.26533333334</v>
      </c>
      <c r="Q63" s="24"/>
      <c r="R63" s="24">
        <f t="shared" si="3"/>
        <v>4518.26533333334</v>
      </c>
      <c r="S63" s="24">
        <f>VLOOKUP(C63,'[3]11月支付计划'!$C$102:$J$314,8,0)</f>
        <v>10000</v>
      </c>
      <c r="T63" s="24">
        <f>VLOOKUP(D63,'[4]11月'!$I:$J,2,0)</f>
        <v>9700</v>
      </c>
      <c r="U63" s="24">
        <f t="shared" si="4"/>
        <v>300</v>
      </c>
      <c r="V63" s="24">
        <f>VLOOKUP(D63,[5]河北应付账款!$C:$G,5,0)</f>
        <v>14705.954</v>
      </c>
      <c r="W63" s="24">
        <f>VLOOKUP(D63,'[4]10月'!$I:$J,2,0)</f>
        <v>8730</v>
      </c>
      <c r="X63" s="24">
        <f t="shared" si="6"/>
        <v>5975.954</v>
      </c>
      <c r="Y63" s="24">
        <f>VLOOKUP(D63,'[6]规则内-打印版'!$D$3:$I$158,6,0)</f>
        <v>9000</v>
      </c>
      <c r="Z63" s="24"/>
      <c r="AA63" s="24">
        <f t="shared" si="7"/>
        <v>9000</v>
      </c>
      <c r="AB63" s="24">
        <f>VLOOKUP(D63,[7]支付登记跟进V2!$B:$F,5,0)</f>
        <v>10000</v>
      </c>
      <c r="AC63" s="24">
        <f>VLOOKUP(D63,'[4]8月'!$I:$J,2,0)</f>
        <v>9700</v>
      </c>
      <c r="AD63" s="24">
        <f t="shared" si="9"/>
        <v>300</v>
      </c>
      <c r="AE63" s="24">
        <f>VLOOKUP(D63,[8]签批清单!$B:$C,2,0)</f>
        <v>11139.128</v>
      </c>
      <c r="AF63" s="24">
        <f>VLOOKUP(D63,'[4]7月'!$I:$J,2,0)</f>
        <v>10670</v>
      </c>
      <c r="AG63" s="24">
        <f t="shared" si="10"/>
        <v>469.128000000001</v>
      </c>
      <c r="AH63" s="47"/>
      <c r="AI63" s="42">
        <f t="shared" si="14"/>
        <v>13354.918</v>
      </c>
      <c r="AJ63" s="42">
        <f t="shared" si="15"/>
        <v>3354.918</v>
      </c>
      <c r="AK63" s="42">
        <f t="shared" si="16"/>
        <v>-1163.34733333334</v>
      </c>
      <c r="AL63" s="42">
        <f t="shared" si="17"/>
        <v>-21163.3473333333</v>
      </c>
      <c r="AM63" s="43" t="e">
        <f>VLOOKUP(D63,'[9]2月'!$B:$C,2,0)</f>
        <v>#N/A</v>
      </c>
    </row>
    <row r="64" s="43" customFormat="1" ht="16.5" spans="2:39">
      <c r="B64" s="46">
        <v>59</v>
      </c>
      <c r="C64" s="46" t="str">
        <f>_xlfn.XLOOKUP(D64,[1]整理明细!$C:$C,[1]整理明细!$B:$B)</f>
        <v>S413001</v>
      </c>
      <c r="D64" s="47" t="s">
        <v>176</v>
      </c>
      <c r="E64" s="47" t="s">
        <v>1078</v>
      </c>
      <c r="F64" s="47"/>
      <c r="G64" s="66">
        <f>VLOOKUP($C64,'[2]2024.01月支付计划'!$B:$H,5,0)</f>
        <v>737677.44</v>
      </c>
      <c r="H64" s="66">
        <f>VLOOKUP($C64,'[2]2024.01月支付计划'!$B:$H,6,0)</f>
        <v>504536.93</v>
      </c>
      <c r="I64" s="66">
        <f>VLOOKUP($C64,'[2]2024.01月支付计划'!$B:$H,7,0)</f>
        <v>84089.4883333333</v>
      </c>
      <c r="J64" s="24">
        <f t="shared" ref="J64:L64" si="76">P64+V64+Y64+AB64+AE64+S64+M64</f>
        <v>467216.37</v>
      </c>
      <c r="K64" s="24">
        <f t="shared" si="76"/>
        <v>408000</v>
      </c>
      <c r="L64" s="24">
        <f t="shared" si="76"/>
        <v>59216.3699999999</v>
      </c>
      <c r="M64" s="33">
        <f>VLOOKUP(C64,'[2]2024.01月支付计划'!$B:$K,10,0)</f>
        <v>67000</v>
      </c>
      <c r="N64" s="24">
        <v>50000</v>
      </c>
      <c r="O64" s="24">
        <f t="shared" si="12"/>
        <v>17000</v>
      </c>
      <c r="P64" s="24">
        <f t="shared" si="40"/>
        <v>67271.5906666666</v>
      </c>
      <c r="Q64" s="24"/>
      <c r="R64" s="24">
        <f t="shared" si="3"/>
        <v>67271.5906666666</v>
      </c>
      <c r="S64" s="24">
        <f>VLOOKUP(C64,'[3]11月支付计划'!$C$102:$J$314,8,0)</f>
        <v>40000</v>
      </c>
      <c r="T64" s="24">
        <f>VLOOKUP(D64,'[4]11月'!$I:$J,2,0)</f>
        <v>220000</v>
      </c>
      <c r="U64" s="24">
        <f t="shared" si="4"/>
        <v>-180000</v>
      </c>
      <c r="V64" s="24">
        <f>VLOOKUP(D64,[5]河北应付账款!$C:$G,5,0)</f>
        <v>89693.866</v>
      </c>
      <c r="W64" s="24"/>
      <c r="X64" s="24">
        <f t="shared" si="6"/>
        <v>89693.866</v>
      </c>
      <c r="Y64" s="24">
        <f>VLOOKUP(D64,'[6]规则内-打印版'!$D$3:$I$158,6,0)</f>
        <v>65000</v>
      </c>
      <c r="Z64" s="24">
        <f>VLOOKUP(D64,'[4]9月'!$I:$J,2,0)</f>
        <v>78000</v>
      </c>
      <c r="AA64" s="24">
        <f t="shared" si="7"/>
        <v>-13000</v>
      </c>
      <c r="AB64" s="24">
        <f>VLOOKUP(D64,[7]支付登记跟进V2!$B:$F,5,0)</f>
        <v>78000</v>
      </c>
      <c r="AC64" s="24"/>
      <c r="AD64" s="24">
        <f t="shared" si="9"/>
        <v>78000</v>
      </c>
      <c r="AE64" s="24">
        <f>VLOOKUP(D64,[8]签批清单!$B:$C,2,0)</f>
        <v>60250.9133333333</v>
      </c>
      <c r="AF64" s="24">
        <f>VLOOKUP(D64,'[4]7月'!$I:$J,2,0)</f>
        <v>60000</v>
      </c>
      <c r="AG64" s="24">
        <f t="shared" si="10"/>
        <v>250.913333333301</v>
      </c>
      <c r="AH64" s="47"/>
      <c r="AI64" s="42">
        <f t="shared" si="14"/>
        <v>115055.220666667</v>
      </c>
      <c r="AJ64" s="42">
        <f t="shared" si="15"/>
        <v>75055.220666667</v>
      </c>
      <c r="AK64" s="42">
        <f t="shared" si="16"/>
        <v>7783.63000000035</v>
      </c>
      <c r="AL64" s="42">
        <f t="shared" si="17"/>
        <v>-59216.3699999996</v>
      </c>
      <c r="AM64" s="43">
        <f>VLOOKUP(D64,'[9]2月'!$B:$C,2,0)</f>
        <v>80000</v>
      </c>
    </row>
    <row r="65" s="43" customFormat="1" ht="16.5" spans="2:39">
      <c r="B65" s="46">
        <v>60</v>
      </c>
      <c r="C65" s="46" t="str">
        <f>_xlfn.XLOOKUP(D65,[1]整理明细!$C:$C,[1]整理明细!$B:$B)</f>
        <v>S437033</v>
      </c>
      <c r="D65" s="47" t="s">
        <v>180</v>
      </c>
      <c r="E65" s="47" t="s">
        <v>1078</v>
      </c>
      <c r="F65" s="47"/>
      <c r="G65" s="66">
        <f>VLOOKUP($C65,'[2]2024.01月支付计划'!$B:$H,5,0)</f>
        <v>1075303.59</v>
      </c>
      <c r="H65" s="66">
        <f>VLOOKUP($C65,'[2]2024.01月支付计划'!$B:$H,6,0)</f>
        <v>1041591.18</v>
      </c>
      <c r="I65" s="66">
        <f>VLOOKUP($C65,'[2]2024.01月支付计划'!$B:$H,7,0)</f>
        <v>173598.53</v>
      </c>
      <c r="J65" s="24">
        <f t="shared" ref="J65:L65" si="77">P65+V65+Y65+AB65+AE65+S65+M65</f>
        <v>790997.352266667</v>
      </c>
      <c r="K65" s="24">
        <f t="shared" si="77"/>
        <v>556522</v>
      </c>
      <c r="L65" s="24">
        <f t="shared" si="77"/>
        <v>234475.352266667</v>
      </c>
      <c r="M65" s="33">
        <f>VLOOKUP(C65,'[2]2024.01月支付计划'!$B:$K,10,0)</f>
        <v>139000</v>
      </c>
      <c r="N65" s="24">
        <v>100000</v>
      </c>
      <c r="O65" s="24">
        <f t="shared" si="12"/>
        <v>39000</v>
      </c>
      <c r="P65" s="24">
        <f t="shared" si="40"/>
        <v>138878.824</v>
      </c>
      <c r="Q65" s="24">
        <f>VLOOKUP(D65,'[4]12月'!$I:$J,2,0)</f>
        <v>97000</v>
      </c>
      <c r="R65" s="24">
        <f t="shared" si="3"/>
        <v>41878.824</v>
      </c>
      <c r="S65" s="24">
        <f>VLOOKUP(C65,'[3]11月支付计划'!$C$102:$J$314,8,0)</f>
        <v>140000</v>
      </c>
      <c r="T65" s="24">
        <f>VLOOKUP(D65,'[4]11月'!$I:$J,2,0)</f>
        <v>97000</v>
      </c>
      <c r="U65" s="24">
        <f t="shared" si="4"/>
        <v>43000</v>
      </c>
      <c r="V65" s="24">
        <f>VLOOKUP(D65,[5]河北应付账款!$C:$G,5,0)</f>
        <v>164137.1296</v>
      </c>
      <c r="W65" s="24">
        <f>VLOOKUP(D65,'[4]10月'!$I:$J,2,0)</f>
        <v>91762</v>
      </c>
      <c r="X65" s="24">
        <f t="shared" si="6"/>
        <v>72375.1296</v>
      </c>
      <c r="Y65" s="24">
        <f>VLOOKUP(D65,'[6]规则内-打印版'!$D$3:$I$158,6,0)</f>
        <v>84000</v>
      </c>
      <c r="Z65" s="24">
        <f>VLOOKUP(D65,'[4]9月'!$I:$J,2,0)</f>
        <v>48500</v>
      </c>
      <c r="AA65" s="24">
        <f t="shared" si="7"/>
        <v>35500</v>
      </c>
      <c r="AB65" s="24">
        <f>VLOOKUP(D65,[7]支付登记跟进V2!$B:$F,5,0)</f>
        <v>58000</v>
      </c>
      <c r="AC65" s="24">
        <f>VLOOKUP(D65,'[4]8月'!$I:$J,2,0)</f>
        <v>56260</v>
      </c>
      <c r="AD65" s="24">
        <f t="shared" si="9"/>
        <v>1740</v>
      </c>
      <c r="AE65" s="24">
        <f>VLOOKUP(D65,[8]签批清单!$B:$C,2,0)</f>
        <v>66981.3986666667</v>
      </c>
      <c r="AF65" s="24">
        <f>VLOOKUP(D65,'[4]7月'!$I:$J,2,0)</f>
        <v>66000</v>
      </c>
      <c r="AG65" s="24">
        <f t="shared" si="10"/>
        <v>981.398666666704</v>
      </c>
      <c r="AH65" s="47"/>
      <c r="AI65" s="42">
        <f t="shared" si="14"/>
        <v>183403.471733333</v>
      </c>
      <c r="AJ65" s="42">
        <f t="shared" si="15"/>
        <v>43403.471733333</v>
      </c>
      <c r="AK65" s="42">
        <f t="shared" si="16"/>
        <v>-95475.352266667</v>
      </c>
      <c r="AL65" s="42">
        <f t="shared" si="17"/>
        <v>-234475.352266667</v>
      </c>
      <c r="AM65" s="43" t="e">
        <f>VLOOKUP(D65,'[9]2月'!$B:$C,2,0)</f>
        <v>#N/A</v>
      </c>
    </row>
    <row r="66" s="43" customFormat="1" ht="16.5" spans="2:39">
      <c r="B66" s="46">
        <v>61</v>
      </c>
      <c r="C66" s="46" t="str">
        <f>_xlfn.XLOOKUP(D66,[1]整理明细!$C:$C,[1]整理明细!$B:$B)</f>
        <v>S433023</v>
      </c>
      <c r="D66" s="47" t="s">
        <v>182</v>
      </c>
      <c r="E66" s="47" t="s">
        <v>1078</v>
      </c>
      <c r="F66" s="47"/>
      <c r="G66" s="66">
        <f>VLOOKUP($C66,'[2]2024.01月支付计划'!$B:$H,5,0)</f>
        <v>304473.3</v>
      </c>
      <c r="H66" s="66">
        <f>VLOOKUP($C66,'[2]2024.01月支付计划'!$B:$H,6,0)</f>
        <v>136842.77</v>
      </c>
      <c r="I66" s="66">
        <f>VLOOKUP($C66,'[2]2024.01月支付计划'!$B:$H,7,0)</f>
        <v>22807.1283333333</v>
      </c>
      <c r="J66" s="24">
        <f t="shared" ref="J66:L66" si="78">P66+V66+Y66+AB66+AE66+S66+M66</f>
        <v>154443.173333333</v>
      </c>
      <c r="K66" s="24">
        <f t="shared" si="78"/>
        <v>188180</v>
      </c>
      <c r="L66" s="24">
        <f t="shared" si="78"/>
        <v>-33736.8266666668</v>
      </c>
      <c r="M66" s="33">
        <f>VLOOKUP(C66,'[2]2024.01月支付计划'!$B:$K,10,0)</f>
        <v>18000</v>
      </c>
      <c r="N66" s="24">
        <v>48500</v>
      </c>
      <c r="O66" s="24">
        <f t="shared" si="12"/>
        <v>-30500</v>
      </c>
      <c r="P66" s="24">
        <f t="shared" si="40"/>
        <v>18245.7026666666</v>
      </c>
      <c r="Q66" s="24"/>
      <c r="R66" s="24">
        <f t="shared" si="3"/>
        <v>18245.7026666666</v>
      </c>
      <c r="S66" s="24">
        <f>VLOOKUP(C66,'[3]11月支付计划'!$C$102:$J$314,8,0)</f>
        <v>20000</v>
      </c>
      <c r="T66" s="24">
        <f>VLOOKUP(D66,'[4]11月'!$I:$J,2,0)</f>
        <v>29100</v>
      </c>
      <c r="U66" s="24">
        <f t="shared" si="4"/>
        <v>-9100</v>
      </c>
      <c r="V66" s="24">
        <f>VLOOKUP(D66,[5]河北应付账款!$C:$G,5,0)</f>
        <v>46780.1146666666</v>
      </c>
      <c r="W66" s="24">
        <f>VLOOKUP(D66,'[4]10月'!$I:$J,2,0)</f>
        <v>19400</v>
      </c>
      <c r="X66" s="24">
        <f t="shared" si="6"/>
        <v>27380.1146666666</v>
      </c>
      <c r="Y66" s="24">
        <f>VLOOKUP(D66,'[6]规则内-打印版'!$D$3:$I$158,6,0)</f>
        <v>17000</v>
      </c>
      <c r="Z66" s="24">
        <f>VLOOKUP(D66,'[4]9月'!$I:$J,2,0)</f>
        <v>58200</v>
      </c>
      <c r="AA66" s="24">
        <f t="shared" si="7"/>
        <v>-41200</v>
      </c>
      <c r="AB66" s="24">
        <f>VLOOKUP(D66,[7]支付登记跟进V2!$B:$F,5,0)</f>
        <v>17000</v>
      </c>
      <c r="AC66" s="24">
        <f>VLOOKUP(D66,'[4]8月'!$I:$J,2,0)</f>
        <v>16490</v>
      </c>
      <c r="AD66" s="24">
        <f t="shared" si="9"/>
        <v>510</v>
      </c>
      <c r="AE66" s="24">
        <f>VLOOKUP(D66,[8]签批清单!$B:$C,2,0)</f>
        <v>17417.356</v>
      </c>
      <c r="AF66" s="24">
        <f>VLOOKUP(D66,'[4]7月'!$I:$J,2,0)</f>
        <v>16490</v>
      </c>
      <c r="AG66" s="24">
        <f t="shared" si="10"/>
        <v>927.356</v>
      </c>
      <c r="AH66" s="47"/>
      <c r="AI66" s="42">
        <f t="shared" si="14"/>
        <v>89982.5293333334</v>
      </c>
      <c r="AJ66" s="42">
        <f t="shared" si="15"/>
        <v>69982.5293333334</v>
      </c>
      <c r="AK66" s="42">
        <f t="shared" si="16"/>
        <v>51736.8266666668</v>
      </c>
      <c r="AL66" s="42">
        <f t="shared" si="17"/>
        <v>33736.8266666668</v>
      </c>
      <c r="AM66" s="43" t="e">
        <f>VLOOKUP(D66,'[9]2月'!$B:$C,2,0)</f>
        <v>#N/A</v>
      </c>
    </row>
    <row r="67" s="43" customFormat="1" ht="16.5" spans="2:39">
      <c r="B67" s="46">
        <v>62</v>
      </c>
      <c r="C67" s="46" t="str">
        <f>_xlfn.XLOOKUP(D67,[1]整理明细!$C:$C,[1]整理明细!$B:$B)</f>
        <v>S413004</v>
      </c>
      <c r="D67" s="47" t="s">
        <v>184</v>
      </c>
      <c r="E67" s="47" t="s">
        <v>1078</v>
      </c>
      <c r="F67" s="47"/>
      <c r="G67" s="66">
        <f>VLOOKUP($C67,'[2]2024.01月支付计划'!$B:$H,5,0)</f>
        <v>129077.61</v>
      </c>
      <c r="H67" s="66">
        <f>VLOOKUP($C67,'[2]2024.01月支付计划'!$B:$H,6,0)</f>
        <v>172857.59</v>
      </c>
      <c r="I67" s="66">
        <f>VLOOKUP($C67,'[2]2024.01月支付计划'!$B:$H,7,0)</f>
        <v>28809.5983333333</v>
      </c>
      <c r="J67" s="24">
        <f t="shared" ref="J67:L67" si="79">P67+V67+Y67+AB67+AE67+S67+M67</f>
        <v>197323.472</v>
      </c>
      <c r="K67" s="24">
        <f t="shared" si="79"/>
        <v>244440</v>
      </c>
      <c r="L67" s="24">
        <f t="shared" si="79"/>
        <v>-47116.5280000001</v>
      </c>
      <c r="M67" s="33">
        <f>VLOOKUP(C67,'[2]2024.01月支付计划'!$B:$K,10,0)</f>
        <v>23000</v>
      </c>
      <c r="N67" s="24">
        <v>29100</v>
      </c>
      <c r="O67" s="24">
        <f t="shared" si="12"/>
        <v>-6100</v>
      </c>
      <c r="P67" s="24">
        <f t="shared" si="40"/>
        <v>23047.6786666666</v>
      </c>
      <c r="Q67" s="24">
        <f>VLOOKUP(D67,'[4]12月'!$I:$J,2,0)</f>
        <v>29100</v>
      </c>
      <c r="R67" s="24">
        <f t="shared" si="3"/>
        <v>-6052.32133333336</v>
      </c>
      <c r="S67" s="24">
        <f>VLOOKUP(C67,'[3]11月支付计划'!$C$102:$J$314,8,0)</f>
        <v>30000</v>
      </c>
      <c r="T67" s="24">
        <f>VLOOKUP(D67,'[4]11月'!$I:$J,2,0)</f>
        <v>38800</v>
      </c>
      <c r="U67" s="24">
        <f t="shared" si="4"/>
        <v>-8800</v>
      </c>
      <c r="V67" s="24">
        <f>VLOOKUP(D67,[5]河北应付账款!$C:$G,5,0)</f>
        <v>37517.1466666666</v>
      </c>
      <c r="W67" s="24"/>
      <c r="X67" s="24">
        <f t="shared" si="6"/>
        <v>37517.1466666666</v>
      </c>
      <c r="Y67" s="24">
        <f>VLOOKUP(D67,'[6]规则内-打印版'!$D$3:$I$158,6,0)</f>
        <v>38000</v>
      </c>
      <c r="Z67" s="24">
        <f>VLOOKUP(D67,'[4]9月'!$I:$J,2,0)</f>
        <v>48500</v>
      </c>
      <c r="AA67" s="24">
        <f t="shared" si="7"/>
        <v>-10500</v>
      </c>
      <c r="AB67" s="24">
        <f>VLOOKUP(D67,[7]支付登记跟进V2!$B:$F,5,0)</f>
        <v>22000</v>
      </c>
      <c r="AC67" s="24">
        <f>VLOOKUP(D67,'[4]8月'!$I:$J,2,0)</f>
        <v>21340</v>
      </c>
      <c r="AD67" s="24">
        <f t="shared" si="9"/>
        <v>660</v>
      </c>
      <c r="AE67" s="24">
        <f>VLOOKUP(D67,[8]签批清单!$B:$C,2,0)</f>
        <v>23758.6466666667</v>
      </c>
      <c r="AF67" s="24">
        <f>VLOOKUP(D67,'[4]7月'!$I:$J,2,0)</f>
        <v>77600</v>
      </c>
      <c r="AG67" s="24">
        <f t="shared" si="10"/>
        <v>-53841.3533333333</v>
      </c>
      <c r="AH67" s="47"/>
      <c r="AI67" s="42">
        <f t="shared" si="14"/>
        <v>123164.206666667</v>
      </c>
      <c r="AJ67" s="42">
        <f t="shared" si="15"/>
        <v>93164.206666667</v>
      </c>
      <c r="AK67" s="42">
        <f t="shared" si="16"/>
        <v>70116.5280000004</v>
      </c>
      <c r="AL67" s="42">
        <f t="shared" si="17"/>
        <v>47116.5280000004</v>
      </c>
      <c r="AM67" s="43" t="e">
        <f>VLOOKUP(D67,'[9]2月'!$B:$C,2,0)</f>
        <v>#N/A</v>
      </c>
    </row>
    <row r="68" s="43" customFormat="1" ht="16.5" spans="2:39">
      <c r="B68" s="46">
        <v>63</v>
      </c>
      <c r="C68" s="46" t="str">
        <f>_xlfn.XLOOKUP(D68,[1]整理明细!$C:$C,[1]整理明细!$B:$B)</f>
        <v>S413073</v>
      </c>
      <c r="D68" s="47" t="s">
        <v>190</v>
      </c>
      <c r="E68" s="47" t="s">
        <v>1078</v>
      </c>
      <c r="F68" s="47"/>
      <c r="G68" s="66">
        <f>VLOOKUP($C68,'[2]2024.01月支付计划'!$B:$H,5,0)</f>
        <v>604982.49</v>
      </c>
      <c r="H68" s="66">
        <f>VLOOKUP($C68,'[2]2024.01月支付计划'!$B:$H,6,0)</f>
        <v>512042.48</v>
      </c>
      <c r="I68" s="66">
        <f>VLOOKUP($C68,'[2]2024.01月支付计划'!$B:$H,7,0)</f>
        <v>85340.4133333333</v>
      </c>
      <c r="J68" s="24">
        <f t="shared" ref="J68:L68" si="80">P68+V68+Y68+AB68+AE68+S68+M68</f>
        <v>339833.948</v>
      </c>
      <c r="K68" s="24">
        <f t="shared" si="80"/>
        <v>327350</v>
      </c>
      <c r="L68" s="24">
        <f t="shared" si="80"/>
        <v>12483.9479999999</v>
      </c>
      <c r="M68" s="33">
        <f>VLOOKUP(C68,'[2]2024.01月支付计划'!$B:$K,10,0)</f>
        <v>68000</v>
      </c>
      <c r="N68" s="24">
        <v>58200</v>
      </c>
      <c r="O68" s="24">
        <f t="shared" si="12"/>
        <v>9800</v>
      </c>
      <c r="P68" s="24">
        <f t="shared" si="40"/>
        <v>68272.3306666666</v>
      </c>
      <c r="Q68" s="24">
        <f>VLOOKUP(D68,'[4]12月'!$I:$J,2,0)</f>
        <v>58200</v>
      </c>
      <c r="R68" s="24">
        <f t="shared" si="3"/>
        <v>10072.3306666666</v>
      </c>
      <c r="S68" s="24">
        <f>VLOOKUP(C68,'[3]11月支付计划'!$C$102:$J$314,8,0)</f>
        <v>50000</v>
      </c>
      <c r="T68" s="24">
        <v>65450</v>
      </c>
      <c r="U68" s="24">
        <f t="shared" si="4"/>
        <v>-15450</v>
      </c>
      <c r="V68" s="24">
        <f>VLOOKUP(D68,[5]河北应付账款!$C:$G,5,0)</f>
        <v>44438.2066666666</v>
      </c>
      <c r="W68" s="24">
        <f>VLOOKUP(D68,'[4]10月'!$I:$J,2,0)</f>
        <v>38800</v>
      </c>
      <c r="X68" s="24">
        <f t="shared" si="6"/>
        <v>5638.2066666666</v>
      </c>
      <c r="Y68" s="24">
        <f>VLOOKUP(D68,'[6]规则内-打印版'!$D$3:$I$158,6,0)</f>
        <v>39000</v>
      </c>
      <c r="Z68" s="24">
        <f>VLOOKUP(D68,'[4]9月'!$I:$J,2,0)</f>
        <v>37830</v>
      </c>
      <c r="AA68" s="24">
        <f t="shared" si="7"/>
        <v>1170</v>
      </c>
      <c r="AB68" s="24">
        <f>VLOOKUP(D68,[7]支付登记跟进V2!$B:$F,5,0)</f>
        <v>36000</v>
      </c>
      <c r="AC68" s="24">
        <f>VLOOKUP(D68,'[4]8月'!$I:$J,2,0)</f>
        <v>34920</v>
      </c>
      <c r="AD68" s="24">
        <f t="shared" si="9"/>
        <v>1080</v>
      </c>
      <c r="AE68" s="24">
        <f>VLOOKUP(D68,[8]签批清单!$B:$C,2,0)</f>
        <v>34123.4106666667</v>
      </c>
      <c r="AF68" s="24">
        <f>VLOOKUP(D68,'[4]7月'!$I:$J,2,0)</f>
        <v>33950</v>
      </c>
      <c r="AG68" s="24">
        <f t="shared" si="10"/>
        <v>173.410666666699</v>
      </c>
      <c r="AH68" s="47"/>
      <c r="AI68" s="42">
        <f t="shared" si="14"/>
        <v>173788.382666667</v>
      </c>
      <c r="AJ68" s="42">
        <f t="shared" si="15"/>
        <v>123788.382666667</v>
      </c>
      <c r="AK68" s="42">
        <f t="shared" si="16"/>
        <v>55516.0520000003</v>
      </c>
      <c r="AL68" s="42">
        <f t="shared" si="17"/>
        <v>-12483.9479999997</v>
      </c>
      <c r="AM68" s="43" t="e">
        <f>VLOOKUP(D68,'[9]2月'!$B:$C,2,0)</f>
        <v>#N/A</v>
      </c>
    </row>
    <row r="69" s="43" customFormat="1" ht="16.5" spans="2:39">
      <c r="B69" s="46">
        <v>64</v>
      </c>
      <c r="C69" s="46" t="str">
        <f>_xlfn.XLOOKUP(D69,[1]整理明细!$C:$C,[1]整理明细!$B:$B)</f>
        <v>S413072</v>
      </c>
      <c r="D69" s="47" t="s">
        <v>192</v>
      </c>
      <c r="E69" s="47" t="s">
        <v>1078</v>
      </c>
      <c r="F69" s="47"/>
      <c r="G69" s="66">
        <f>VLOOKUP($C69,'[2]2024.01月支付计划'!$B:$H,5,0)</f>
        <v>256103.89</v>
      </c>
      <c r="H69" s="66">
        <f>VLOOKUP($C69,'[2]2024.01月支付计划'!$B:$H,6,0)</f>
        <v>84300</v>
      </c>
      <c r="I69" s="66">
        <f>VLOOKUP($C69,'[2]2024.01月支付计划'!$B:$H,7,0)</f>
        <v>14050</v>
      </c>
      <c r="J69" s="24">
        <f t="shared" ref="J69:L69" si="81">P69+V69+Y69+AB69+AE69+S69+M69</f>
        <v>172419.289333333</v>
      </c>
      <c r="K69" s="24">
        <f t="shared" si="81"/>
        <v>70810</v>
      </c>
      <c r="L69" s="24">
        <f t="shared" si="81"/>
        <v>101609.289333333</v>
      </c>
      <c r="M69" s="33">
        <f>VLOOKUP(C69,'[2]2024.01月支付计划'!$B:$K,10,0)</f>
        <v>11000</v>
      </c>
      <c r="N69" s="24"/>
      <c r="O69" s="24">
        <f t="shared" si="12"/>
        <v>11000</v>
      </c>
      <c r="P69" s="24">
        <f t="shared" si="40"/>
        <v>11240</v>
      </c>
      <c r="Q69" s="24"/>
      <c r="R69" s="24">
        <f t="shared" ref="R69:R132" si="82">P69-Q69</f>
        <v>11240</v>
      </c>
      <c r="S69" s="24">
        <f>VLOOKUP(C69,'[3]11月支付计划'!$C$102:$J$314,8,0)</f>
        <v>10000</v>
      </c>
      <c r="T69" s="24"/>
      <c r="U69" s="24">
        <f t="shared" ref="U69:U132" si="83">S69-T69</f>
        <v>10000</v>
      </c>
      <c r="V69" s="24">
        <f>VLOOKUP(D69,[5]河北应付账款!$C:$G,5,0)</f>
        <v>68320</v>
      </c>
      <c r="W69" s="24">
        <f>VLOOKUP(D69,'[4]10月'!$I:$J,2,0)</f>
        <v>22310</v>
      </c>
      <c r="X69" s="24">
        <f t="shared" ref="X69:X132" si="84">V69-W69</f>
        <v>46010</v>
      </c>
      <c r="Y69" s="24">
        <f>VLOOKUP(D69,'[6]规则内-打印版'!$D$3:$I$158,6,0)</f>
        <v>23000</v>
      </c>
      <c r="Z69" s="24"/>
      <c r="AA69" s="24">
        <f t="shared" ref="AA69:AA132" si="85">Y69-Z69</f>
        <v>23000</v>
      </c>
      <c r="AB69" s="24">
        <f>VLOOKUP(D69,[7]支付登记跟进V2!$B:$F,5,0)</f>
        <v>30000</v>
      </c>
      <c r="AC69" s="24">
        <f>VLOOKUP(D69,'[4]8月'!$I:$J,2,0)</f>
        <v>29100</v>
      </c>
      <c r="AD69" s="24">
        <f t="shared" ref="AD69:AD132" si="86">AB69-AC69</f>
        <v>900</v>
      </c>
      <c r="AE69" s="24">
        <f>VLOOKUP(D69,[8]签批清单!$B:$C,2,0)</f>
        <v>18859.2893333333</v>
      </c>
      <c r="AF69" s="24">
        <f>VLOOKUP(D69,'[4]7月'!$I:$J,2,0)</f>
        <v>19400</v>
      </c>
      <c r="AG69" s="24">
        <f t="shared" ref="AG69:AG132" si="87">AE69-AF69</f>
        <v>-540.710666666699</v>
      </c>
      <c r="AH69" s="47"/>
      <c r="AI69" s="42">
        <f t="shared" si="14"/>
        <v>-69369.2893333333</v>
      </c>
      <c r="AJ69" s="42">
        <f t="shared" si="15"/>
        <v>-79369.2893333333</v>
      </c>
      <c r="AK69" s="42">
        <f t="shared" si="16"/>
        <v>-90609.2893333333</v>
      </c>
      <c r="AL69" s="42">
        <f t="shared" si="17"/>
        <v>-101609.289333333</v>
      </c>
      <c r="AM69" s="43" t="e">
        <f>VLOOKUP(D69,'[9]2月'!$B:$C,2,0)</f>
        <v>#N/A</v>
      </c>
    </row>
    <row r="70" s="43" customFormat="1" ht="16.5" spans="2:39">
      <c r="B70" s="46">
        <v>65</v>
      </c>
      <c r="C70" s="46" t="str">
        <f>_xlfn.XLOOKUP(D70,[1]整理明细!$C:$C,[1]整理明细!$B:$B)</f>
        <v>S413171</v>
      </c>
      <c r="D70" s="47" t="s">
        <v>194</v>
      </c>
      <c r="E70" s="47" t="s">
        <v>1078</v>
      </c>
      <c r="F70" s="47"/>
      <c r="G70" s="66">
        <f>VLOOKUP($C70,'[2]2024.01月支付计划'!$B:$H,5,0)</f>
        <v>100547.3</v>
      </c>
      <c r="H70" s="66">
        <f>VLOOKUP($C70,'[2]2024.01月支付计划'!$B:$H,6,0)</f>
        <v>100591.2</v>
      </c>
      <c r="I70" s="66">
        <f>VLOOKUP($C70,'[2]2024.01月支付计划'!$B:$H,7,0)</f>
        <v>16765.2</v>
      </c>
      <c r="J70" s="24">
        <f t="shared" ref="J70:L70" si="88">P70+V70+Y70+AB70+AE70+S70+M70</f>
        <v>57918.46</v>
      </c>
      <c r="K70" s="24">
        <f t="shared" si="88"/>
        <v>88876.5</v>
      </c>
      <c r="L70" s="24">
        <f t="shared" si="88"/>
        <v>-30958.04</v>
      </c>
      <c r="M70" s="33">
        <f>VLOOKUP(C70,'[2]2024.01月支付计划'!$B:$K,10,0)</f>
        <v>24656.1</v>
      </c>
      <c r="N70" s="24"/>
      <c r="O70" s="24">
        <f t="shared" ref="O70:O133" si="89">M70-N70</f>
        <v>24656.1</v>
      </c>
      <c r="P70" s="24">
        <f t="shared" si="40"/>
        <v>13412.16</v>
      </c>
      <c r="Q70" s="24"/>
      <c r="R70" s="24">
        <f t="shared" si="82"/>
        <v>13412.16</v>
      </c>
      <c r="S70" s="24">
        <f>VLOOKUP(C70,'[3]11月支付计划'!$C$102:$J$314,8,0)</f>
        <v>0</v>
      </c>
      <c r="T70" s="24"/>
      <c r="U70" s="24">
        <f t="shared" si="83"/>
        <v>0</v>
      </c>
      <c r="V70" s="24">
        <f>VLOOKUP(D70,[5]河北应付账款!$C:$G,5,0)</f>
        <v>0</v>
      </c>
      <c r="W70" s="24"/>
      <c r="X70" s="24">
        <f t="shared" si="84"/>
        <v>0</v>
      </c>
      <c r="Y70" s="24"/>
      <c r="Z70" s="24">
        <f>VLOOKUP(D70,'[4]9月'!$I:$J,2,0)</f>
        <v>69876.5</v>
      </c>
      <c r="AA70" s="24">
        <f t="shared" si="85"/>
        <v>-69876.5</v>
      </c>
      <c r="AB70" s="24">
        <f>VLOOKUP(D70,[7]支付登记跟进V2!$B:$F,5,0)</f>
        <v>8000</v>
      </c>
      <c r="AC70" s="24">
        <f>VLOOKUP(D70,'[4]8月'!$I:$J,2,0)</f>
        <v>8000</v>
      </c>
      <c r="AD70" s="24">
        <f t="shared" si="86"/>
        <v>0</v>
      </c>
      <c r="AE70" s="24">
        <f>VLOOKUP(D70,[8]签批清单!$B:$C,2,0)</f>
        <v>11850.2</v>
      </c>
      <c r="AF70" s="24">
        <f>VLOOKUP(D70,'[4]7月'!$I:$J,2,0)</f>
        <v>11000</v>
      </c>
      <c r="AG70" s="24">
        <f t="shared" si="87"/>
        <v>850.200000000001</v>
      </c>
      <c r="AH70" s="47"/>
      <c r="AI70" s="42">
        <f t="shared" ref="AI70:AI133" si="90">K70-AE70-AB70-Y70-V70</f>
        <v>69026.3</v>
      </c>
      <c r="AJ70" s="42">
        <f t="shared" ref="AJ70:AJ133" si="91">AI70-S70</f>
        <v>69026.3</v>
      </c>
      <c r="AK70" s="42">
        <f t="shared" ref="AK70:AK133" si="92">AJ70-P70</f>
        <v>55614.14</v>
      </c>
      <c r="AL70" s="42">
        <f t="shared" ref="AL70:AL133" si="93">AK70-M70</f>
        <v>30958.04</v>
      </c>
      <c r="AM70" s="43" t="e">
        <f>VLOOKUP(D70,'[9]2月'!$B:$C,2,0)</f>
        <v>#N/A</v>
      </c>
    </row>
    <row r="71" s="43" customFormat="1" ht="16.5" spans="2:39">
      <c r="B71" s="46">
        <v>66</v>
      </c>
      <c r="C71" s="46" t="str">
        <f>_xlfn.XLOOKUP(D71,[1]整理明细!$C:$C,[1]整理明细!$B:$B)</f>
        <v>S437018</v>
      </c>
      <c r="D71" s="47" t="s">
        <v>196</v>
      </c>
      <c r="E71" s="47" t="s">
        <v>1078</v>
      </c>
      <c r="F71" s="47"/>
      <c r="G71" s="66">
        <f>VLOOKUP($C71,'[2]2024.01月支付计划'!$B:$H,5,0)</f>
        <v>166822.34</v>
      </c>
      <c r="H71" s="66">
        <f>VLOOKUP($C71,'[2]2024.01月支付计划'!$B:$H,6,0)</f>
        <v>39300</v>
      </c>
      <c r="I71" s="66">
        <f>VLOOKUP($C71,'[2]2024.01月支付计划'!$B:$H,7,0)</f>
        <v>6550</v>
      </c>
      <c r="J71" s="24">
        <f t="shared" ref="J71:L71" si="94">P71+V71+Y71+AB71+AE71+S71+M71</f>
        <v>205090.544</v>
      </c>
      <c r="K71" s="24">
        <f t="shared" si="94"/>
        <v>137000</v>
      </c>
      <c r="L71" s="24">
        <f t="shared" si="94"/>
        <v>68090.544</v>
      </c>
      <c r="M71" s="33">
        <f>VLOOKUP(C71,'[2]2024.01月支付计划'!$B:$K,10,0)</f>
        <v>100000</v>
      </c>
      <c r="N71" s="24">
        <v>50000</v>
      </c>
      <c r="O71" s="24">
        <f t="shared" si="89"/>
        <v>50000</v>
      </c>
      <c r="P71" s="24">
        <f t="shared" si="40"/>
        <v>5240</v>
      </c>
      <c r="Q71" s="24"/>
      <c r="R71" s="24">
        <f t="shared" si="82"/>
        <v>5240</v>
      </c>
      <c r="S71" s="24">
        <f>VLOOKUP(C71,'[3]11月支付计划'!$C$102:$J$314,8,0)</f>
        <v>10000</v>
      </c>
      <c r="T71" s="24">
        <f>VLOOKUP(D71,'[4]11月'!$I:$J,2,0)</f>
        <v>20000</v>
      </c>
      <c r="U71" s="24">
        <f t="shared" si="83"/>
        <v>-10000</v>
      </c>
      <c r="V71" s="24">
        <f>VLOOKUP(D71,[5]河北应付账款!$C:$G,5,0)</f>
        <v>22248.656</v>
      </c>
      <c r="W71" s="24"/>
      <c r="X71" s="24">
        <f t="shared" si="84"/>
        <v>22248.656</v>
      </c>
      <c r="Y71" s="24">
        <f>VLOOKUP(D71,'[6]规则内-打印版'!$D$3:$I$158,6,0)</f>
        <v>13000</v>
      </c>
      <c r="Z71" s="24">
        <f>VLOOKUP(D71,'[4]9月'!$I:$J,2,0)</f>
        <v>13000</v>
      </c>
      <c r="AA71" s="24">
        <f t="shared" si="85"/>
        <v>0</v>
      </c>
      <c r="AB71" s="24">
        <f>VLOOKUP(D71,[7]支付登记跟进V2!$B:$F,5,0)</f>
        <v>26000</v>
      </c>
      <c r="AC71" s="24">
        <f>VLOOKUP(D71,'[4]8月'!$I:$J,2,0)</f>
        <v>26000</v>
      </c>
      <c r="AD71" s="24">
        <f t="shared" si="86"/>
        <v>0</v>
      </c>
      <c r="AE71" s="24">
        <f>VLOOKUP(D71,[8]签批清单!$B:$C,2,0)</f>
        <v>28601.888</v>
      </c>
      <c r="AF71" s="24">
        <f>VLOOKUP(D71,'[4]7月'!$I:$J,2,0)</f>
        <v>28000</v>
      </c>
      <c r="AG71" s="24">
        <f t="shared" si="87"/>
        <v>601.887999999999</v>
      </c>
      <c r="AH71" s="47"/>
      <c r="AI71" s="42">
        <f t="shared" si="90"/>
        <v>47149.456</v>
      </c>
      <c r="AJ71" s="42">
        <f t="shared" si="91"/>
        <v>37149.456</v>
      </c>
      <c r="AK71" s="42">
        <f t="shared" si="92"/>
        <v>31909.456</v>
      </c>
      <c r="AL71" s="42">
        <f t="shared" si="93"/>
        <v>-68090.544</v>
      </c>
      <c r="AM71" s="43" t="e">
        <f>VLOOKUP(D71,'[9]2月'!$B:$C,2,0)</f>
        <v>#N/A</v>
      </c>
    </row>
    <row r="72" s="43" customFormat="1" ht="16.5" spans="2:39">
      <c r="B72" s="46">
        <v>67</v>
      </c>
      <c r="C72" s="46" t="str">
        <f>_xlfn.XLOOKUP(D72,[1]整理明细!$C:$C,[1]整理明细!$B:$B)</f>
        <v>S432012</v>
      </c>
      <c r="D72" s="47" t="s">
        <v>198</v>
      </c>
      <c r="E72" s="47" t="s">
        <v>1078</v>
      </c>
      <c r="F72" s="47"/>
      <c r="G72" s="66">
        <f>VLOOKUP($C72,'[2]2024.01月支付计划'!$B:$H,5,0)</f>
        <v>116683.93</v>
      </c>
      <c r="H72" s="66">
        <f>VLOOKUP($C72,'[2]2024.01月支付计划'!$B:$H,6,0)</f>
        <v>0</v>
      </c>
      <c r="I72" s="66">
        <f>VLOOKUP($C72,'[2]2024.01月支付计划'!$B:$H,7,0)</f>
        <v>0</v>
      </c>
      <c r="J72" s="24">
        <f t="shared" ref="J72:L72" si="95">P72+V72+Y72+AB72+AE72+S72+M72</f>
        <v>0</v>
      </c>
      <c r="K72" s="24">
        <f t="shared" si="95"/>
        <v>0</v>
      </c>
      <c r="L72" s="24">
        <f t="shared" si="95"/>
        <v>0</v>
      </c>
      <c r="M72" s="33">
        <f>VLOOKUP(C72,'[2]2024.01月支付计划'!$B:$K,10,0)</f>
        <v>0</v>
      </c>
      <c r="N72" s="24"/>
      <c r="O72" s="24">
        <f t="shared" si="89"/>
        <v>0</v>
      </c>
      <c r="P72" s="24">
        <f t="shared" si="40"/>
        <v>0</v>
      </c>
      <c r="Q72" s="24"/>
      <c r="R72" s="24">
        <f t="shared" si="82"/>
        <v>0</v>
      </c>
      <c r="S72" s="24">
        <f>VLOOKUP(C72,'[3]11月支付计划'!$C$102:$J$314,8,0)</f>
        <v>0</v>
      </c>
      <c r="T72" s="24"/>
      <c r="U72" s="24">
        <f t="shared" si="83"/>
        <v>0</v>
      </c>
      <c r="V72" s="24">
        <f>VLOOKUP(D72,[5]河北应付账款!$C:$G,5,0)</f>
        <v>0</v>
      </c>
      <c r="W72" s="24"/>
      <c r="X72" s="24">
        <f t="shared" si="84"/>
        <v>0</v>
      </c>
      <c r="Y72" s="24"/>
      <c r="Z72" s="24"/>
      <c r="AA72" s="24">
        <f t="shared" si="85"/>
        <v>0</v>
      </c>
      <c r="AB72" s="24"/>
      <c r="AC72" s="24"/>
      <c r="AD72" s="24">
        <f t="shared" si="86"/>
        <v>0</v>
      </c>
      <c r="AE72" s="24"/>
      <c r="AF72" s="24"/>
      <c r="AG72" s="24">
        <f t="shared" si="87"/>
        <v>0</v>
      </c>
      <c r="AH72" s="47"/>
      <c r="AI72" s="42">
        <f t="shared" si="90"/>
        <v>0</v>
      </c>
      <c r="AJ72" s="42">
        <f t="shared" si="91"/>
        <v>0</v>
      </c>
      <c r="AK72" s="42">
        <f t="shared" si="92"/>
        <v>0</v>
      </c>
      <c r="AL72" s="42">
        <f t="shared" si="93"/>
        <v>0</v>
      </c>
      <c r="AM72" s="43" t="e">
        <f>VLOOKUP(D72,'[9]2月'!$B:$C,2,0)</f>
        <v>#N/A</v>
      </c>
    </row>
    <row r="73" s="43" customFormat="1" ht="16.5" spans="2:39">
      <c r="B73" s="46">
        <v>68</v>
      </c>
      <c r="C73" s="46" t="str">
        <f>_xlfn.XLOOKUP(D73,[1]整理明细!$C:$C,[1]整理明细!$B:$B)</f>
        <v>S413058</v>
      </c>
      <c r="D73" s="47" t="s">
        <v>200</v>
      </c>
      <c r="E73" s="47" t="s">
        <v>1078</v>
      </c>
      <c r="F73" s="47"/>
      <c r="G73" s="66">
        <f>VLOOKUP($C73,'[2]2024.01月支付计划'!$B:$H,5,0)</f>
        <v>260075.22</v>
      </c>
      <c r="H73" s="66">
        <f>VLOOKUP($C73,'[2]2024.01月支付计划'!$B:$H,6,0)</f>
        <v>83469.4</v>
      </c>
      <c r="I73" s="66">
        <f>VLOOKUP($C73,'[2]2024.01月支付计划'!$B:$H,7,0)</f>
        <v>13911.5666666667</v>
      </c>
      <c r="J73" s="24">
        <f t="shared" ref="J73:L73" si="96">P73+V73+Y73+AB73+AE73+S73+M73</f>
        <v>103511.356</v>
      </c>
      <c r="K73" s="24">
        <f t="shared" si="96"/>
        <v>47530</v>
      </c>
      <c r="L73" s="24">
        <f t="shared" si="96"/>
        <v>55981.3560000001</v>
      </c>
      <c r="M73" s="33">
        <f>VLOOKUP(C73,'[2]2024.01月支付计划'!$B:$K,10,0)</f>
        <v>30000</v>
      </c>
      <c r="N73" s="24"/>
      <c r="O73" s="24">
        <f t="shared" si="89"/>
        <v>30000</v>
      </c>
      <c r="P73" s="24">
        <f t="shared" si="40"/>
        <v>11129.2533333334</v>
      </c>
      <c r="Q73" s="24"/>
      <c r="R73" s="24">
        <f t="shared" si="82"/>
        <v>11129.2533333334</v>
      </c>
      <c r="S73" s="24">
        <f>VLOOKUP(C73,'[3]11月支付计划'!$C$102:$J$314,8,0)</f>
        <v>10000</v>
      </c>
      <c r="T73" s="24">
        <f>VLOOKUP(D73,'[4]11月'!$I:$J,2,0)</f>
        <v>9700</v>
      </c>
      <c r="U73" s="24">
        <f t="shared" si="83"/>
        <v>300</v>
      </c>
      <c r="V73" s="24">
        <f>VLOOKUP(D73,[5]河北应付账款!$C:$G,5,0)</f>
        <v>12920</v>
      </c>
      <c r="W73" s="24">
        <f>VLOOKUP(D73,'[4]10月'!$I:$J,2,0)</f>
        <v>12610</v>
      </c>
      <c r="X73" s="24">
        <f t="shared" si="84"/>
        <v>310</v>
      </c>
      <c r="Y73" s="24">
        <f>VLOOKUP(D73,'[6]规则内-打印版'!$D$3:$I$158,6,0)</f>
        <v>13000</v>
      </c>
      <c r="Z73" s="24"/>
      <c r="AA73" s="24">
        <f t="shared" si="85"/>
        <v>13000</v>
      </c>
      <c r="AB73" s="24">
        <f>VLOOKUP(D73,[7]支付登记跟进V2!$B:$F,5,0)</f>
        <v>14000</v>
      </c>
      <c r="AC73" s="24">
        <f>VLOOKUP(D73,'[4]8月'!$I:$J,2,0)</f>
        <v>13580</v>
      </c>
      <c r="AD73" s="24">
        <f t="shared" si="86"/>
        <v>420</v>
      </c>
      <c r="AE73" s="24">
        <f>VLOOKUP(D73,[8]签批清单!$B:$C,2,0)</f>
        <v>12462.1026666667</v>
      </c>
      <c r="AF73" s="24">
        <f>VLOOKUP(D73,'[4]7月'!$I:$J,2,0)</f>
        <v>11640</v>
      </c>
      <c r="AG73" s="24">
        <f t="shared" si="87"/>
        <v>822.1026666667</v>
      </c>
      <c r="AH73" s="47"/>
      <c r="AI73" s="42">
        <f t="shared" si="90"/>
        <v>-4852.1026666667</v>
      </c>
      <c r="AJ73" s="42">
        <f t="shared" si="91"/>
        <v>-14852.1026666667</v>
      </c>
      <c r="AK73" s="42">
        <f t="shared" si="92"/>
        <v>-25981.3560000001</v>
      </c>
      <c r="AL73" s="42">
        <f t="shared" si="93"/>
        <v>-55981.3560000001</v>
      </c>
      <c r="AM73" s="43" t="e">
        <f>VLOOKUP(D73,'[9]2月'!$B:$C,2,0)</f>
        <v>#N/A</v>
      </c>
    </row>
    <row r="74" s="43" customFormat="1" ht="16.5" spans="2:39">
      <c r="B74" s="46">
        <v>69</v>
      </c>
      <c r="C74" s="46" t="str">
        <f>_xlfn.XLOOKUP(D74,[1]整理明细!$C:$C,[1]整理明细!$B:$B)</f>
        <v>S432036</v>
      </c>
      <c r="D74" s="47" t="s">
        <v>202</v>
      </c>
      <c r="E74" s="47" t="s">
        <v>1078</v>
      </c>
      <c r="F74" s="47"/>
      <c r="G74" s="66">
        <f>VLOOKUP($C74,'[2]2024.01月支付计划'!$B:$H,5,0)</f>
        <v>489321.35</v>
      </c>
      <c r="H74" s="66">
        <f>VLOOKUP($C74,'[2]2024.01月支付计划'!$B:$H,6,0)</f>
        <v>758166.36</v>
      </c>
      <c r="I74" s="66">
        <f>VLOOKUP($C74,'[2]2024.01月支付计划'!$B:$H,7,0)</f>
        <v>126361.06</v>
      </c>
      <c r="J74" s="24">
        <f t="shared" ref="J74:L74" si="97">P74+V74+Y74+AB74+AE74+S74+M74</f>
        <v>527486.024</v>
      </c>
      <c r="K74" s="24">
        <f t="shared" si="97"/>
        <v>756600</v>
      </c>
      <c r="L74" s="24">
        <f t="shared" si="97"/>
        <v>-229113.975999999</v>
      </c>
      <c r="M74" s="33">
        <f>VLOOKUP(C74,'[2]2024.01月支付计划'!$B:$K,10,0)</f>
        <v>101000</v>
      </c>
      <c r="N74" s="24">
        <v>145500</v>
      </c>
      <c r="O74" s="24">
        <f t="shared" si="89"/>
        <v>-44500</v>
      </c>
      <c r="P74" s="24">
        <f t="shared" si="40"/>
        <v>101088.848</v>
      </c>
      <c r="Q74" s="24">
        <f>VLOOKUP(D74,'[4]12月'!$I:$J,2,0)</f>
        <v>48500</v>
      </c>
      <c r="R74" s="24">
        <f t="shared" si="82"/>
        <v>52588.848</v>
      </c>
      <c r="S74" s="24">
        <f>VLOOKUP(C74,'[3]11月支付计划'!$C$102:$J$314,8,0)</f>
        <v>80000</v>
      </c>
      <c r="T74" s="24">
        <f>VLOOKUP(D74,'[4]11月'!$I:$J,2,0)</f>
        <v>48500</v>
      </c>
      <c r="U74" s="24">
        <f t="shared" si="83"/>
        <v>31500</v>
      </c>
      <c r="V74" s="24">
        <f>VLOOKUP(D74,[5]河北应付账款!$C:$G,5,0)</f>
        <v>86240.9253333336</v>
      </c>
      <c r="W74" s="24">
        <f>VLOOKUP(D74,'[4]10月'!$I:$J,2,0)</f>
        <v>164900</v>
      </c>
      <c r="X74" s="24">
        <f t="shared" si="84"/>
        <v>-78659.0746666664</v>
      </c>
      <c r="Y74" s="24">
        <f>VLOOKUP(D74,'[6]规则内-打印版'!$D$3:$I$158,6,0)</f>
        <v>69000</v>
      </c>
      <c r="Z74" s="24">
        <f>VLOOKUP(D74,'[4]9月'!$I:$J,2,0)</f>
        <v>106700</v>
      </c>
      <c r="AA74" s="24">
        <f t="shared" si="85"/>
        <v>-37700</v>
      </c>
      <c r="AB74" s="24">
        <f>VLOOKUP(D74,[7]支付登记跟进V2!$B:$F,5,0)</f>
        <v>42000</v>
      </c>
      <c r="AC74" s="24">
        <f>VLOOKUP(D74,'[4]8月'!$I:$J,2,0)</f>
        <v>48500</v>
      </c>
      <c r="AD74" s="24">
        <f t="shared" si="86"/>
        <v>-6500</v>
      </c>
      <c r="AE74" s="24">
        <f>VLOOKUP(D74,[8]签批清单!$B:$C,2,0)</f>
        <v>48156.2506666667</v>
      </c>
      <c r="AF74" s="24">
        <f>VLOOKUP(D74,'[4]7月'!$I:$J,2,0)</f>
        <v>194000</v>
      </c>
      <c r="AG74" s="24">
        <f t="shared" si="87"/>
        <v>-145843.749333333</v>
      </c>
      <c r="AH74" s="47"/>
      <c r="AI74" s="42">
        <f t="shared" si="90"/>
        <v>511202.824</v>
      </c>
      <c r="AJ74" s="42">
        <f t="shared" si="91"/>
        <v>431202.824</v>
      </c>
      <c r="AK74" s="42">
        <f t="shared" si="92"/>
        <v>330113.976</v>
      </c>
      <c r="AL74" s="42">
        <f t="shared" si="93"/>
        <v>229113.976</v>
      </c>
      <c r="AM74" s="43" t="e">
        <f>VLOOKUP(D74,'[9]2月'!$B:$C,2,0)</f>
        <v>#N/A</v>
      </c>
    </row>
    <row r="75" s="43" customFormat="1" ht="16.5" spans="2:39">
      <c r="B75" s="46">
        <v>70</v>
      </c>
      <c r="C75" s="46" t="str">
        <f>_xlfn.XLOOKUP(D75,[1]整理明细!$C:$C,[1]整理明细!$B:$B)</f>
        <v>S413026</v>
      </c>
      <c r="D75" s="47" t="s">
        <v>204</v>
      </c>
      <c r="E75" s="47" t="s">
        <v>1078</v>
      </c>
      <c r="F75" s="47"/>
      <c r="G75" s="66">
        <f>VLOOKUP($C75,'[2]2024.01月支付计划'!$B:$H,5,0)</f>
        <v>136825.91</v>
      </c>
      <c r="H75" s="66">
        <f>VLOOKUP($C75,'[2]2024.01月支付计划'!$B:$H,6,0)</f>
        <v>91487.68</v>
      </c>
      <c r="I75" s="66">
        <f>VLOOKUP($C75,'[2]2024.01月支付计划'!$B:$H,7,0)</f>
        <v>15247.9466666667</v>
      </c>
      <c r="J75" s="24">
        <f t="shared" ref="J75:L75" si="98">P75+V75+Y75+AB75+AE75+S75+M75</f>
        <v>76929.2933333334</v>
      </c>
      <c r="K75" s="24">
        <f t="shared" si="98"/>
        <v>28130</v>
      </c>
      <c r="L75" s="24">
        <f t="shared" si="98"/>
        <v>48799.2933333334</v>
      </c>
      <c r="M75" s="33">
        <f>VLOOKUP(C75,'[2]2024.01月支付计划'!$B:$K,10,0)</f>
        <v>12000</v>
      </c>
      <c r="N75" s="24"/>
      <c r="O75" s="24">
        <f t="shared" si="89"/>
        <v>12000</v>
      </c>
      <c r="P75" s="24">
        <f t="shared" si="40"/>
        <v>12198.3573333334</v>
      </c>
      <c r="Q75" s="24"/>
      <c r="R75" s="24">
        <f t="shared" si="82"/>
        <v>12198.3573333334</v>
      </c>
      <c r="S75" s="24">
        <f>VLOOKUP(C75,'[3]11月支付计划'!$C$102:$J$314,8,0)</f>
        <v>10000</v>
      </c>
      <c r="T75" s="24"/>
      <c r="U75" s="24">
        <f t="shared" si="83"/>
        <v>10000</v>
      </c>
      <c r="V75" s="24">
        <f>VLOOKUP(D75,[5]河北应付账款!$C:$G,5,0)</f>
        <v>13008</v>
      </c>
      <c r="W75" s="24">
        <f>VLOOKUP(D75,'[4]10月'!$I:$J,2,0)</f>
        <v>11640</v>
      </c>
      <c r="X75" s="24">
        <f t="shared" si="84"/>
        <v>1368</v>
      </c>
      <c r="Y75" s="24">
        <f>VLOOKUP(D75,'[6]规则内-打印版'!$D$3:$I$158,6,0)</f>
        <v>12000</v>
      </c>
      <c r="Z75" s="24"/>
      <c r="AA75" s="24">
        <f t="shared" si="85"/>
        <v>12000</v>
      </c>
      <c r="AB75" s="24">
        <f>VLOOKUP(D75,[7]支付登记跟进V2!$B:$F,5,0)</f>
        <v>10000</v>
      </c>
      <c r="AC75" s="24">
        <f>VLOOKUP(D75,'[4]8月'!$I:$J,2,0)</f>
        <v>9700</v>
      </c>
      <c r="AD75" s="24">
        <f t="shared" si="86"/>
        <v>300</v>
      </c>
      <c r="AE75" s="24">
        <f>VLOOKUP(D75,[8]签批清单!$B:$C,2,0)</f>
        <v>7722.936</v>
      </c>
      <c r="AF75" s="24">
        <f>VLOOKUP(D75,'[4]7月'!$I:$J,2,0)</f>
        <v>6790</v>
      </c>
      <c r="AG75" s="24">
        <f t="shared" si="87"/>
        <v>932.936</v>
      </c>
      <c r="AH75" s="47"/>
      <c r="AI75" s="42">
        <f t="shared" si="90"/>
        <v>-14600.936</v>
      </c>
      <c r="AJ75" s="42">
        <f t="shared" si="91"/>
        <v>-24600.936</v>
      </c>
      <c r="AK75" s="42">
        <f t="shared" si="92"/>
        <v>-36799.2933333334</v>
      </c>
      <c r="AL75" s="42">
        <f t="shared" si="93"/>
        <v>-48799.2933333334</v>
      </c>
      <c r="AM75" s="43" t="e">
        <f>VLOOKUP(D75,'[9]2月'!$B:$C,2,0)</f>
        <v>#N/A</v>
      </c>
    </row>
    <row r="76" s="43" customFormat="1" ht="16.5" spans="2:39">
      <c r="B76" s="46">
        <v>71</v>
      </c>
      <c r="C76" s="46" t="str">
        <f>_xlfn.XLOOKUP(D76,[1]整理明细!$C:$C,[1]整理明细!$B:$B)</f>
        <v>S412022</v>
      </c>
      <c r="D76" s="47" t="s">
        <v>206</v>
      </c>
      <c r="E76" s="47" t="s">
        <v>1078</v>
      </c>
      <c r="F76" s="47"/>
      <c r="G76" s="66">
        <f>VLOOKUP($C76,'[2]2024.01月支付计划'!$B:$H,5,0)</f>
        <v>174827.59</v>
      </c>
      <c r="H76" s="66">
        <f>VLOOKUP($C76,'[2]2024.01月支付计划'!$B:$H,6,0)</f>
        <v>64800.9</v>
      </c>
      <c r="I76" s="66">
        <f>VLOOKUP($C76,'[2]2024.01月支付计划'!$B:$H,7,0)</f>
        <v>10800.15</v>
      </c>
      <c r="J76" s="24">
        <f t="shared" ref="J76:L76" si="99">P76+V76+Y76+AB76+AE76+S76+M76</f>
        <v>64688.5904</v>
      </c>
      <c r="K76" s="24">
        <f t="shared" si="99"/>
        <v>35380</v>
      </c>
      <c r="L76" s="24">
        <f t="shared" si="99"/>
        <v>29308.5904</v>
      </c>
      <c r="M76" s="33">
        <f>VLOOKUP(C76,'[2]2024.01月支付计划'!$B:$K,10,0)</f>
        <v>9000</v>
      </c>
      <c r="N76" s="24"/>
      <c r="O76" s="24">
        <f t="shared" si="89"/>
        <v>9000</v>
      </c>
      <c r="P76" s="24">
        <f t="shared" si="40"/>
        <v>8640.12</v>
      </c>
      <c r="Q76" s="24"/>
      <c r="R76" s="24">
        <f t="shared" si="82"/>
        <v>8640.12</v>
      </c>
      <c r="S76" s="24">
        <f>VLOOKUP(C76,'[3]11月支付计划'!$C$102:$J$314,8,0)</f>
        <v>10000</v>
      </c>
      <c r="T76" s="24">
        <f>VLOOKUP(D76,'[4]11月'!$I:$J,2,0)</f>
        <v>9700</v>
      </c>
      <c r="U76" s="24">
        <f t="shared" si="83"/>
        <v>300</v>
      </c>
      <c r="V76" s="24">
        <f>VLOOKUP(D76,[5]河北应付账款!$C:$G,5,0)</f>
        <v>10368.0864</v>
      </c>
      <c r="W76" s="24"/>
      <c r="X76" s="24">
        <f t="shared" si="84"/>
        <v>10368.0864</v>
      </c>
      <c r="Y76" s="24">
        <f>VLOOKUP(D76,'[6]规则内-打印版'!$D$3:$I$158,6,0)</f>
        <v>10000</v>
      </c>
      <c r="Z76" s="24">
        <f>VLOOKUP(D76,'[4]9月'!$I:$J,2,0)</f>
        <v>10000</v>
      </c>
      <c r="AA76" s="24">
        <f t="shared" si="85"/>
        <v>0</v>
      </c>
      <c r="AB76" s="24">
        <f>VLOOKUP(D76,[7]支付登记跟进V2!$B:$F,5,0)</f>
        <v>9000</v>
      </c>
      <c r="AC76" s="24">
        <f>VLOOKUP(D76,'[4]8月'!$I:$J,2,0)</f>
        <v>8820</v>
      </c>
      <c r="AD76" s="24">
        <f t="shared" si="86"/>
        <v>180</v>
      </c>
      <c r="AE76" s="24">
        <f>VLOOKUP(D76,[8]签批清单!$B:$C,2,0)</f>
        <v>7680.384</v>
      </c>
      <c r="AF76" s="24">
        <f>VLOOKUP(D76,'[4]7月'!$I:$J,2,0)</f>
        <v>6860</v>
      </c>
      <c r="AG76" s="24">
        <f t="shared" si="87"/>
        <v>820.384</v>
      </c>
      <c r="AH76" s="47"/>
      <c r="AI76" s="42">
        <f t="shared" si="90"/>
        <v>-1668.4704</v>
      </c>
      <c r="AJ76" s="42">
        <f t="shared" si="91"/>
        <v>-11668.4704</v>
      </c>
      <c r="AK76" s="42">
        <f t="shared" si="92"/>
        <v>-20308.5904</v>
      </c>
      <c r="AL76" s="42">
        <f t="shared" si="93"/>
        <v>-29308.5904</v>
      </c>
      <c r="AM76" s="43" t="e">
        <f>VLOOKUP(D76,'[9]2月'!$B:$C,2,0)</f>
        <v>#N/A</v>
      </c>
    </row>
    <row r="77" s="43" customFormat="1" ht="16.5" spans="2:39">
      <c r="B77" s="46">
        <v>72</v>
      </c>
      <c r="C77" s="46" t="str">
        <f>_xlfn.XLOOKUP(D77,[1]整理明细!$C:$C,[1]整理明细!$B:$B)</f>
        <v>S413124</v>
      </c>
      <c r="D77" s="47" t="s">
        <v>208</v>
      </c>
      <c r="E77" s="47" t="s">
        <v>1078</v>
      </c>
      <c r="F77" s="47"/>
      <c r="G77" s="66">
        <f>VLOOKUP($C77,'[2]2024.01月支付计划'!$B:$H,5,0)</f>
        <v>171142.23</v>
      </c>
      <c r="H77" s="66">
        <f>VLOOKUP($C77,'[2]2024.01月支付计划'!$B:$H,6,0)</f>
        <v>123519.55</v>
      </c>
      <c r="I77" s="66">
        <f>VLOOKUP($C77,'[2]2024.01月支付计划'!$B:$H,7,0)</f>
        <v>20586.5916666667</v>
      </c>
      <c r="J77" s="24">
        <f t="shared" ref="J77:L77" si="100">P77+V77+Y77+AB77+AE77+S77+M77</f>
        <v>147796.96</v>
      </c>
      <c r="K77" s="24">
        <f t="shared" si="100"/>
        <v>168780</v>
      </c>
      <c r="L77" s="24">
        <f t="shared" si="100"/>
        <v>-20983.0399999999</v>
      </c>
      <c r="M77" s="33">
        <f>VLOOKUP(C77,'[2]2024.01月支付计划'!$B:$K,10,0)</f>
        <v>30000</v>
      </c>
      <c r="N77" s="24">
        <v>58200</v>
      </c>
      <c r="O77" s="24">
        <f t="shared" si="89"/>
        <v>-28200</v>
      </c>
      <c r="P77" s="24">
        <f t="shared" si="40"/>
        <v>16469.2733333334</v>
      </c>
      <c r="Q77" s="24">
        <f>VLOOKUP(D77,'[4]12月'!$I:$J,2,0)</f>
        <v>29100</v>
      </c>
      <c r="R77" s="24">
        <f t="shared" si="82"/>
        <v>-12630.7266666666</v>
      </c>
      <c r="S77" s="24">
        <f>VLOOKUP(C77,'[3]11月支付计划'!$C$102:$J$314,8,0)</f>
        <v>20000</v>
      </c>
      <c r="T77" s="24">
        <f>VLOOKUP(D77,'[4]11月'!$I:$J,2,0)</f>
        <v>38800</v>
      </c>
      <c r="U77" s="24">
        <f t="shared" si="83"/>
        <v>-18800</v>
      </c>
      <c r="V77" s="24">
        <f>VLOOKUP(D77,[5]河北应付账款!$C:$G,5,0)</f>
        <v>36804.1173333334</v>
      </c>
      <c r="W77" s="24">
        <f>VLOOKUP(D77,'[4]10月'!$I:$J,2,0)</f>
        <v>15520</v>
      </c>
      <c r="X77" s="24">
        <f t="shared" si="84"/>
        <v>21284.1173333334</v>
      </c>
      <c r="Y77" s="24">
        <f>VLOOKUP(D77,'[6]规则内-打印版'!$D$3:$I$158,6,0)</f>
        <v>16000</v>
      </c>
      <c r="Z77" s="24"/>
      <c r="AA77" s="24">
        <f t="shared" si="85"/>
        <v>16000</v>
      </c>
      <c r="AB77" s="24">
        <f>VLOOKUP(D77,[7]支付登记跟进V2!$B:$F,5,0)</f>
        <v>16000</v>
      </c>
      <c r="AC77" s="24">
        <f>VLOOKUP(D77,'[4]8月'!$I:$J,2,0)</f>
        <v>15520</v>
      </c>
      <c r="AD77" s="24">
        <f t="shared" si="86"/>
        <v>480</v>
      </c>
      <c r="AE77" s="24">
        <f>VLOOKUP(D77,[8]签批清单!$B:$C,2,0)</f>
        <v>12523.5693333333</v>
      </c>
      <c r="AF77" s="24">
        <f>VLOOKUP(D77,'[4]7月'!$I:$J,2,0)</f>
        <v>11640</v>
      </c>
      <c r="AG77" s="24">
        <f t="shared" si="87"/>
        <v>883.5693333333</v>
      </c>
      <c r="AH77" s="47"/>
      <c r="AI77" s="42">
        <f t="shared" si="90"/>
        <v>87452.3133333333</v>
      </c>
      <c r="AJ77" s="42">
        <f t="shared" si="91"/>
        <v>67452.3133333333</v>
      </c>
      <c r="AK77" s="42">
        <f t="shared" si="92"/>
        <v>50983.0399999999</v>
      </c>
      <c r="AL77" s="42">
        <f t="shared" si="93"/>
        <v>20983.0399999999</v>
      </c>
      <c r="AM77" s="43" t="e">
        <f>VLOOKUP(D77,'[9]2月'!$B:$C,2,0)</f>
        <v>#N/A</v>
      </c>
    </row>
    <row r="78" s="43" customFormat="1" ht="16.5" spans="2:39">
      <c r="B78" s="46">
        <v>73</v>
      </c>
      <c r="C78" s="46" t="str">
        <f>_xlfn.XLOOKUP(D78,[1]整理明细!$C:$C,[1]整理明细!$B:$B)</f>
        <v>S413054</v>
      </c>
      <c r="D78" s="47" t="s">
        <v>210</v>
      </c>
      <c r="E78" s="47" t="s">
        <v>1078</v>
      </c>
      <c r="F78" s="47"/>
      <c r="G78" s="66">
        <f>VLOOKUP($C78,'[2]2024.01月支付计划'!$B:$H,5,0)</f>
        <v>222706.15</v>
      </c>
      <c r="H78" s="66">
        <f>VLOOKUP($C78,'[2]2024.01月支付计划'!$B:$H,6,0)</f>
        <v>93096.34</v>
      </c>
      <c r="I78" s="66">
        <f>VLOOKUP($C78,'[2]2024.01月支付计划'!$B:$H,7,0)</f>
        <v>15516.0566666667</v>
      </c>
      <c r="J78" s="24">
        <f t="shared" ref="J78:L78" si="101">P78+V78+Y78+AB78+AE78+S78+M78</f>
        <v>115483.0472</v>
      </c>
      <c r="K78" s="24">
        <f t="shared" si="101"/>
        <v>194360</v>
      </c>
      <c r="L78" s="24">
        <f t="shared" si="101"/>
        <v>-78876.9527999999</v>
      </c>
      <c r="M78" s="33">
        <f>VLOOKUP(C78,'[2]2024.01月支付计划'!$B:$K,10,0)</f>
        <v>30000</v>
      </c>
      <c r="N78" s="24">
        <v>147800</v>
      </c>
      <c r="O78" s="24">
        <f t="shared" si="89"/>
        <v>-117800</v>
      </c>
      <c r="P78" s="24">
        <f t="shared" si="40"/>
        <v>12412.8453333334</v>
      </c>
      <c r="Q78" s="24"/>
      <c r="R78" s="24">
        <f t="shared" si="82"/>
        <v>12412.8453333334</v>
      </c>
      <c r="S78" s="24">
        <f>VLOOKUP(C78,'[3]11月支付计划'!$C$102:$J$314,8,0)</f>
        <v>10000</v>
      </c>
      <c r="T78" s="24">
        <f>VLOOKUP(D78,'[4]11月'!$I:$J,2,0)</f>
        <v>9700</v>
      </c>
      <c r="U78" s="24">
        <f t="shared" si="83"/>
        <v>300</v>
      </c>
      <c r="V78" s="24">
        <f>VLOOKUP(D78,[5]河北应付账款!$C:$G,5,0)</f>
        <v>14604.1792</v>
      </c>
      <c r="W78" s="24"/>
      <c r="X78" s="24">
        <f t="shared" si="84"/>
        <v>14604.1792</v>
      </c>
      <c r="Y78" s="24">
        <f>VLOOKUP(D78,'[6]规则内-打印版'!$D$3:$I$158,6,0)</f>
        <v>12000</v>
      </c>
      <c r="Z78" s="24">
        <f>VLOOKUP(D78,'[4]9月'!$I:$J,2,0)</f>
        <v>11640</v>
      </c>
      <c r="AA78" s="24">
        <f t="shared" si="85"/>
        <v>360</v>
      </c>
      <c r="AB78" s="24">
        <f>VLOOKUP(D78,[7]支付登记跟进V2!$B:$F,5,0)</f>
        <v>19000</v>
      </c>
      <c r="AC78" s="24">
        <f>VLOOKUP(D78,'[4]8月'!$I:$J,2,0)</f>
        <v>18430</v>
      </c>
      <c r="AD78" s="24">
        <f t="shared" si="86"/>
        <v>570</v>
      </c>
      <c r="AE78" s="24">
        <f>VLOOKUP(D78,[8]签批清单!$B:$C,2,0)</f>
        <v>17466.0226666667</v>
      </c>
      <c r="AF78" s="24">
        <f>VLOOKUP(D78,'[4]7月'!$I:$J,2,0)</f>
        <v>6790</v>
      </c>
      <c r="AG78" s="24">
        <f t="shared" si="87"/>
        <v>10676.0226666667</v>
      </c>
      <c r="AH78" s="47"/>
      <c r="AI78" s="42">
        <f t="shared" si="90"/>
        <v>131289.798133333</v>
      </c>
      <c r="AJ78" s="42">
        <f t="shared" si="91"/>
        <v>121289.798133333</v>
      </c>
      <c r="AK78" s="42">
        <f t="shared" si="92"/>
        <v>108876.9528</v>
      </c>
      <c r="AL78" s="42">
        <f t="shared" si="93"/>
        <v>78876.9527999996</v>
      </c>
      <c r="AM78" s="43" t="e">
        <f>VLOOKUP(D78,'[9]2月'!$B:$C,2,0)</f>
        <v>#N/A</v>
      </c>
    </row>
    <row r="79" s="43" customFormat="1" ht="16.5" spans="2:39">
      <c r="B79" s="46">
        <v>74</v>
      </c>
      <c r="C79" s="46" t="str">
        <f>_xlfn.XLOOKUP(D79,[1]整理明细!$C:$C,[1]整理明细!$B:$B)</f>
        <v>S433007</v>
      </c>
      <c r="D79" s="47" t="s">
        <v>212</v>
      </c>
      <c r="E79" s="47" t="s">
        <v>1078</v>
      </c>
      <c r="F79" s="47"/>
      <c r="G79" s="66">
        <f>VLOOKUP($C79,'[2]2024.01月支付计划'!$B:$H,5,0)</f>
        <v>5856.78</v>
      </c>
      <c r="H79" s="66">
        <f>VLOOKUP($C79,'[2]2024.01月支付计划'!$B:$H,6,0)</f>
        <v>5856.75</v>
      </c>
      <c r="I79" s="66">
        <f>VLOOKUP($C79,'[2]2024.01月支付计划'!$B:$H,7,0)</f>
        <v>976.125</v>
      </c>
      <c r="J79" s="24">
        <f t="shared" ref="J79:L79" si="102">P79+V79+Y79+AB79+AE79+S79+M79</f>
        <v>21271.616</v>
      </c>
      <c r="K79" s="24">
        <f t="shared" si="102"/>
        <v>110734.8</v>
      </c>
      <c r="L79" s="24">
        <f t="shared" si="102"/>
        <v>-89463.184</v>
      </c>
      <c r="M79" s="33">
        <f>VLOOKUP(C79,'[2]2024.01月支付计划'!$B:$K,10,0)</f>
        <v>1000</v>
      </c>
      <c r="N79" s="24"/>
      <c r="O79" s="24">
        <f t="shared" si="89"/>
        <v>1000</v>
      </c>
      <c r="P79" s="24">
        <f t="shared" si="40"/>
        <v>780.9</v>
      </c>
      <c r="Q79" s="24"/>
      <c r="R79" s="24">
        <f t="shared" si="82"/>
        <v>780.9</v>
      </c>
      <c r="S79" s="24">
        <f>VLOOKUP(C79,'[3]11月支付计划'!$C$102:$J$314,8,0)</f>
        <v>0</v>
      </c>
      <c r="T79" s="24">
        <f>VLOOKUP(D79,'[4]11月'!$I:$J,2,0)</f>
        <v>46794.8</v>
      </c>
      <c r="U79" s="24">
        <f t="shared" si="83"/>
        <v>-46794.8</v>
      </c>
      <c r="V79" s="24">
        <f>VLOOKUP(D79,[5]河北应付账款!$C:$G,5,0)</f>
        <v>13280</v>
      </c>
      <c r="W79" s="24">
        <f>VLOOKUP(D79,'[4]10月'!$I:$J,2,0)</f>
        <v>10000</v>
      </c>
      <c r="X79" s="24">
        <f t="shared" si="84"/>
        <v>3280</v>
      </c>
      <c r="Y79" s="24">
        <f>VLOOKUP(D79,'[6]规则内-打印版'!$D$3:$I$158,6,0)</f>
        <v>2000</v>
      </c>
      <c r="Z79" s="24">
        <f>VLOOKUP(D79,'[4]9月'!$I:$J,2,0)</f>
        <v>50000</v>
      </c>
      <c r="AA79" s="24">
        <f t="shared" si="85"/>
        <v>-48000</v>
      </c>
      <c r="AB79" s="24">
        <f>VLOOKUP(D79,[7]支付登记跟进V2!$B:$F,5,0)</f>
        <v>2000</v>
      </c>
      <c r="AC79" s="24">
        <f>VLOOKUP(D79,'[4]8月'!$I:$J,2,0)</f>
        <v>1940</v>
      </c>
      <c r="AD79" s="24">
        <f t="shared" si="86"/>
        <v>60</v>
      </c>
      <c r="AE79" s="24">
        <f>VLOOKUP(D79,[8]签批清单!$B:$C,2,0)</f>
        <v>2210.716</v>
      </c>
      <c r="AF79" s="24">
        <f>VLOOKUP(D79,'[4]7月'!$I:$J,2,0)</f>
        <v>2000</v>
      </c>
      <c r="AG79" s="24">
        <f t="shared" si="87"/>
        <v>210.716</v>
      </c>
      <c r="AH79" s="47"/>
      <c r="AI79" s="42">
        <f t="shared" si="90"/>
        <v>91244.084</v>
      </c>
      <c r="AJ79" s="42">
        <f t="shared" si="91"/>
        <v>91244.084</v>
      </c>
      <c r="AK79" s="42">
        <f t="shared" si="92"/>
        <v>90463.184</v>
      </c>
      <c r="AL79" s="42">
        <f t="shared" si="93"/>
        <v>89463.184</v>
      </c>
      <c r="AM79" s="43" t="e">
        <f>VLOOKUP(D79,'[9]2月'!$B:$C,2,0)</f>
        <v>#N/A</v>
      </c>
    </row>
    <row r="80" s="43" customFormat="1" ht="16.5" spans="2:39">
      <c r="B80" s="46">
        <v>75</v>
      </c>
      <c r="C80" s="46" t="str">
        <f>_xlfn.XLOOKUP(D80,[1]整理明细!$C:$C,[1]整理明细!$B:$B)</f>
        <v>S431009</v>
      </c>
      <c r="D80" s="47" t="s">
        <v>214</v>
      </c>
      <c r="E80" s="47" t="s">
        <v>1078</v>
      </c>
      <c r="F80" s="47"/>
      <c r="G80" s="66">
        <v>0</v>
      </c>
      <c r="H80" s="66">
        <v>0</v>
      </c>
      <c r="I80" s="66">
        <v>0</v>
      </c>
      <c r="J80" s="24">
        <f t="shared" ref="J80:L80" si="103">P80+V80+Y80+AB80+AE80+S80+M80</f>
        <v>0</v>
      </c>
      <c r="K80" s="24">
        <f t="shared" si="103"/>
        <v>38899.73</v>
      </c>
      <c r="L80" s="24">
        <f t="shared" si="103"/>
        <v>-38899.73</v>
      </c>
      <c r="M80" s="33"/>
      <c r="N80" s="24"/>
      <c r="O80" s="24">
        <f t="shared" si="89"/>
        <v>0</v>
      </c>
      <c r="P80" s="24">
        <f t="shared" si="40"/>
        <v>0</v>
      </c>
      <c r="Q80" s="24">
        <f>VLOOKUP(D80,'[4]12月'!$I:$J,2,0)</f>
        <v>38899.73</v>
      </c>
      <c r="R80" s="24">
        <f t="shared" si="82"/>
        <v>-38899.73</v>
      </c>
      <c r="S80" s="24">
        <f>VLOOKUP(C80,'[3]11月支付计划'!$C$102:$J$314,8,0)</f>
        <v>0</v>
      </c>
      <c r="T80" s="24"/>
      <c r="U80" s="24">
        <f t="shared" si="83"/>
        <v>0</v>
      </c>
      <c r="V80" s="24">
        <f>VLOOKUP(D80,[5]河北应付账款!$C:$G,5,0)</f>
        <v>0</v>
      </c>
      <c r="W80" s="24"/>
      <c r="X80" s="24">
        <f t="shared" si="84"/>
        <v>0</v>
      </c>
      <c r="Y80" s="24"/>
      <c r="Z80" s="24"/>
      <c r="AA80" s="24">
        <f t="shared" si="85"/>
        <v>0</v>
      </c>
      <c r="AB80" s="24"/>
      <c r="AC80" s="24"/>
      <c r="AD80" s="24">
        <f t="shared" si="86"/>
        <v>0</v>
      </c>
      <c r="AE80" s="24"/>
      <c r="AF80" s="24"/>
      <c r="AG80" s="24">
        <f t="shared" si="87"/>
        <v>0</v>
      </c>
      <c r="AH80" s="47"/>
      <c r="AI80" s="42">
        <f t="shared" si="90"/>
        <v>38899.73</v>
      </c>
      <c r="AJ80" s="42">
        <f t="shared" si="91"/>
        <v>38899.73</v>
      </c>
      <c r="AK80" s="42">
        <f t="shared" si="92"/>
        <v>38899.73</v>
      </c>
      <c r="AL80" s="42">
        <f t="shared" si="93"/>
        <v>38899.73</v>
      </c>
      <c r="AM80" s="43" t="e">
        <f>VLOOKUP(D80,'[9]2月'!$B:$C,2,0)</f>
        <v>#N/A</v>
      </c>
    </row>
    <row r="81" s="43" customFormat="1" ht="16.5" spans="2:39">
      <c r="B81" s="46">
        <v>76</v>
      </c>
      <c r="C81" s="46" t="str">
        <f>_xlfn.XLOOKUP(D81,[1]整理明细!$C:$C,[1]整理明细!$B:$B)</f>
        <v>S413070</v>
      </c>
      <c r="D81" s="47" t="s">
        <v>216</v>
      </c>
      <c r="E81" s="47" t="s">
        <v>1078</v>
      </c>
      <c r="F81" s="47"/>
      <c r="G81" s="66">
        <f>VLOOKUP($C81,'[2]2024.01月支付计划'!$B:$H,5,0)</f>
        <v>2777618.91</v>
      </c>
      <c r="H81" s="66">
        <f>VLOOKUP($C81,'[2]2024.01月支付计划'!$B:$H,6,0)</f>
        <v>2303602.74</v>
      </c>
      <c r="I81" s="66">
        <f>VLOOKUP($C81,'[2]2024.01月支付计划'!$B:$H,7,0)</f>
        <v>383933.79</v>
      </c>
      <c r="J81" s="24">
        <f t="shared" ref="J81:L81" si="104">P81+V81+Y81+AB81+AE81+S81+M81</f>
        <v>1372960.12</v>
      </c>
      <c r="K81" s="24">
        <f t="shared" si="104"/>
        <v>875910</v>
      </c>
      <c r="L81" s="24">
        <f t="shared" si="104"/>
        <v>497050.12</v>
      </c>
      <c r="M81" s="33">
        <f>VLOOKUP(C81,'[2]2024.01月支付计划'!$B:$K,10,0)</f>
        <v>307000</v>
      </c>
      <c r="N81" s="24">
        <v>291000</v>
      </c>
      <c r="O81" s="24">
        <f t="shared" si="89"/>
        <v>16000</v>
      </c>
      <c r="P81" s="24">
        <f t="shared" si="40"/>
        <v>307147.032</v>
      </c>
      <c r="Q81" s="24">
        <f>VLOOKUP(D81,'[4]12月'!$I:$J,2,0)</f>
        <v>194000</v>
      </c>
      <c r="R81" s="24">
        <f t="shared" si="82"/>
        <v>113147.032</v>
      </c>
      <c r="S81" s="24">
        <f>VLOOKUP(C81,'[3]11月支付计划'!$C$102:$J$314,8,0)</f>
        <v>160000</v>
      </c>
      <c r="T81" s="24"/>
      <c r="U81" s="24">
        <f t="shared" si="83"/>
        <v>160000</v>
      </c>
      <c r="V81" s="24">
        <f>VLOOKUP(D81,[5]河北应付账款!$C:$G,5,0)</f>
        <v>402720.448</v>
      </c>
      <c r="W81" s="24">
        <f>VLOOKUP(D81,'[4]10月'!$I:$J,2,0)</f>
        <v>194000</v>
      </c>
      <c r="X81" s="24">
        <f t="shared" si="84"/>
        <v>208720.448</v>
      </c>
      <c r="Y81" s="24">
        <f>VLOOKUP(D81,'[6]规则内-打印版'!$D$3:$I$158,6,0)</f>
        <v>110000</v>
      </c>
      <c r="Z81" s="24">
        <f>VLOOKUP(D81,'[4]9月'!$I:$J,2,0)</f>
        <v>106700</v>
      </c>
      <c r="AA81" s="24">
        <f t="shared" si="85"/>
        <v>3300</v>
      </c>
      <c r="AB81" s="24">
        <f>VLOOKUP(D81,[7]支付登记跟进V2!$B:$F,5,0)</f>
        <v>43000</v>
      </c>
      <c r="AC81" s="24">
        <f>VLOOKUP(D81,'[4]8月'!$I:$J,2,0)</f>
        <v>41710</v>
      </c>
      <c r="AD81" s="24">
        <f t="shared" si="86"/>
        <v>1290</v>
      </c>
      <c r="AE81" s="24">
        <f>VLOOKUP(D81,[8]签批清单!$B:$C,2,0)</f>
        <v>43092.64</v>
      </c>
      <c r="AF81" s="24">
        <f>VLOOKUP(D81,'[4]7月'!$I:$J,2,0)</f>
        <v>48500</v>
      </c>
      <c r="AG81" s="24">
        <f t="shared" si="87"/>
        <v>-5407.36</v>
      </c>
      <c r="AH81" s="47"/>
      <c r="AI81" s="42">
        <f t="shared" si="90"/>
        <v>277096.912</v>
      </c>
      <c r="AJ81" s="42">
        <f t="shared" si="91"/>
        <v>117096.912</v>
      </c>
      <c r="AK81" s="42">
        <f t="shared" si="92"/>
        <v>-190050.12</v>
      </c>
      <c r="AL81" s="42">
        <f t="shared" si="93"/>
        <v>-497050.12</v>
      </c>
      <c r="AM81" s="43" t="e">
        <f>VLOOKUP(D81,'[9]2月'!$B:$C,2,0)</f>
        <v>#N/A</v>
      </c>
    </row>
    <row r="82" s="43" customFormat="1" ht="16.5" spans="2:39">
      <c r="B82" s="46">
        <v>77</v>
      </c>
      <c r="C82" s="46" t="str">
        <f>_xlfn.XLOOKUP(D82,[1]整理明细!$C:$C,[1]整理明细!$B:$B)</f>
        <v>S437031</v>
      </c>
      <c r="D82" s="47" t="s">
        <v>218</v>
      </c>
      <c r="E82" s="47" t="s">
        <v>1078</v>
      </c>
      <c r="F82" s="47"/>
      <c r="G82" s="66">
        <f>VLOOKUP($C82,'[2]2024.01月支付计划'!$B:$H,5,0)</f>
        <v>148867.12</v>
      </c>
      <c r="H82" s="66">
        <f>VLOOKUP($C82,'[2]2024.01月支付计划'!$B:$H,6,0)</f>
        <v>53559.9</v>
      </c>
      <c r="I82" s="66">
        <f>VLOOKUP($C82,'[2]2024.01月支付计划'!$B:$H,7,0)</f>
        <v>8926.65</v>
      </c>
      <c r="J82" s="24">
        <f t="shared" ref="J82:L82" si="105">P82+V82+Y82+AB82+AE82+S82+M82</f>
        <v>76892.5946666666</v>
      </c>
      <c r="K82" s="24">
        <f t="shared" si="105"/>
        <v>86330</v>
      </c>
      <c r="L82" s="24">
        <f t="shared" si="105"/>
        <v>-9437.4053333334</v>
      </c>
      <c r="M82" s="33">
        <f>VLOOKUP(C82,'[2]2024.01月支付计划'!$B:$K,10,0)</f>
        <v>7000</v>
      </c>
      <c r="N82" s="24">
        <v>19400</v>
      </c>
      <c r="O82" s="24">
        <f t="shared" si="89"/>
        <v>-12400</v>
      </c>
      <c r="P82" s="24">
        <f t="shared" si="40"/>
        <v>7141.32</v>
      </c>
      <c r="Q82" s="24"/>
      <c r="R82" s="24">
        <f t="shared" si="82"/>
        <v>7141.32</v>
      </c>
      <c r="S82" s="24">
        <f>VLOOKUP(C82,'[3]11月支付计划'!$C$102:$J$314,8,0)</f>
        <v>10000</v>
      </c>
      <c r="T82" s="24">
        <f>VLOOKUP(D82,'[4]11月'!$I:$J,2,0)</f>
        <v>9700</v>
      </c>
      <c r="U82" s="24">
        <f t="shared" si="83"/>
        <v>300</v>
      </c>
      <c r="V82" s="24">
        <f>VLOOKUP(D82,[5]河北应付账款!$C:$G,5,0)</f>
        <v>12330.2826666666</v>
      </c>
      <c r="W82" s="24">
        <f>VLOOKUP(D82,'[4]10月'!$I:$J,2,0)</f>
        <v>11640</v>
      </c>
      <c r="X82" s="24">
        <f t="shared" si="84"/>
        <v>690.282666666601</v>
      </c>
      <c r="Y82" s="24">
        <f>VLOOKUP(D82,'[6]规则内-打印版'!$D$3:$I$158,6,0)</f>
        <v>13000</v>
      </c>
      <c r="Z82" s="24">
        <f>VLOOKUP(D82,'[4]9月'!$I:$J,2,0)</f>
        <v>19400</v>
      </c>
      <c r="AA82" s="24">
        <f t="shared" si="85"/>
        <v>-6400</v>
      </c>
      <c r="AB82" s="24">
        <f>VLOOKUP(D82,[7]支付登记跟进V2!$B:$F,5,0)</f>
        <v>13000</v>
      </c>
      <c r="AC82" s="24">
        <f>VLOOKUP(D82,'[4]8月'!$I:$J,2,0)</f>
        <v>12610</v>
      </c>
      <c r="AD82" s="24">
        <f t="shared" si="86"/>
        <v>390</v>
      </c>
      <c r="AE82" s="24">
        <f>VLOOKUP(D82,[8]签批清单!$B:$C,2,0)</f>
        <v>14420.992</v>
      </c>
      <c r="AF82" s="24">
        <f>VLOOKUP(D82,'[4]7月'!$I:$J,2,0)</f>
        <v>13580</v>
      </c>
      <c r="AG82" s="24">
        <f t="shared" si="87"/>
        <v>840.992</v>
      </c>
      <c r="AH82" s="47"/>
      <c r="AI82" s="42">
        <f t="shared" si="90"/>
        <v>33578.7253333334</v>
      </c>
      <c r="AJ82" s="42">
        <f t="shared" si="91"/>
        <v>23578.7253333334</v>
      </c>
      <c r="AK82" s="42">
        <f t="shared" si="92"/>
        <v>16437.4053333334</v>
      </c>
      <c r="AL82" s="42">
        <f t="shared" si="93"/>
        <v>9437.4053333334</v>
      </c>
      <c r="AM82" s="43" t="e">
        <f>VLOOKUP(D82,'[9]2月'!$B:$C,2,0)</f>
        <v>#N/A</v>
      </c>
    </row>
    <row r="83" s="43" customFormat="1" ht="16.5" spans="2:39">
      <c r="B83" s="46">
        <v>78</v>
      </c>
      <c r="C83" s="46" t="str">
        <f>_xlfn.XLOOKUP(D83,[1]整理明细!$C:$C,[1]整理明细!$B:$B)</f>
        <v>S437043</v>
      </c>
      <c r="D83" s="47" t="s">
        <v>224</v>
      </c>
      <c r="E83" s="47" t="s">
        <v>1078</v>
      </c>
      <c r="F83" s="47"/>
      <c r="G83" s="66">
        <f>VLOOKUP($C83,'[2]2024.01月支付计划'!$B:$H,5,0)</f>
        <v>25340.19</v>
      </c>
      <c r="H83" s="66">
        <f>VLOOKUP($C83,'[2]2024.01月支付计划'!$B:$H,6,0)</f>
        <v>0</v>
      </c>
      <c r="I83" s="66">
        <f>VLOOKUP($C83,'[2]2024.01月支付计划'!$B:$H,7,0)</f>
        <v>0</v>
      </c>
      <c r="J83" s="24">
        <f t="shared" ref="J83:L83" si="106">P83+V83+Y83+AB83+AE83+S83+M83</f>
        <v>37414.5366666667</v>
      </c>
      <c r="K83" s="24">
        <f t="shared" si="106"/>
        <v>12000</v>
      </c>
      <c r="L83" s="24">
        <f t="shared" si="106"/>
        <v>25414.5366666667</v>
      </c>
      <c r="M83" s="33">
        <f>VLOOKUP(C83,'[2]2024.01月支付计划'!$B:$K,10,0)</f>
        <v>25340.19</v>
      </c>
      <c r="N83" s="24"/>
      <c r="O83" s="24">
        <f t="shared" si="89"/>
        <v>25340.19</v>
      </c>
      <c r="P83" s="24">
        <f t="shared" si="40"/>
        <v>0</v>
      </c>
      <c r="Q83" s="24"/>
      <c r="R83" s="24">
        <f t="shared" si="82"/>
        <v>0</v>
      </c>
      <c r="S83" s="24">
        <f>VLOOKUP(C83,'[3]11月支付计划'!$C$102:$J$314,8,0)</f>
        <v>0</v>
      </c>
      <c r="T83" s="24">
        <f>VLOOKUP(D83,'[4]11月'!$I:$J,2,0)</f>
        <v>10000</v>
      </c>
      <c r="U83" s="24">
        <f t="shared" si="83"/>
        <v>-10000</v>
      </c>
      <c r="V83" s="24">
        <f>VLOOKUP(D83,[5]河北应付账款!$C:$G,5,0)</f>
        <v>8640</v>
      </c>
      <c r="W83" s="24"/>
      <c r="X83" s="24">
        <f t="shared" si="84"/>
        <v>8640</v>
      </c>
      <c r="Y83" s="24">
        <f>VLOOKUP(D83,'[6]规则内-打印版'!$D$3:$I$158,6,0)</f>
        <v>1000</v>
      </c>
      <c r="Z83" s="24"/>
      <c r="AA83" s="24">
        <f t="shared" si="85"/>
        <v>1000</v>
      </c>
      <c r="AB83" s="24">
        <f>VLOOKUP(D83,[7]支付登记跟进V2!$B:$F,5,0)</f>
        <v>1000</v>
      </c>
      <c r="AC83" s="24">
        <f>VLOOKUP(D83,'[4]8月'!$I:$J,2,0)</f>
        <v>1000</v>
      </c>
      <c r="AD83" s="24">
        <f t="shared" si="86"/>
        <v>0</v>
      </c>
      <c r="AE83" s="24">
        <f>VLOOKUP(D83,[8]签批清单!$B:$C,2,0)</f>
        <v>1434.34666666667</v>
      </c>
      <c r="AF83" s="24">
        <f>VLOOKUP(D83,'[4]7月'!$I:$J,2,0)</f>
        <v>1000</v>
      </c>
      <c r="AG83" s="24">
        <f t="shared" si="87"/>
        <v>434.34666666667</v>
      </c>
      <c r="AH83" s="47"/>
      <c r="AI83" s="42">
        <f t="shared" si="90"/>
        <v>-74.34666666667</v>
      </c>
      <c r="AJ83" s="42">
        <f t="shared" si="91"/>
        <v>-74.34666666667</v>
      </c>
      <c r="AK83" s="42">
        <f t="shared" si="92"/>
        <v>-74.34666666667</v>
      </c>
      <c r="AL83" s="42">
        <f t="shared" si="93"/>
        <v>-25414.5366666667</v>
      </c>
      <c r="AM83" s="43" t="e">
        <f>VLOOKUP(D83,'[9]2月'!$B:$C,2,0)</f>
        <v>#N/A</v>
      </c>
    </row>
    <row r="84" s="43" customFormat="1" ht="16.5" spans="2:39">
      <c r="B84" s="46">
        <v>79</v>
      </c>
      <c r="C84" s="46" t="str">
        <f>_xlfn.XLOOKUP(D84,[1]整理明细!$C:$C,[1]整理明细!$B:$B)</f>
        <v>S413039</v>
      </c>
      <c r="D84" s="47" t="s">
        <v>228</v>
      </c>
      <c r="E84" s="47" t="s">
        <v>1078</v>
      </c>
      <c r="F84" s="47"/>
      <c r="G84" s="66">
        <f>VLOOKUP($C84,'[2]2024.01月支付计划'!$B:$H,5,0)</f>
        <v>135566.79</v>
      </c>
      <c r="H84" s="66">
        <f>VLOOKUP($C84,'[2]2024.01月支付计划'!$B:$H,6,0)</f>
        <v>83500</v>
      </c>
      <c r="I84" s="66">
        <f>VLOOKUP($C84,'[2]2024.01月支付计划'!$B:$H,7,0)</f>
        <v>13916.6666666667</v>
      </c>
      <c r="J84" s="24">
        <f t="shared" ref="J84:L84" si="107">P84+V84+Y84+AB84+AE84+S84+M84</f>
        <v>93620.6906666668</v>
      </c>
      <c r="K84" s="24">
        <f t="shared" si="107"/>
        <v>105624.46</v>
      </c>
      <c r="L84" s="24">
        <f t="shared" si="107"/>
        <v>-12003.7693333332</v>
      </c>
      <c r="M84" s="33">
        <f>VLOOKUP(C84,'[2]2024.01月支付计划'!$B:$K,10,0)</f>
        <v>11000</v>
      </c>
      <c r="N84" s="24">
        <v>12961.11</v>
      </c>
      <c r="O84" s="24">
        <f t="shared" si="89"/>
        <v>-1961.11</v>
      </c>
      <c r="P84" s="24">
        <f t="shared" si="40"/>
        <v>11133.3333333334</v>
      </c>
      <c r="Q84" s="24">
        <f>VLOOKUP(D84,'[4]12月'!$I:$J,2,0)</f>
        <v>29100</v>
      </c>
      <c r="R84" s="24">
        <f t="shared" si="82"/>
        <v>-17966.6666666666</v>
      </c>
      <c r="S84" s="24">
        <f>VLOOKUP(C84,'[3]11月支付计划'!$C$102:$J$314,8,0)</f>
        <v>10000</v>
      </c>
      <c r="T84" s="24"/>
      <c r="U84" s="24">
        <f t="shared" si="83"/>
        <v>10000</v>
      </c>
      <c r="V84" s="24">
        <f>VLOOKUP(D84,[5]河北应付账款!$C:$G,5,0)</f>
        <v>15019.9813333334</v>
      </c>
      <c r="W84" s="24">
        <f>VLOOKUP(D84,'[4]10月'!$I:$J,2,0)</f>
        <v>19400</v>
      </c>
      <c r="X84" s="24">
        <f t="shared" si="84"/>
        <v>-4380.0186666666</v>
      </c>
      <c r="Y84" s="24">
        <f>VLOOKUP(D84,'[6]规则内-打印版'!$D$3:$I$158,6,0)</f>
        <v>16000</v>
      </c>
      <c r="Z84" s="24">
        <f>VLOOKUP(D84,'[4]9月'!$I:$J,2,0)</f>
        <v>15063.35</v>
      </c>
      <c r="AA84" s="24">
        <f t="shared" si="85"/>
        <v>936.65</v>
      </c>
      <c r="AB84" s="24">
        <f>VLOOKUP(D84,[7]支付登记跟进V2!$B:$F,5,0)</f>
        <v>16000</v>
      </c>
      <c r="AC84" s="24">
        <f>VLOOKUP(D84,'[4]8月'!$I:$J,2,0)</f>
        <v>15520</v>
      </c>
      <c r="AD84" s="24">
        <f t="shared" si="86"/>
        <v>480</v>
      </c>
      <c r="AE84" s="24">
        <f>VLOOKUP(D84,[8]签批清单!$B:$C,2,0)</f>
        <v>14467.376</v>
      </c>
      <c r="AF84" s="24">
        <f>VLOOKUP(D84,'[4]7月'!$I:$J,2,0)</f>
        <v>13580</v>
      </c>
      <c r="AG84" s="24">
        <f t="shared" si="87"/>
        <v>887.376</v>
      </c>
      <c r="AH84" s="47"/>
      <c r="AI84" s="42">
        <f t="shared" si="90"/>
        <v>44137.1026666666</v>
      </c>
      <c r="AJ84" s="42">
        <f t="shared" si="91"/>
        <v>34137.1026666666</v>
      </c>
      <c r="AK84" s="42">
        <f t="shared" si="92"/>
        <v>23003.7693333332</v>
      </c>
      <c r="AL84" s="42">
        <f t="shared" si="93"/>
        <v>12003.7693333332</v>
      </c>
      <c r="AM84" s="43" t="e">
        <f>VLOOKUP(D84,'[9]2月'!$B:$C,2,0)</f>
        <v>#N/A</v>
      </c>
    </row>
    <row r="85" s="43" customFormat="1" ht="16.5" spans="2:39">
      <c r="B85" s="46">
        <v>80</v>
      </c>
      <c r="C85" s="46" t="str">
        <f>_xlfn.XLOOKUP(D85,[1]整理明细!$C:$C,[1]整理明细!$B:$B)</f>
        <v>S413023</v>
      </c>
      <c r="D85" s="47" t="s">
        <v>230</v>
      </c>
      <c r="E85" s="47" t="s">
        <v>1078</v>
      </c>
      <c r="F85" s="47"/>
      <c r="G85" s="66">
        <f>VLOOKUP($C85,'[2]2024.01月支付计划'!$B:$H,5,0)</f>
        <v>64763.92</v>
      </c>
      <c r="H85" s="66">
        <f>VLOOKUP($C85,'[2]2024.01月支付计划'!$B:$H,6,0)</f>
        <v>142809.72</v>
      </c>
      <c r="I85" s="66">
        <f>VLOOKUP($C85,'[2]2024.01月支付计划'!$B:$H,7,0)</f>
        <v>23801.62</v>
      </c>
      <c r="J85" s="24">
        <f t="shared" ref="J85:L85" si="108">P85+V85+Y85+AB85+AE85+S85+M85</f>
        <v>52863.1493333333</v>
      </c>
      <c r="K85" s="24">
        <f t="shared" si="108"/>
        <v>152204.58</v>
      </c>
      <c r="L85" s="24">
        <f t="shared" si="108"/>
        <v>-99341.4306666667</v>
      </c>
      <c r="M85" s="33">
        <f>VLOOKUP(C85,'[2]2024.01月支付计划'!$B:$K,10,0)</f>
        <v>19000</v>
      </c>
      <c r="N85" s="24"/>
      <c r="O85" s="24">
        <f t="shared" si="89"/>
        <v>19000</v>
      </c>
      <c r="P85" s="24">
        <f t="shared" si="40"/>
        <v>19041.296</v>
      </c>
      <c r="Q85" s="24">
        <f>VLOOKUP(D85,'[4]12月'!$I:$J,2,0)</f>
        <v>74609.72</v>
      </c>
      <c r="R85" s="24">
        <f t="shared" si="82"/>
        <v>-55568.424</v>
      </c>
      <c r="S85" s="24">
        <f>VLOOKUP(C85,'[3]11月支付计划'!$C$102:$J$314,8,0)</f>
        <v>10000</v>
      </c>
      <c r="T85" s="24"/>
      <c r="U85" s="24">
        <f t="shared" si="83"/>
        <v>10000</v>
      </c>
      <c r="V85" s="24">
        <f>VLOOKUP(D85,[5]河北应付账款!$C:$G,5,0)</f>
        <v>2506.66666666666</v>
      </c>
      <c r="W85" s="24"/>
      <c r="X85" s="24">
        <f t="shared" si="84"/>
        <v>2506.66666666666</v>
      </c>
      <c r="Y85" s="24">
        <f>VLOOKUP(D85,'[6]规则内-打印版'!$D$3:$I$158,6,0)</f>
        <v>1000</v>
      </c>
      <c r="Z85" s="24">
        <f>VLOOKUP(D85,'[4]9月'!$I:$J,2,0)</f>
        <v>1000</v>
      </c>
      <c r="AA85" s="24">
        <f t="shared" si="85"/>
        <v>0</v>
      </c>
      <c r="AB85" s="24">
        <f>VLOOKUP(D85,[7]支付登记跟进V2!$B:$F,5,0)</f>
        <v>1000</v>
      </c>
      <c r="AC85" s="24">
        <f>VLOOKUP(D85,'[4]8月'!$I:$J,2,0)</f>
        <v>76279.67</v>
      </c>
      <c r="AD85" s="24">
        <f t="shared" si="86"/>
        <v>-75279.67</v>
      </c>
      <c r="AE85" s="24">
        <f>VLOOKUP(D85,[8]签批清单!$B:$C,2,0)</f>
        <v>315.186666666667</v>
      </c>
      <c r="AF85" s="24">
        <f>VLOOKUP(D85,'[4]7月'!$I:$J,2,0)</f>
        <v>315.19</v>
      </c>
      <c r="AG85" s="24">
        <f t="shared" si="87"/>
        <v>-0.00333333333298924</v>
      </c>
      <c r="AH85" s="47"/>
      <c r="AI85" s="42">
        <f t="shared" si="90"/>
        <v>147382.726666667</v>
      </c>
      <c r="AJ85" s="42">
        <f t="shared" si="91"/>
        <v>137382.726666667</v>
      </c>
      <c r="AK85" s="42">
        <f t="shared" si="92"/>
        <v>118341.430666667</v>
      </c>
      <c r="AL85" s="42">
        <f t="shared" si="93"/>
        <v>99341.430666667</v>
      </c>
      <c r="AM85" s="43" t="e">
        <f>VLOOKUP(D85,'[9]2月'!$B:$C,2,0)</f>
        <v>#N/A</v>
      </c>
    </row>
    <row r="86" s="43" customFormat="1" ht="16.5" spans="2:39">
      <c r="B86" s="46">
        <v>81</v>
      </c>
      <c r="C86" s="46" t="str">
        <f>_xlfn.XLOOKUP(D86,[1]整理明细!$C:$C,[1]整理明细!$B:$B)</f>
        <v>S413031</v>
      </c>
      <c r="D86" s="47" t="s">
        <v>234</v>
      </c>
      <c r="E86" s="47" t="s">
        <v>1078</v>
      </c>
      <c r="F86" s="47"/>
      <c r="G86" s="66">
        <f>VLOOKUP($C86,'[2]2024.01月支付计划'!$B:$H,5,0)</f>
        <v>124571.81</v>
      </c>
      <c r="H86" s="66">
        <f>VLOOKUP($C86,'[2]2024.01月支付计划'!$B:$H,6,0)</f>
        <v>122800</v>
      </c>
      <c r="I86" s="66">
        <f>VLOOKUP($C86,'[2]2024.01月支付计划'!$B:$H,7,0)</f>
        <v>20466.6666666667</v>
      </c>
      <c r="J86" s="24">
        <f t="shared" ref="J86:L86" si="109">P86+V86+Y86+AB86+AE86+S86+M86</f>
        <v>191810.629333333</v>
      </c>
      <c r="K86" s="24">
        <f t="shared" si="109"/>
        <v>196100</v>
      </c>
      <c r="L86" s="24">
        <f t="shared" si="109"/>
        <v>-4289.37066666664</v>
      </c>
      <c r="M86" s="33">
        <f>VLOOKUP(C86,'[2]2024.01月支付计划'!$B:$K,10,0)</f>
        <v>16000</v>
      </c>
      <c r="N86" s="24">
        <v>29100</v>
      </c>
      <c r="O86" s="24">
        <f t="shared" si="89"/>
        <v>-13100</v>
      </c>
      <c r="P86" s="24">
        <f t="shared" si="40"/>
        <v>16373.3333333334</v>
      </c>
      <c r="Q86" s="24"/>
      <c r="R86" s="24">
        <f t="shared" si="82"/>
        <v>16373.3333333334</v>
      </c>
      <c r="S86" s="24">
        <f>VLOOKUP(C86,'[3]11月支付计划'!$C$102:$J$314,8,0)</f>
        <v>30000</v>
      </c>
      <c r="T86" s="24"/>
      <c r="U86" s="24">
        <f t="shared" si="83"/>
        <v>30000</v>
      </c>
      <c r="V86" s="24">
        <f>VLOOKUP(D86,[5]河北应付账款!$C:$G,5,0)</f>
        <v>71720</v>
      </c>
      <c r="W86" s="24"/>
      <c r="X86" s="24">
        <f t="shared" si="84"/>
        <v>71720</v>
      </c>
      <c r="Y86" s="24">
        <f>VLOOKUP(D86,'[6]规则内-打印版'!$D$3:$I$158,6,0)</f>
        <v>24000</v>
      </c>
      <c r="Z86" s="24">
        <f>VLOOKUP(D86,'[4]9月'!$I:$J,2,0)</f>
        <v>101500</v>
      </c>
      <c r="AA86" s="24">
        <f t="shared" si="85"/>
        <v>-77500</v>
      </c>
      <c r="AB86" s="24">
        <f>VLOOKUP(D86,[7]支付登记跟进V2!$B:$F,5,0)</f>
        <v>17000</v>
      </c>
      <c r="AC86" s="24">
        <f>VLOOKUP(D86,'[4]8月'!$I:$J,2,0)</f>
        <v>17000</v>
      </c>
      <c r="AD86" s="24">
        <f t="shared" si="86"/>
        <v>0</v>
      </c>
      <c r="AE86" s="24">
        <f>VLOOKUP(D86,[8]签批清单!$B:$C,2,0)</f>
        <v>16717.296</v>
      </c>
      <c r="AF86" s="24">
        <f>VLOOKUP(D86,'[4]7月'!$I:$J,2,0)</f>
        <v>48500</v>
      </c>
      <c r="AG86" s="24">
        <f t="shared" si="87"/>
        <v>-31782.704</v>
      </c>
      <c r="AH86" s="47"/>
      <c r="AI86" s="42">
        <f t="shared" si="90"/>
        <v>66662.704</v>
      </c>
      <c r="AJ86" s="42">
        <f t="shared" si="91"/>
        <v>36662.704</v>
      </c>
      <c r="AK86" s="42">
        <f t="shared" si="92"/>
        <v>20289.3706666666</v>
      </c>
      <c r="AL86" s="42">
        <f t="shared" si="93"/>
        <v>4289.37066666664</v>
      </c>
      <c r="AM86" s="43" t="e">
        <f>VLOOKUP(D86,'[9]2月'!$B:$C,2,0)</f>
        <v>#N/A</v>
      </c>
    </row>
    <row r="87" s="43" customFormat="1" ht="16.5" spans="2:39">
      <c r="B87" s="46">
        <v>82</v>
      </c>
      <c r="C87" s="46" t="str">
        <f>_xlfn.XLOOKUP(D87,[1]整理明细!$C:$C,[1]整理明细!$B:$B)</f>
        <v>S413025</v>
      </c>
      <c r="D87" s="47" t="s">
        <v>236</v>
      </c>
      <c r="E87" s="47" t="s">
        <v>1078</v>
      </c>
      <c r="F87" s="47"/>
      <c r="G87" s="66">
        <f>VLOOKUP($C87,'[2]2024.01月支付计划'!$B:$H,5,0)</f>
        <v>1296882.4</v>
      </c>
      <c r="H87" s="66">
        <f>VLOOKUP($C87,'[2]2024.01月支付计划'!$B:$H,6,0)</f>
        <v>883191.02</v>
      </c>
      <c r="I87" s="66">
        <f>VLOOKUP($C87,'[2]2024.01月支付计划'!$B:$H,7,0)</f>
        <v>147198.503333333</v>
      </c>
      <c r="J87" s="24">
        <f t="shared" ref="J87:L87" si="110">P87+V87+Y87+AB87+AE87+S87+M87</f>
        <v>1068609.968</v>
      </c>
      <c r="K87" s="24">
        <f t="shared" si="110"/>
        <v>892400</v>
      </c>
      <c r="L87" s="24">
        <f t="shared" si="110"/>
        <v>176209.968</v>
      </c>
      <c r="M87" s="33">
        <f>VLOOKUP(C87,'[2]2024.01月支付计划'!$B:$K,10,0)</f>
        <v>118000</v>
      </c>
      <c r="N87" s="24">
        <v>77600</v>
      </c>
      <c r="O87" s="24">
        <f t="shared" si="89"/>
        <v>40400</v>
      </c>
      <c r="P87" s="24">
        <f t="shared" si="40"/>
        <v>117758.802666666</v>
      </c>
      <c r="Q87" s="24">
        <f>VLOOKUP(D87,'[4]12月'!$I:$J,2,0)</f>
        <v>67900</v>
      </c>
      <c r="R87" s="24">
        <f t="shared" si="82"/>
        <v>49858.8026666664</v>
      </c>
      <c r="S87" s="24">
        <f>VLOOKUP(C87,'[3]11月支付计划'!$C$102:$J$314,8,0)</f>
        <v>140000</v>
      </c>
      <c r="T87" s="24">
        <f>VLOOKUP(D87,'[4]11月'!$I:$J,2,0)</f>
        <v>135800</v>
      </c>
      <c r="U87" s="24">
        <f t="shared" si="83"/>
        <v>4200</v>
      </c>
      <c r="V87" s="24">
        <f>VLOOKUP(D87,[5]河北应付账款!$C:$G,5,0)</f>
        <v>165695.497333334</v>
      </c>
      <c r="W87" s="24">
        <f>VLOOKUP(D87,'[4]10月'!$I:$J,2,0)</f>
        <v>97000</v>
      </c>
      <c r="X87" s="24">
        <f t="shared" si="84"/>
        <v>68695.497333334</v>
      </c>
      <c r="Y87" s="24">
        <f>VLOOKUP(D87,'[6]规则内-打印版'!$D$3:$I$158,6,0)</f>
        <v>192000</v>
      </c>
      <c r="Z87" s="24">
        <f>VLOOKUP(D87,'[4]9月'!$I:$J,2,0)</f>
        <v>186240</v>
      </c>
      <c r="AA87" s="24">
        <f t="shared" si="85"/>
        <v>5760</v>
      </c>
      <c r="AB87" s="24">
        <f>VLOOKUP(D87,[7]支付登记跟进V2!$B:$F,5,0)</f>
        <v>168000</v>
      </c>
      <c r="AC87" s="24">
        <f>VLOOKUP(D87,'[4]8月'!$I:$J,2,0)</f>
        <v>162960</v>
      </c>
      <c r="AD87" s="24">
        <f t="shared" si="86"/>
        <v>5040</v>
      </c>
      <c r="AE87" s="24">
        <f>VLOOKUP(D87,[8]签批清单!$B:$C,2,0)</f>
        <v>167155.668</v>
      </c>
      <c r="AF87" s="24">
        <f>VLOOKUP(D87,'[4]7月'!$I:$J,2,0)</f>
        <v>164900</v>
      </c>
      <c r="AG87" s="24">
        <f t="shared" si="87"/>
        <v>2255.66800000001</v>
      </c>
      <c r="AH87" s="47"/>
      <c r="AI87" s="42">
        <f t="shared" si="90"/>
        <v>199548.834666666</v>
      </c>
      <c r="AJ87" s="42">
        <f t="shared" si="91"/>
        <v>59548.834666666</v>
      </c>
      <c r="AK87" s="42">
        <f t="shared" si="92"/>
        <v>-58209.9680000004</v>
      </c>
      <c r="AL87" s="42">
        <f t="shared" si="93"/>
        <v>-176209.968</v>
      </c>
      <c r="AM87" s="43" t="e">
        <f>VLOOKUP(D87,'[9]2月'!$B:$C,2,0)</f>
        <v>#N/A</v>
      </c>
    </row>
    <row r="88" s="43" customFormat="1" ht="16.5" spans="2:39">
      <c r="B88" s="46">
        <v>83</v>
      </c>
      <c r="C88" s="46" t="str">
        <f>_xlfn.XLOOKUP(D88,[1]整理明细!$C:$C,[1]整理明细!$B:$B)</f>
        <v>S432011</v>
      </c>
      <c r="D88" s="47" t="s">
        <v>238</v>
      </c>
      <c r="E88" s="47" t="s">
        <v>1078</v>
      </c>
      <c r="F88" s="47"/>
      <c r="G88" s="66">
        <f>VLOOKUP($C88,'[2]2024.01月支付计划'!$B:$H,5,0)</f>
        <v>1232008.37</v>
      </c>
      <c r="H88" s="66">
        <f>VLOOKUP($C88,'[2]2024.01月支付计划'!$B:$H,6,0)</f>
        <v>1075471.16</v>
      </c>
      <c r="I88" s="66">
        <f>VLOOKUP($C88,'[2]2024.01月支付计划'!$B:$H,7,0)</f>
        <v>179245.193333333</v>
      </c>
      <c r="J88" s="24">
        <f t="shared" ref="J88:L88" si="111">P88+V88+Y88+AB88+AE88+S88+M88</f>
        <v>940201.638666667</v>
      </c>
      <c r="K88" s="24">
        <f t="shared" si="111"/>
        <v>1268180</v>
      </c>
      <c r="L88" s="24">
        <f t="shared" si="111"/>
        <v>-327978.361333333</v>
      </c>
      <c r="M88" s="33">
        <f>VLOOKUP(C88,'[2]2024.01月支付计划'!$B:$K,10,0)</f>
        <v>143000</v>
      </c>
      <c r="N88" s="24">
        <v>294000</v>
      </c>
      <c r="O88" s="24">
        <f t="shared" si="89"/>
        <v>-151000</v>
      </c>
      <c r="P88" s="24">
        <f t="shared" si="40"/>
        <v>143396.154666666</v>
      </c>
      <c r="Q88" s="24">
        <f>VLOOKUP(D88,'[4]12月'!$I:$J,2,0)</f>
        <v>137200</v>
      </c>
      <c r="R88" s="24">
        <f t="shared" si="82"/>
        <v>6196.15466666641</v>
      </c>
      <c r="S88" s="24">
        <f>VLOOKUP(C88,'[3]11月支付计划'!$C$102:$J$314,8,0)</f>
        <v>120000</v>
      </c>
      <c r="T88" s="24">
        <f>VLOOKUP(D88,'[4]11月'!$I:$J,2,0)</f>
        <v>107800</v>
      </c>
      <c r="U88" s="24">
        <f t="shared" si="83"/>
        <v>12200</v>
      </c>
      <c r="V88" s="24">
        <f>VLOOKUP(D88,[5]河北应付账款!$C:$G,5,0)</f>
        <v>105819.929333334</v>
      </c>
      <c r="W88" s="24">
        <f>VLOOKUP(D88,'[4]10月'!$I:$J,2,0)</f>
        <v>196000</v>
      </c>
      <c r="X88" s="24">
        <f t="shared" si="84"/>
        <v>-90180.070666666</v>
      </c>
      <c r="Y88" s="24">
        <f>VLOOKUP(D88,'[6]规则内-打印版'!$D$3:$I$158,6,0)</f>
        <v>138000</v>
      </c>
      <c r="Z88" s="24">
        <f>VLOOKUP(D88,'[4]9月'!$I:$J,2,0)</f>
        <v>196000</v>
      </c>
      <c r="AA88" s="24">
        <f t="shared" si="85"/>
        <v>-58000</v>
      </c>
      <c r="AB88" s="24">
        <f>VLOOKUP(D88,[7]支付登记跟进V2!$B:$F,5,0)</f>
        <v>137000</v>
      </c>
      <c r="AC88" s="24">
        <f>VLOOKUP(D88,'[4]8月'!$I:$J,2,0)</f>
        <v>134260</v>
      </c>
      <c r="AD88" s="24">
        <f t="shared" si="86"/>
        <v>2740</v>
      </c>
      <c r="AE88" s="24">
        <f>VLOOKUP(D88,[8]签批清单!$B:$C,2,0)</f>
        <v>152985.554666667</v>
      </c>
      <c r="AF88" s="24">
        <f>VLOOKUP(D88,'[4]7月'!$I:$J,2,0)</f>
        <v>202920</v>
      </c>
      <c r="AG88" s="24">
        <f t="shared" si="87"/>
        <v>-49934.445333333</v>
      </c>
      <c r="AH88" s="47"/>
      <c r="AI88" s="42">
        <f t="shared" si="90"/>
        <v>734374.515999999</v>
      </c>
      <c r="AJ88" s="42">
        <f t="shared" si="91"/>
        <v>614374.515999999</v>
      </c>
      <c r="AK88" s="42">
        <f t="shared" si="92"/>
        <v>470978.361333333</v>
      </c>
      <c r="AL88" s="42">
        <f t="shared" si="93"/>
        <v>327978.361333333</v>
      </c>
      <c r="AM88" s="43" t="e">
        <f>VLOOKUP(D88,'[9]2月'!$B:$C,2,0)</f>
        <v>#N/A</v>
      </c>
    </row>
    <row r="89" s="43" customFormat="1" ht="16.5" spans="2:39">
      <c r="B89" s="46">
        <v>84</v>
      </c>
      <c r="C89" s="46" t="str">
        <f>_xlfn.XLOOKUP(D89,[1]整理明细!$C:$C,[1]整理明细!$B:$B)</f>
        <v>S413077</v>
      </c>
      <c r="D89" s="47" t="s">
        <v>242</v>
      </c>
      <c r="E89" s="47" t="s">
        <v>1078</v>
      </c>
      <c r="F89" s="47"/>
      <c r="G89" s="66">
        <f>VLOOKUP($C89,'[2]2024.01月支付计划'!$B:$H,5,0)</f>
        <v>1118829.46</v>
      </c>
      <c r="H89" s="66">
        <f>VLOOKUP($C89,'[2]2024.01月支付计划'!$B:$H,6,0)</f>
        <v>940842.43</v>
      </c>
      <c r="I89" s="66">
        <f>VLOOKUP($C89,'[2]2024.01月支付计划'!$B:$H,7,0)</f>
        <v>156807.071666667</v>
      </c>
      <c r="J89" s="24">
        <f t="shared" ref="J89:L89" si="112">P89+V89+Y89+AB89+AE89+S89+M89</f>
        <v>636777.138666667</v>
      </c>
      <c r="K89" s="24">
        <f t="shared" si="112"/>
        <v>310400</v>
      </c>
      <c r="L89" s="24">
        <f t="shared" si="112"/>
        <v>326377.138666667</v>
      </c>
      <c r="M89" s="33">
        <f>VLOOKUP(C89,'[2]2024.01月支付计划'!$B:$K,10,0)</f>
        <v>125000</v>
      </c>
      <c r="N89" s="24">
        <v>77600</v>
      </c>
      <c r="O89" s="24">
        <f t="shared" si="89"/>
        <v>47400</v>
      </c>
      <c r="P89" s="24">
        <f t="shared" si="40"/>
        <v>125445.657333334</v>
      </c>
      <c r="Q89" s="24"/>
      <c r="R89" s="24">
        <f t="shared" si="82"/>
        <v>125445.657333334</v>
      </c>
      <c r="S89" s="24">
        <f>VLOOKUP(C89,'[3]11月支付计划'!$C$102:$J$314,8,0)</f>
        <v>90000</v>
      </c>
      <c r="T89" s="24">
        <f>VLOOKUP(D89,'[4]11月'!$I:$J,2,0)</f>
        <v>87300</v>
      </c>
      <c r="U89" s="24">
        <f t="shared" si="83"/>
        <v>2700</v>
      </c>
      <c r="V89" s="24">
        <f>VLOOKUP(D89,[5]河北应付账款!$C:$G,5,0)</f>
        <v>90597.6986666664</v>
      </c>
      <c r="W89" s="24"/>
      <c r="X89" s="24">
        <f t="shared" si="84"/>
        <v>90597.6986666664</v>
      </c>
      <c r="Y89" s="24">
        <f>VLOOKUP(D89,'[6]规则内-打印版'!$D$3:$I$158,6,0)</f>
        <v>84000</v>
      </c>
      <c r="Z89" s="24">
        <f>VLOOKUP(D89,'[4]9月'!$I:$J,2,0)</f>
        <v>81480</v>
      </c>
      <c r="AA89" s="24">
        <f t="shared" si="85"/>
        <v>2520</v>
      </c>
      <c r="AB89" s="24">
        <f>VLOOKUP(D89,[7]支付登记跟进V2!$B:$F,5,0)</f>
        <v>66000</v>
      </c>
      <c r="AC89" s="24">
        <f>VLOOKUP(D89,'[4]8月'!$I:$J,2,0)</f>
        <v>64020</v>
      </c>
      <c r="AD89" s="24">
        <f t="shared" si="86"/>
        <v>1980</v>
      </c>
      <c r="AE89" s="24">
        <f>VLOOKUP(D89,[8]签批清单!$B:$C,2,0)</f>
        <v>55733.7826666667</v>
      </c>
      <c r="AF89" s="24"/>
      <c r="AG89" s="24">
        <f t="shared" si="87"/>
        <v>55733.7826666667</v>
      </c>
      <c r="AH89" s="47"/>
      <c r="AI89" s="42">
        <f t="shared" si="90"/>
        <v>14068.5186666669</v>
      </c>
      <c r="AJ89" s="42">
        <f t="shared" si="91"/>
        <v>-75931.4813333331</v>
      </c>
      <c r="AK89" s="42">
        <f t="shared" si="92"/>
        <v>-201377.138666667</v>
      </c>
      <c r="AL89" s="42">
        <f t="shared" si="93"/>
        <v>-326377.138666667</v>
      </c>
      <c r="AM89" s="43" t="e">
        <f>VLOOKUP(D89,'[9]2月'!$B:$C,2,0)</f>
        <v>#N/A</v>
      </c>
    </row>
    <row r="90" s="43" customFormat="1" ht="16.5" spans="2:39">
      <c r="B90" s="46">
        <v>85</v>
      </c>
      <c r="C90" s="46" t="str">
        <f>_xlfn.XLOOKUP(D90,[1]整理明细!$C:$C,[1]整理明细!$B:$B)</f>
        <v>S433021</v>
      </c>
      <c r="D90" s="47" t="s">
        <v>244</v>
      </c>
      <c r="E90" s="47" t="s">
        <v>1078</v>
      </c>
      <c r="F90" s="47"/>
      <c r="G90" s="66">
        <f>VLOOKUP($C90,'[2]2024.01月支付计划'!$B:$H,5,0)</f>
        <v>456803.7</v>
      </c>
      <c r="H90" s="66">
        <f>VLOOKUP($C90,'[2]2024.01月支付计划'!$B:$H,6,0)</f>
        <v>826752</v>
      </c>
      <c r="I90" s="66">
        <f>VLOOKUP($C90,'[2]2024.01月支付计划'!$B:$H,7,0)</f>
        <v>137792</v>
      </c>
      <c r="J90" s="24">
        <f t="shared" ref="J90:L90" si="113">P90+V90+Y90+AB90+AE90+S90+M90</f>
        <v>632237.329866667</v>
      </c>
      <c r="K90" s="24">
        <f t="shared" si="113"/>
        <v>831290</v>
      </c>
      <c r="L90" s="24">
        <f t="shared" si="113"/>
        <v>-199052.670133333</v>
      </c>
      <c r="M90" s="33">
        <f>VLOOKUP(C90,'[2]2024.01月支付计划'!$B:$K,10,0)</f>
        <v>110000</v>
      </c>
      <c r="N90" s="24">
        <v>48500</v>
      </c>
      <c r="O90" s="24">
        <f t="shared" si="89"/>
        <v>61500</v>
      </c>
      <c r="P90" s="24">
        <f t="shared" si="40"/>
        <v>110233.6</v>
      </c>
      <c r="Q90" s="24">
        <f>VLOOKUP(D90,'[4]12月'!$I:$J,2,0)</f>
        <v>87300</v>
      </c>
      <c r="R90" s="24">
        <f t="shared" si="82"/>
        <v>22933.6</v>
      </c>
      <c r="S90" s="24">
        <f>VLOOKUP(C90,'[3]11月支付计划'!$C$102:$J$314,8,0)</f>
        <v>90000</v>
      </c>
      <c r="T90" s="24">
        <f>VLOOKUP(D90,'[4]11月'!$I:$J,2,0)</f>
        <v>106700</v>
      </c>
      <c r="U90" s="24">
        <f t="shared" si="83"/>
        <v>-16700</v>
      </c>
      <c r="V90" s="24">
        <f>VLOOKUP(D90,[5]河北应付账款!$C:$G,5,0)</f>
        <v>124070.1312</v>
      </c>
      <c r="W90" s="24">
        <f>VLOOKUP(D90,'[4]10月'!$I:$J,2,0)</f>
        <v>58200</v>
      </c>
      <c r="X90" s="24">
        <f t="shared" si="84"/>
        <v>65870.1312</v>
      </c>
      <c r="Y90" s="24">
        <f>VLOOKUP(D90,'[6]规则内-打印版'!$D$3:$I$158,6,0)</f>
        <v>84000</v>
      </c>
      <c r="Z90" s="24">
        <f>VLOOKUP(D90,'[4]9月'!$I:$J,2,0)</f>
        <v>275480</v>
      </c>
      <c r="AA90" s="24">
        <f t="shared" si="85"/>
        <v>-191480</v>
      </c>
      <c r="AB90" s="24">
        <f>VLOOKUP(D90,[7]支付登记跟进V2!$B:$F,5,0)</f>
        <v>64000</v>
      </c>
      <c r="AC90" s="24">
        <f>VLOOKUP(D90,'[4]8月'!$I:$J,2,0)</f>
        <v>159080</v>
      </c>
      <c r="AD90" s="24">
        <f t="shared" si="86"/>
        <v>-95080</v>
      </c>
      <c r="AE90" s="24">
        <f>VLOOKUP(D90,[8]签批清单!$B:$C,2,0)</f>
        <v>49933.5986666667</v>
      </c>
      <c r="AF90" s="24">
        <f>VLOOKUP(D90,'[4]7月'!$I:$J,2,0)</f>
        <v>96030</v>
      </c>
      <c r="AG90" s="24">
        <f t="shared" si="87"/>
        <v>-46096.4013333333</v>
      </c>
      <c r="AH90" s="47"/>
      <c r="AI90" s="42">
        <f t="shared" si="90"/>
        <v>509286.270133333</v>
      </c>
      <c r="AJ90" s="42">
        <f t="shared" si="91"/>
        <v>419286.270133333</v>
      </c>
      <c r="AK90" s="42">
        <f t="shared" si="92"/>
        <v>309052.670133333</v>
      </c>
      <c r="AL90" s="42">
        <f t="shared" si="93"/>
        <v>199052.670133333</v>
      </c>
      <c r="AM90" s="43" t="e">
        <f>VLOOKUP(D90,'[9]2月'!$B:$C,2,0)</f>
        <v>#N/A</v>
      </c>
    </row>
    <row r="91" s="43" customFormat="1" ht="16.5" spans="2:39">
      <c r="B91" s="46">
        <v>86</v>
      </c>
      <c r="C91" s="46" t="str">
        <f>_xlfn.XLOOKUP(D91,[1]整理明细!$C:$C,[1]整理明细!$B:$B)</f>
        <v>S437022</v>
      </c>
      <c r="D91" s="47" t="s">
        <v>246</v>
      </c>
      <c r="E91" s="47" t="s">
        <v>1078</v>
      </c>
      <c r="F91" s="47"/>
      <c r="G91" s="66">
        <f>VLOOKUP($C91,'[2]2024.01月支付计划'!$B:$H,5,0)</f>
        <v>62319</v>
      </c>
      <c r="H91" s="66">
        <f>VLOOKUP($C91,'[2]2024.01月支付计划'!$B:$H,6,0)</f>
        <v>0</v>
      </c>
      <c r="I91" s="66">
        <f>VLOOKUP($C91,'[2]2024.01月支付计划'!$B:$H,7,0)</f>
        <v>0</v>
      </c>
      <c r="J91" s="24">
        <f t="shared" ref="J91:L91" si="114">P91+V91+Y91+AB91+AE91+S91+M91</f>
        <v>0</v>
      </c>
      <c r="K91" s="24">
        <f t="shared" si="114"/>
        <v>0</v>
      </c>
      <c r="L91" s="24">
        <f t="shared" si="114"/>
        <v>0</v>
      </c>
      <c r="M91" s="33">
        <f>VLOOKUP(C91,'[2]2024.01月支付计划'!$B:$K,10,0)</f>
        <v>0</v>
      </c>
      <c r="N91" s="24"/>
      <c r="O91" s="24">
        <f t="shared" si="89"/>
        <v>0</v>
      </c>
      <c r="P91" s="24">
        <f t="shared" si="40"/>
        <v>0</v>
      </c>
      <c r="Q91" s="24"/>
      <c r="R91" s="24">
        <f t="shared" si="82"/>
        <v>0</v>
      </c>
      <c r="S91" s="24">
        <f>VLOOKUP(C91,'[3]11月支付计划'!$C$102:$J$314,8,0)</f>
        <v>0</v>
      </c>
      <c r="T91" s="24"/>
      <c r="U91" s="24">
        <f t="shared" si="83"/>
        <v>0</v>
      </c>
      <c r="V91" s="24">
        <f>VLOOKUP(D91,[5]河北应付账款!$C:$G,5,0)</f>
        <v>0</v>
      </c>
      <c r="W91" s="24"/>
      <c r="X91" s="24">
        <f t="shared" si="84"/>
        <v>0</v>
      </c>
      <c r="Y91" s="24"/>
      <c r="Z91" s="24"/>
      <c r="AA91" s="24">
        <f t="shared" si="85"/>
        <v>0</v>
      </c>
      <c r="AB91" s="24"/>
      <c r="AC91" s="24"/>
      <c r="AD91" s="24">
        <f t="shared" si="86"/>
        <v>0</v>
      </c>
      <c r="AE91" s="24"/>
      <c r="AF91" s="24"/>
      <c r="AG91" s="24">
        <f t="shared" si="87"/>
        <v>0</v>
      </c>
      <c r="AH91" s="47"/>
      <c r="AI91" s="42">
        <f t="shared" si="90"/>
        <v>0</v>
      </c>
      <c r="AJ91" s="42">
        <f t="shared" si="91"/>
        <v>0</v>
      </c>
      <c r="AK91" s="42">
        <f t="shared" si="92"/>
        <v>0</v>
      </c>
      <c r="AL91" s="42">
        <f t="shared" si="93"/>
        <v>0</v>
      </c>
      <c r="AM91" s="43" t="e">
        <f>VLOOKUP(D91,'[9]2月'!$B:$C,2,0)</f>
        <v>#N/A</v>
      </c>
    </row>
    <row r="92" s="43" customFormat="1" ht="16.5" spans="2:39">
      <c r="B92" s="46">
        <v>87</v>
      </c>
      <c r="C92" s="46" t="s">
        <v>249</v>
      </c>
      <c r="D92" s="47" t="s">
        <v>250</v>
      </c>
      <c r="E92" s="47" t="s">
        <v>1078</v>
      </c>
      <c r="F92" s="47"/>
      <c r="G92" s="66">
        <f>VLOOKUP($C92,'[2]2024.01月支付计划'!$B:$H,5,0)</f>
        <v>120604.95</v>
      </c>
      <c r="H92" s="66">
        <f>VLOOKUP($C92,'[2]2024.01月支付计划'!$B:$H,6,0)</f>
        <v>66899.75</v>
      </c>
      <c r="I92" s="66">
        <f>VLOOKUP($C92,'[2]2024.01月支付计划'!$B:$H,7,0)</f>
        <v>11149.9583333333</v>
      </c>
      <c r="J92" s="24">
        <f t="shared" ref="J92:L92" si="115">P92+V92+Y92+AB92+AE92+S92+M92</f>
        <v>72327.3573333333</v>
      </c>
      <c r="K92" s="24">
        <f t="shared" si="115"/>
        <v>142000</v>
      </c>
      <c r="L92" s="24">
        <f t="shared" si="115"/>
        <v>-69672.6426666667</v>
      </c>
      <c r="M92" s="33">
        <v>9000</v>
      </c>
      <c r="N92" s="24">
        <v>50000</v>
      </c>
      <c r="O92" s="24">
        <f t="shared" si="89"/>
        <v>-41000</v>
      </c>
      <c r="P92" s="24">
        <f t="shared" ref="P92:P155" si="116">I92*0.8</f>
        <v>8919.96666666664</v>
      </c>
      <c r="Q92" s="24"/>
      <c r="R92" s="24">
        <f t="shared" si="82"/>
        <v>8919.96666666664</v>
      </c>
      <c r="S92" s="24">
        <v>10000</v>
      </c>
      <c r="T92" s="24">
        <f>VLOOKUP(D92,'[4]11月'!$I:$J,2,0)</f>
        <v>60000</v>
      </c>
      <c r="U92" s="24">
        <f t="shared" si="83"/>
        <v>-50000</v>
      </c>
      <c r="V92" s="24">
        <v>11840</v>
      </c>
      <c r="W92" s="24"/>
      <c r="X92" s="24">
        <f t="shared" si="84"/>
        <v>11840</v>
      </c>
      <c r="Y92" s="24">
        <f>VLOOKUP(D92,'[6]规则内-打印版'!$D$3:$I$158,6,0)</f>
        <v>11000</v>
      </c>
      <c r="Z92" s="24">
        <f>VLOOKUP(D92,'[4]9月'!$I:$J,2,0)</f>
        <v>11000</v>
      </c>
      <c r="AA92" s="24">
        <f t="shared" si="85"/>
        <v>0</v>
      </c>
      <c r="AB92" s="24">
        <f>VLOOKUP(D92,[7]支付登记跟进V2!$B:$F,5,0)</f>
        <v>10000</v>
      </c>
      <c r="AC92" s="24">
        <f>VLOOKUP(D92,'[4]8月'!$I:$J,2,0)</f>
        <v>10000</v>
      </c>
      <c r="AD92" s="24">
        <f t="shared" si="86"/>
        <v>0</v>
      </c>
      <c r="AE92" s="24">
        <f>VLOOKUP(D92,[8]签批清单!$B:$C,2,0)</f>
        <v>11567.3906666667</v>
      </c>
      <c r="AF92" s="24">
        <f>VLOOKUP(D92,'[4]7月'!$I:$J,2,0)</f>
        <v>11000</v>
      </c>
      <c r="AG92" s="24">
        <f t="shared" si="87"/>
        <v>567.390666666701</v>
      </c>
      <c r="AH92" s="47"/>
      <c r="AI92" s="42">
        <f t="shared" si="90"/>
        <v>97592.6093333333</v>
      </c>
      <c r="AJ92" s="42">
        <f t="shared" si="91"/>
        <v>87592.6093333333</v>
      </c>
      <c r="AK92" s="42">
        <f t="shared" si="92"/>
        <v>78672.6426666667</v>
      </c>
      <c r="AL92" s="42">
        <f t="shared" si="93"/>
        <v>69672.6426666667</v>
      </c>
      <c r="AM92" s="43" t="e">
        <f>VLOOKUP(D92,'[9]2月'!$B:$C,2,0)</f>
        <v>#N/A</v>
      </c>
    </row>
    <row r="93" s="43" customFormat="1" ht="16.5" spans="2:39">
      <c r="B93" s="46">
        <v>88</v>
      </c>
      <c r="C93" s="46" t="str">
        <f>_xlfn.XLOOKUP(D93,[1]整理明细!$C:$C,[1]整理明细!$B:$B)</f>
        <v>S411024</v>
      </c>
      <c r="D93" s="47" t="s">
        <v>252</v>
      </c>
      <c r="E93" s="47" t="s">
        <v>1078</v>
      </c>
      <c r="F93" s="47"/>
      <c r="G93" s="66">
        <f>VLOOKUP($C93,'[2]2024.01月支付计划'!$B:$H,5,0)</f>
        <v>58519.74</v>
      </c>
      <c r="H93" s="66">
        <f>VLOOKUP($C93,'[2]2024.01月支付计划'!$B:$H,6,0)</f>
        <v>0</v>
      </c>
      <c r="I93" s="66">
        <f>VLOOKUP($C93,'[2]2024.01月支付计划'!$B:$H,7,0)</f>
        <v>0</v>
      </c>
      <c r="J93" s="24">
        <f t="shared" ref="J93:L93" si="117">P93+V93+Y93+AB93+AE93+S93+M93</f>
        <v>0</v>
      </c>
      <c r="K93" s="24">
        <f t="shared" si="117"/>
        <v>0</v>
      </c>
      <c r="L93" s="24">
        <f t="shared" si="117"/>
        <v>0</v>
      </c>
      <c r="M93" s="33">
        <f>VLOOKUP(C93,'[2]2024.01月支付计划'!$B:$K,10,0)</f>
        <v>0</v>
      </c>
      <c r="N93" s="24"/>
      <c r="O93" s="24">
        <f t="shared" si="89"/>
        <v>0</v>
      </c>
      <c r="P93" s="24">
        <f t="shared" si="116"/>
        <v>0</v>
      </c>
      <c r="Q93" s="24"/>
      <c r="R93" s="24">
        <f t="shared" si="82"/>
        <v>0</v>
      </c>
      <c r="S93" s="24">
        <f>VLOOKUP(C93,'[3]11月支付计划'!$C$102:$J$314,8,0)</f>
        <v>0</v>
      </c>
      <c r="T93" s="24"/>
      <c r="U93" s="24">
        <f t="shared" si="83"/>
        <v>0</v>
      </c>
      <c r="V93" s="24">
        <f>VLOOKUP(D93,[5]河北应付账款!$C:$G,5,0)</f>
        <v>0</v>
      </c>
      <c r="W93" s="24"/>
      <c r="X93" s="24">
        <f t="shared" si="84"/>
        <v>0</v>
      </c>
      <c r="Y93" s="24"/>
      <c r="Z93" s="24"/>
      <c r="AA93" s="24">
        <f t="shared" si="85"/>
        <v>0</v>
      </c>
      <c r="AB93" s="24"/>
      <c r="AC93" s="24"/>
      <c r="AD93" s="24">
        <f t="shared" si="86"/>
        <v>0</v>
      </c>
      <c r="AE93" s="24"/>
      <c r="AF93" s="24"/>
      <c r="AG93" s="24">
        <f t="shared" si="87"/>
        <v>0</v>
      </c>
      <c r="AH93" s="47"/>
      <c r="AI93" s="42">
        <f t="shared" si="90"/>
        <v>0</v>
      </c>
      <c r="AJ93" s="42">
        <f t="shared" si="91"/>
        <v>0</v>
      </c>
      <c r="AK93" s="42">
        <f t="shared" si="92"/>
        <v>0</v>
      </c>
      <c r="AL93" s="42">
        <f t="shared" si="93"/>
        <v>0</v>
      </c>
      <c r="AM93" s="43" t="e">
        <f>VLOOKUP(D93,'[9]2月'!$B:$C,2,0)</f>
        <v>#N/A</v>
      </c>
    </row>
    <row r="94" s="43" customFormat="1" ht="16.5" spans="2:39">
      <c r="B94" s="46">
        <v>89</v>
      </c>
      <c r="C94" s="46" t="str">
        <f>_xlfn.XLOOKUP(D94,[1]整理明细!$C:$C,[1]整理明细!$B:$B)</f>
        <v>S413125</v>
      </c>
      <c r="D94" s="47" t="s">
        <v>256</v>
      </c>
      <c r="E94" s="47" t="s">
        <v>1078</v>
      </c>
      <c r="F94" s="47"/>
      <c r="G94" s="66">
        <f>VLOOKUP($C94,'[2]2024.01月支付计划'!$B:$H,5,0)</f>
        <v>868570.1</v>
      </c>
      <c r="H94" s="66">
        <f>VLOOKUP($C94,'[2]2024.01月支付计划'!$B:$H,6,0)</f>
        <v>678944.84</v>
      </c>
      <c r="I94" s="66">
        <f>VLOOKUP($C94,'[2]2024.01月支付计划'!$B:$H,7,0)</f>
        <v>113157.473333333</v>
      </c>
      <c r="J94" s="24">
        <f t="shared" ref="J94:L94" si="118">P94+V94+Y94+AB94+AE94+S94+M94</f>
        <v>729293.974666666</v>
      </c>
      <c r="K94" s="24">
        <f t="shared" si="118"/>
        <v>567450</v>
      </c>
      <c r="L94" s="24">
        <f t="shared" si="118"/>
        <v>161843.974666666</v>
      </c>
      <c r="M94" s="33">
        <f>VLOOKUP(C94,'[2]2024.01月支付计划'!$B:$K,10,0)</f>
        <v>91000</v>
      </c>
      <c r="N94" s="24">
        <v>97000</v>
      </c>
      <c r="O94" s="24">
        <f t="shared" si="89"/>
        <v>-6000</v>
      </c>
      <c r="P94" s="24">
        <f t="shared" si="116"/>
        <v>90525.9786666664</v>
      </c>
      <c r="Q94" s="24">
        <f>VLOOKUP(D94,'[4]12月'!$I:$J,2,0)</f>
        <v>58200</v>
      </c>
      <c r="R94" s="24">
        <f t="shared" si="82"/>
        <v>32325.9786666664</v>
      </c>
      <c r="S94" s="24">
        <f>VLOOKUP(C94,'[3]11月支付计划'!$C$102:$J$314,8,0)</f>
        <v>120000</v>
      </c>
      <c r="T94" s="24">
        <f>VLOOKUP(D94,'[4]11月'!$I:$J,2,0)</f>
        <v>58200</v>
      </c>
      <c r="U94" s="24">
        <f t="shared" si="83"/>
        <v>61800</v>
      </c>
      <c r="V94" s="24">
        <f>VLOOKUP(D94,[5]河北应付账款!$C:$G,5,0)</f>
        <v>162826.666666666</v>
      </c>
      <c r="W94" s="24">
        <f>VLOOKUP(D94,'[4]10月'!$I:$J,2,0)</f>
        <v>97000</v>
      </c>
      <c r="X94" s="24">
        <f t="shared" si="84"/>
        <v>65826.666666666</v>
      </c>
      <c r="Y94" s="24">
        <f>VLOOKUP(D94,'[6]规则内-打印版'!$D$3:$I$158,6,0)</f>
        <v>97000</v>
      </c>
      <c r="Z94" s="24">
        <f>VLOOKUP(D94,'[4]9月'!$I:$J,2,0)</f>
        <v>94090</v>
      </c>
      <c r="AA94" s="24">
        <f t="shared" si="85"/>
        <v>2910</v>
      </c>
      <c r="AB94" s="24">
        <f>VLOOKUP(D94,[7]支付登记跟进V2!$B:$F,5,0)</f>
        <v>78000</v>
      </c>
      <c r="AC94" s="24">
        <f>VLOOKUP(D94,'[4]8月'!$I:$J,2,0)</f>
        <v>75660</v>
      </c>
      <c r="AD94" s="24">
        <f t="shared" si="86"/>
        <v>2340</v>
      </c>
      <c r="AE94" s="24">
        <f>VLOOKUP(D94,[8]签批清单!$B:$C,2,0)</f>
        <v>89941.3293333333</v>
      </c>
      <c r="AF94" s="24">
        <f>VLOOKUP(D94,'[4]7月'!$I:$J,2,0)</f>
        <v>87300</v>
      </c>
      <c r="AG94" s="24">
        <f t="shared" si="87"/>
        <v>2641.3293333333</v>
      </c>
      <c r="AH94" s="47"/>
      <c r="AI94" s="42">
        <f t="shared" si="90"/>
        <v>139682.004000001</v>
      </c>
      <c r="AJ94" s="42">
        <f t="shared" si="91"/>
        <v>19682.004000001</v>
      </c>
      <c r="AK94" s="42">
        <f t="shared" si="92"/>
        <v>-70843.9746666654</v>
      </c>
      <c r="AL94" s="42">
        <f t="shared" si="93"/>
        <v>-161843.974666665</v>
      </c>
      <c r="AM94" s="43" t="e">
        <f>VLOOKUP(D94,'[9]2月'!$B:$C,2,0)</f>
        <v>#N/A</v>
      </c>
    </row>
    <row r="95" s="43" customFormat="1" ht="16.5" spans="2:39">
      <c r="B95" s="46">
        <v>90</v>
      </c>
      <c r="C95" s="46" t="str">
        <f>_xlfn.XLOOKUP(D95,[1]整理明细!$C:$C,[1]整理明细!$B:$B)</f>
        <v>S413086</v>
      </c>
      <c r="D95" s="47" t="s">
        <v>263</v>
      </c>
      <c r="E95" s="47" t="s">
        <v>1078</v>
      </c>
      <c r="F95" s="47"/>
      <c r="G95" s="66">
        <f>VLOOKUP($C95,'[2]2024.01月支付计划'!$B:$H,5,0)</f>
        <v>53172.6</v>
      </c>
      <c r="H95" s="66">
        <f>VLOOKUP($C95,'[2]2024.01月支付计划'!$B:$H,6,0)</f>
        <v>0</v>
      </c>
      <c r="I95" s="66">
        <f>VLOOKUP($C95,'[2]2024.01月支付计划'!$B:$H,7,0)</f>
        <v>0</v>
      </c>
      <c r="J95" s="24">
        <f t="shared" ref="J95:L95" si="119">P95+V95+Y95+AB95+AE95+S95+M95</f>
        <v>0</v>
      </c>
      <c r="K95" s="24">
        <f t="shared" si="119"/>
        <v>46572.6</v>
      </c>
      <c r="L95" s="24">
        <f t="shared" si="119"/>
        <v>-46572.6</v>
      </c>
      <c r="M95" s="33">
        <f>VLOOKUP(C95,'[2]2024.01月支付计划'!$B:$K,10,0)</f>
        <v>0</v>
      </c>
      <c r="N95" s="24">
        <v>46572.6</v>
      </c>
      <c r="O95" s="24">
        <f t="shared" si="89"/>
        <v>-46572.6</v>
      </c>
      <c r="P95" s="24">
        <f t="shared" si="116"/>
        <v>0</v>
      </c>
      <c r="Q95" s="24"/>
      <c r="R95" s="24">
        <f t="shared" si="82"/>
        <v>0</v>
      </c>
      <c r="S95" s="24">
        <f>VLOOKUP(C95,'[3]11月支付计划'!$C$102:$J$314,8,0)</f>
        <v>0</v>
      </c>
      <c r="T95" s="24"/>
      <c r="U95" s="24">
        <f t="shared" si="83"/>
        <v>0</v>
      </c>
      <c r="V95" s="24">
        <f>VLOOKUP(D95,[5]河北应付账款!$C:$G,5,0)</f>
        <v>0</v>
      </c>
      <c r="W95" s="24"/>
      <c r="X95" s="24">
        <f t="shared" si="84"/>
        <v>0</v>
      </c>
      <c r="Y95" s="24"/>
      <c r="Z95" s="24"/>
      <c r="AA95" s="24">
        <f t="shared" si="85"/>
        <v>0</v>
      </c>
      <c r="AB95" s="24"/>
      <c r="AC95" s="24"/>
      <c r="AD95" s="24">
        <f t="shared" si="86"/>
        <v>0</v>
      </c>
      <c r="AE95" s="24"/>
      <c r="AF95" s="24"/>
      <c r="AG95" s="24">
        <f t="shared" si="87"/>
        <v>0</v>
      </c>
      <c r="AH95" s="47"/>
      <c r="AI95" s="42">
        <f t="shared" si="90"/>
        <v>46572.6</v>
      </c>
      <c r="AJ95" s="42">
        <f t="shared" si="91"/>
        <v>46572.6</v>
      </c>
      <c r="AK95" s="42">
        <f t="shared" si="92"/>
        <v>46572.6</v>
      </c>
      <c r="AL95" s="42">
        <f t="shared" si="93"/>
        <v>46572.6</v>
      </c>
      <c r="AM95" s="43" t="e">
        <f>VLOOKUP(D95,'[9]2月'!$B:$C,2,0)</f>
        <v>#N/A</v>
      </c>
    </row>
    <row r="96" s="43" customFormat="1" ht="16.5" spans="2:39">
      <c r="B96" s="46">
        <v>91</v>
      </c>
      <c r="C96" s="46" t="str">
        <f>_xlfn.XLOOKUP(D96,[1]整理明细!$C:$C,[1]整理明细!$B:$B)</f>
        <v>S413027</v>
      </c>
      <c r="D96" s="47" t="s">
        <v>265</v>
      </c>
      <c r="E96" s="47" t="s">
        <v>1078</v>
      </c>
      <c r="F96" s="47"/>
      <c r="G96" s="66">
        <f>VLOOKUP($C96,'[2]2024.01月支付计划'!$B:$H,5,0)</f>
        <v>51725.38</v>
      </c>
      <c r="H96" s="66">
        <f>VLOOKUP($C96,'[2]2024.01月支付计划'!$B:$H,6,0)</f>
        <v>0</v>
      </c>
      <c r="I96" s="66">
        <f>VLOOKUP($C96,'[2]2024.01月支付计划'!$B:$H,7,0)</f>
        <v>0</v>
      </c>
      <c r="J96" s="24">
        <f t="shared" ref="J96:L96" si="120">P96+V96+Y96+AB96+AE96+S96+M96</f>
        <v>0</v>
      </c>
      <c r="K96" s="24">
        <f t="shared" si="120"/>
        <v>0</v>
      </c>
      <c r="L96" s="24">
        <f t="shared" si="120"/>
        <v>0</v>
      </c>
      <c r="M96" s="33">
        <f>VLOOKUP(C96,'[2]2024.01月支付计划'!$B:$K,10,0)</f>
        <v>0</v>
      </c>
      <c r="N96" s="24"/>
      <c r="O96" s="24">
        <f t="shared" si="89"/>
        <v>0</v>
      </c>
      <c r="P96" s="24">
        <f t="shared" si="116"/>
        <v>0</v>
      </c>
      <c r="Q96" s="24"/>
      <c r="R96" s="24">
        <f t="shared" si="82"/>
        <v>0</v>
      </c>
      <c r="S96" s="24">
        <f>VLOOKUP(C96,'[3]11月支付计划'!$C$102:$J$314,8,0)</f>
        <v>0</v>
      </c>
      <c r="T96" s="24"/>
      <c r="U96" s="24">
        <f t="shared" si="83"/>
        <v>0</v>
      </c>
      <c r="V96" s="24">
        <f>VLOOKUP(D96,[5]河北应付账款!$C:$G,5,0)</f>
        <v>0</v>
      </c>
      <c r="W96" s="24"/>
      <c r="X96" s="24">
        <f t="shared" si="84"/>
        <v>0</v>
      </c>
      <c r="Y96" s="24"/>
      <c r="Z96" s="24"/>
      <c r="AA96" s="24">
        <f t="shared" si="85"/>
        <v>0</v>
      </c>
      <c r="AB96" s="24"/>
      <c r="AC96" s="24"/>
      <c r="AD96" s="24">
        <f t="shared" si="86"/>
        <v>0</v>
      </c>
      <c r="AE96" s="24"/>
      <c r="AF96" s="24"/>
      <c r="AG96" s="24">
        <f t="shared" si="87"/>
        <v>0</v>
      </c>
      <c r="AH96" s="47"/>
      <c r="AI96" s="42">
        <f t="shared" si="90"/>
        <v>0</v>
      </c>
      <c r="AJ96" s="42">
        <f t="shared" si="91"/>
        <v>0</v>
      </c>
      <c r="AK96" s="42">
        <f t="shared" si="92"/>
        <v>0</v>
      </c>
      <c r="AL96" s="42">
        <f t="shared" si="93"/>
        <v>0</v>
      </c>
      <c r="AM96" s="43" t="e">
        <f>VLOOKUP(D96,'[9]2月'!$B:$C,2,0)</f>
        <v>#N/A</v>
      </c>
    </row>
    <row r="97" s="43" customFormat="1" ht="16.5" spans="2:39">
      <c r="B97" s="46">
        <v>92</v>
      </c>
      <c r="C97" s="46" t="str">
        <f>_xlfn.XLOOKUP(D97,[1]整理明细!$C:$C,[1]整理明细!$B:$B)</f>
        <v>S413009</v>
      </c>
      <c r="D97" s="47" t="s">
        <v>267</v>
      </c>
      <c r="E97" s="47" t="s">
        <v>1078</v>
      </c>
      <c r="F97" s="47"/>
      <c r="G97" s="66">
        <f>VLOOKUP($C97,'[2]2024.01月支付计划'!$B:$H,5,0)</f>
        <v>41454.4</v>
      </c>
      <c r="H97" s="66">
        <f>VLOOKUP($C97,'[2]2024.01月支付计划'!$B:$H,6,0)</f>
        <v>23198.48</v>
      </c>
      <c r="I97" s="66">
        <f>VLOOKUP($C97,'[2]2024.01月支付计划'!$B:$H,7,0)</f>
        <v>3866.41333333333</v>
      </c>
      <c r="J97" s="24">
        <f t="shared" ref="J97:L97" si="121">P97+V97+Y97+AB97+AE97+S97+M97</f>
        <v>24692.5826666667</v>
      </c>
      <c r="K97" s="24">
        <f t="shared" si="121"/>
        <v>38800</v>
      </c>
      <c r="L97" s="24">
        <f t="shared" si="121"/>
        <v>-14107.4173333333</v>
      </c>
      <c r="M97" s="33">
        <f>VLOOKUP(C97,'[2]2024.01月支付计划'!$B:$K,10,0)</f>
        <v>3000</v>
      </c>
      <c r="N97" s="24"/>
      <c r="O97" s="24">
        <f t="shared" si="89"/>
        <v>3000</v>
      </c>
      <c r="P97" s="24">
        <f t="shared" si="116"/>
        <v>3093.13066666666</v>
      </c>
      <c r="Q97" s="24"/>
      <c r="R97" s="24">
        <f t="shared" si="82"/>
        <v>3093.13066666666</v>
      </c>
      <c r="S97" s="24">
        <f>VLOOKUP(C97,'[3]11月支付计划'!$C$102:$J$314,8,0)</f>
        <v>0</v>
      </c>
      <c r="T97" s="24">
        <f>VLOOKUP(D97,'[4]11月'!$I:$J,2,0)</f>
        <v>4850</v>
      </c>
      <c r="U97" s="24">
        <f t="shared" si="83"/>
        <v>-4850</v>
      </c>
      <c r="V97" s="24">
        <f>VLOOKUP(D97,[5]河北应付账款!$C:$G,5,0)</f>
        <v>5080.04</v>
      </c>
      <c r="W97" s="24"/>
      <c r="X97" s="24">
        <f t="shared" si="84"/>
        <v>5080.04</v>
      </c>
      <c r="Y97" s="24">
        <f>VLOOKUP(D97,'[6]规则内-打印版'!$D$3:$I$158,6,0)</f>
        <v>5000</v>
      </c>
      <c r="Z97" s="24">
        <f>VLOOKUP(D97,'[4]9月'!$I:$J,2,0)</f>
        <v>4850</v>
      </c>
      <c r="AA97" s="24">
        <f t="shared" si="85"/>
        <v>150</v>
      </c>
      <c r="AB97" s="24">
        <f>VLOOKUP(D97,[7]支付登记跟进V2!$B:$F,5,0)</f>
        <v>5000</v>
      </c>
      <c r="AC97" s="24"/>
      <c r="AD97" s="24">
        <f t="shared" si="86"/>
        <v>5000</v>
      </c>
      <c r="AE97" s="24">
        <f>VLOOKUP(D97,[8]签批清单!$B:$C,2,0)</f>
        <v>3519.412</v>
      </c>
      <c r="AF97" s="24">
        <f>VLOOKUP(D97,'[4]7月'!$I:$J,2,0)</f>
        <v>29100</v>
      </c>
      <c r="AG97" s="24">
        <f t="shared" si="87"/>
        <v>-25580.588</v>
      </c>
      <c r="AH97" s="47"/>
      <c r="AI97" s="42">
        <f t="shared" si="90"/>
        <v>20200.548</v>
      </c>
      <c r="AJ97" s="42">
        <f t="shared" si="91"/>
        <v>20200.548</v>
      </c>
      <c r="AK97" s="42">
        <f t="shared" si="92"/>
        <v>17107.4173333333</v>
      </c>
      <c r="AL97" s="42">
        <f t="shared" si="93"/>
        <v>14107.4173333333</v>
      </c>
      <c r="AM97" s="43" t="e">
        <f>VLOOKUP(D97,'[9]2月'!$B:$C,2,0)</f>
        <v>#N/A</v>
      </c>
    </row>
    <row r="98" s="43" customFormat="1" ht="16.5" spans="2:39">
      <c r="B98" s="46">
        <v>93</v>
      </c>
      <c r="C98" s="46" t="str">
        <f>_xlfn.XLOOKUP(D98,[1]整理明细!$C:$C,[1]整理明细!$B:$B)</f>
        <v>S413129</v>
      </c>
      <c r="D98" s="47" t="s">
        <v>271</v>
      </c>
      <c r="E98" s="47" t="s">
        <v>1078</v>
      </c>
      <c r="F98" s="47"/>
      <c r="G98" s="66">
        <f>VLOOKUP($C98,'[2]2024.01月支付计划'!$B:$H,5,0)</f>
        <v>492835.41</v>
      </c>
      <c r="H98" s="66">
        <f>VLOOKUP($C98,'[2]2024.01月支付计划'!$B:$H,6,0)</f>
        <v>369612.73</v>
      </c>
      <c r="I98" s="66">
        <f>VLOOKUP($C98,'[2]2024.01月支付计划'!$B:$H,7,0)</f>
        <v>61602.1216666667</v>
      </c>
      <c r="J98" s="24">
        <f t="shared" ref="J98:L98" si="122">P98+V98+Y98+AB98+AE98+S98+M98</f>
        <v>325601.705333333</v>
      </c>
      <c r="K98" s="24">
        <f t="shared" si="122"/>
        <v>362780</v>
      </c>
      <c r="L98" s="24">
        <f t="shared" si="122"/>
        <v>-37178.2946666665</v>
      </c>
      <c r="M98" s="33">
        <f>VLOOKUP(C98,'[2]2024.01月支付计划'!$B:$K,10,0)</f>
        <v>49000</v>
      </c>
      <c r="N98" s="24">
        <v>142590</v>
      </c>
      <c r="O98" s="24">
        <f t="shared" si="89"/>
        <v>-93590</v>
      </c>
      <c r="P98" s="24">
        <f t="shared" si="116"/>
        <v>49281.6973333334</v>
      </c>
      <c r="Q98" s="24"/>
      <c r="R98" s="24">
        <f t="shared" si="82"/>
        <v>49281.6973333334</v>
      </c>
      <c r="S98" s="24">
        <f>VLOOKUP(C98,'[3]11月支付计划'!$C$102:$J$314,8,0)</f>
        <v>40000</v>
      </c>
      <c r="T98" s="24">
        <f>VLOOKUP(D98,'[4]11月'!$I:$J,2,0)</f>
        <v>38800</v>
      </c>
      <c r="U98" s="24">
        <f t="shared" si="83"/>
        <v>1200</v>
      </c>
      <c r="V98" s="24">
        <f>VLOOKUP(D98,[5]河北应付账款!$C:$G,5,0)</f>
        <v>44639.4493333334</v>
      </c>
      <c r="W98" s="24">
        <f>VLOOKUP(D98,'[4]10月'!$I:$J,2,0)</f>
        <v>38800</v>
      </c>
      <c r="X98" s="24">
        <f t="shared" si="84"/>
        <v>5839.4493333334</v>
      </c>
      <c r="Y98" s="24">
        <f>VLOOKUP(D98,'[6]规则内-打印版'!$D$3:$I$158,6,0)</f>
        <v>52000</v>
      </c>
      <c r="Z98" s="24">
        <f>VLOOKUP(D98,'[4]9月'!$I:$J,2,0)</f>
        <v>50440</v>
      </c>
      <c r="AA98" s="24">
        <f t="shared" si="85"/>
        <v>1560</v>
      </c>
      <c r="AB98" s="24">
        <f>VLOOKUP(D98,[7]支付登记跟进V2!$B:$F,5,0)</f>
        <v>44000</v>
      </c>
      <c r="AC98" s="24">
        <f>VLOOKUP(D98,'[4]8月'!$I:$J,2,0)</f>
        <v>43650</v>
      </c>
      <c r="AD98" s="24">
        <f t="shared" si="86"/>
        <v>350</v>
      </c>
      <c r="AE98" s="24">
        <f>VLOOKUP(D98,[8]签批清单!$B:$C,2,0)</f>
        <v>46680.5586666667</v>
      </c>
      <c r="AF98" s="24">
        <f>VLOOKUP(D98,'[4]7月'!$I:$J,2,0)</f>
        <v>48500</v>
      </c>
      <c r="AG98" s="24">
        <f t="shared" si="87"/>
        <v>-1819.4413333333</v>
      </c>
      <c r="AH98" s="47"/>
      <c r="AI98" s="42">
        <f t="shared" si="90"/>
        <v>175459.992</v>
      </c>
      <c r="AJ98" s="42">
        <f t="shared" si="91"/>
        <v>135459.992</v>
      </c>
      <c r="AK98" s="42">
        <f t="shared" si="92"/>
        <v>86178.2946666666</v>
      </c>
      <c r="AL98" s="42">
        <f t="shared" si="93"/>
        <v>37178.2946666666</v>
      </c>
      <c r="AM98" s="43" t="e">
        <f>VLOOKUP(D98,'[9]2月'!$B:$C,2,0)</f>
        <v>#N/A</v>
      </c>
    </row>
    <row r="99" s="43" customFormat="1" ht="16.5" spans="2:39">
      <c r="B99" s="46">
        <v>94</v>
      </c>
      <c r="C99" s="46" t="str">
        <f>_xlfn.XLOOKUP(D99,[1]整理明细!$C:$C,[1]整理明细!$B:$B)</f>
        <v>S437016</v>
      </c>
      <c r="D99" s="47" t="s">
        <v>273</v>
      </c>
      <c r="E99" s="47" t="s">
        <v>1078</v>
      </c>
      <c r="F99" s="47"/>
      <c r="G99" s="66">
        <f>VLOOKUP($C99,'[2]2024.01月支付计划'!$B:$H,5,0)</f>
        <v>129699.89</v>
      </c>
      <c r="H99" s="66">
        <f>VLOOKUP($C99,'[2]2024.01月支付计划'!$B:$H,6,0)</f>
        <v>72660</v>
      </c>
      <c r="I99" s="66">
        <f>VLOOKUP($C99,'[2]2024.01月支付计划'!$B:$H,7,0)</f>
        <v>12110</v>
      </c>
      <c r="J99" s="24">
        <f t="shared" ref="J99:L99" si="123">P99+V99+Y99+AB99+AE99+S99+M99</f>
        <v>71597.4</v>
      </c>
      <c r="K99" s="24">
        <f t="shared" si="123"/>
        <v>34920</v>
      </c>
      <c r="L99" s="24">
        <f t="shared" si="123"/>
        <v>36677.4</v>
      </c>
      <c r="M99" s="33">
        <f>VLOOKUP(C99,'[2]2024.01月支付计划'!$B:$K,10,0)</f>
        <v>10000</v>
      </c>
      <c r="N99" s="24"/>
      <c r="O99" s="24">
        <f t="shared" si="89"/>
        <v>10000</v>
      </c>
      <c r="P99" s="24">
        <f t="shared" si="116"/>
        <v>9688</v>
      </c>
      <c r="Q99" s="24"/>
      <c r="R99" s="24">
        <f t="shared" si="82"/>
        <v>9688</v>
      </c>
      <c r="S99" s="24">
        <f>VLOOKUP(C99,'[3]11月支付计划'!$C$102:$J$314,8,0)</f>
        <v>10000</v>
      </c>
      <c r="T99" s="24">
        <f>VLOOKUP(D99,'[4]11月'!$I:$J,2,0)</f>
        <v>9700</v>
      </c>
      <c r="U99" s="24">
        <f t="shared" si="83"/>
        <v>300</v>
      </c>
      <c r="V99" s="24">
        <f>VLOOKUP(D99,[5]河北应付账款!$C:$G,5,0)</f>
        <v>14960</v>
      </c>
      <c r="W99" s="24">
        <f>VLOOKUP(D99,'[4]10月'!$I:$J,2,0)</f>
        <v>6790</v>
      </c>
      <c r="X99" s="24">
        <f t="shared" si="84"/>
        <v>8170</v>
      </c>
      <c r="Y99" s="24">
        <f>VLOOKUP(D99,'[6]规则内-打印版'!$D$3:$I$158,6,0)</f>
        <v>7000</v>
      </c>
      <c r="Z99" s="24"/>
      <c r="AA99" s="24">
        <f t="shared" si="85"/>
        <v>7000</v>
      </c>
      <c r="AB99" s="24">
        <f>VLOOKUP(D99,[7]支付登记跟进V2!$B:$F,5,0)</f>
        <v>10000</v>
      </c>
      <c r="AC99" s="24">
        <f>VLOOKUP(D99,'[4]8月'!$I:$J,2,0)</f>
        <v>9700</v>
      </c>
      <c r="AD99" s="24">
        <f t="shared" si="86"/>
        <v>300</v>
      </c>
      <c r="AE99" s="24">
        <f>VLOOKUP(D99,[8]签批清单!$B:$C,2,0)</f>
        <v>9949.4</v>
      </c>
      <c r="AF99" s="24">
        <f>VLOOKUP(D99,'[4]7月'!$I:$J,2,0)</f>
        <v>8730</v>
      </c>
      <c r="AG99" s="24">
        <f t="shared" si="87"/>
        <v>1219.4</v>
      </c>
      <c r="AH99" s="47"/>
      <c r="AI99" s="42">
        <f t="shared" si="90"/>
        <v>-6989.4</v>
      </c>
      <c r="AJ99" s="42">
        <f t="shared" si="91"/>
        <v>-16989.4</v>
      </c>
      <c r="AK99" s="42">
        <f t="shared" si="92"/>
        <v>-26677.4</v>
      </c>
      <c r="AL99" s="42">
        <f t="shared" si="93"/>
        <v>-36677.4</v>
      </c>
      <c r="AM99" s="43" t="e">
        <f>VLOOKUP(D99,'[9]2月'!$B:$C,2,0)</f>
        <v>#N/A</v>
      </c>
    </row>
    <row r="100" s="43" customFormat="1" ht="16.5" spans="2:39">
      <c r="B100" s="46">
        <v>95</v>
      </c>
      <c r="C100" s="46" t="str">
        <f>_xlfn.XLOOKUP(D100,[1]整理明细!$C:$C,[1]整理明细!$B:$B)</f>
        <v>S413081</v>
      </c>
      <c r="D100" s="47" t="s">
        <v>275</v>
      </c>
      <c r="E100" s="47" t="s">
        <v>1078</v>
      </c>
      <c r="F100" s="47"/>
      <c r="G100" s="66">
        <f>VLOOKUP($C100,'[2]2024.01月支付计划'!$B:$H,5,0)</f>
        <v>28066.19</v>
      </c>
      <c r="H100" s="66">
        <f>VLOOKUP($C100,'[2]2024.01月支付计划'!$B:$H,6,0)</f>
        <v>0</v>
      </c>
      <c r="I100" s="66">
        <f>VLOOKUP($C100,'[2]2024.01月支付计划'!$B:$H,7,0)</f>
        <v>0</v>
      </c>
      <c r="J100" s="24">
        <f t="shared" ref="J100:L100" si="124">P100+V100+Y100+AB100+AE100+S100+M100</f>
        <v>0</v>
      </c>
      <c r="K100" s="24">
        <f t="shared" si="124"/>
        <v>19400</v>
      </c>
      <c r="L100" s="24">
        <f t="shared" si="124"/>
        <v>-19400</v>
      </c>
      <c r="M100" s="33">
        <f>VLOOKUP(C100,'[2]2024.01月支付计划'!$B:$K,10,0)</f>
        <v>0</v>
      </c>
      <c r="N100" s="24"/>
      <c r="O100" s="24">
        <f t="shared" si="89"/>
        <v>0</v>
      </c>
      <c r="P100" s="24">
        <f t="shared" si="116"/>
        <v>0</v>
      </c>
      <c r="Q100" s="24"/>
      <c r="R100" s="24">
        <f t="shared" si="82"/>
        <v>0</v>
      </c>
      <c r="S100" s="24">
        <f>VLOOKUP(C100,'[3]11月支付计划'!$C$102:$J$314,8,0)</f>
        <v>0</v>
      </c>
      <c r="T100" s="24"/>
      <c r="U100" s="24">
        <f t="shared" si="83"/>
        <v>0</v>
      </c>
      <c r="V100" s="24">
        <f>VLOOKUP(D100,[5]河北应付账款!$C:$G,5,0)</f>
        <v>0</v>
      </c>
      <c r="W100" s="24"/>
      <c r="X100" s="24">
        <f t="shared" si="84"/>
        <v>0</v>
      </c>
      <c r="Y100" s="24"/>
      <c r="Z100" s="24">
        <f>VLOOKUP(D100,'[4]9月'!$I:$J,2,0)</f>
        <v>19400</v>
      </c>
      <c r="AA100" s="24">
        <f t="shared" si="85"/>
        <v>-19400</v>
      </c>
      <c r="AB100" s="24"/>
      <c r="AC100" s="24"/>
      <c r="AD100" s="24">
        <f t="shared" si="86"/>
        <v>0</v>
      </c>
      <c r="AE100" s="24"/>
      <c r="AF100" s="24"/>
      <c r="AG100" s="24">
        <f t="shared" si="87"/>
        <v>0</v>
      </c>
      <c r="AH100" s="47"/>
      <c r="AI100" s="42">
        <f t="shared" si="90"/>
        <v>19400</v>
      </c>
      <c r="AJ100" s="42">
        <f t="shared" si="91"/>
        <v>19400</v>
      </c>
      <c r="AK100" s="42">
        <f t="shared" si="92"/>
        <v>19400</v>
      </c>
      <c r="AL100" s="42">
        <f t="shared" si="93"/>
        <v>19400</v>
      </c>
      <c r="AM100" s="43" t="e">
        <f>VLOOKUP(D100,'[9]2月'!$B:$C,2,0)</f>
        <v>#N/A</v>
      </c>
    </row>
    <row r="101" s="43" customFormat="1" ht="16.5" spans="2:39">
      <c r="B101" s="46">
        <v>96</v>
      </c>
      <c r="C101" s="46" t="str">
        <f>_xlfn.XLOOKUP(D101,[1]整理明细!$C:$C,[1]整理明细!$B:$B)</f>
        <v>S411025</v>
      </c>
      <c r="D101" s="47" t="s">
        <v>277</v>
      </c>
      <c r="E101" s="47" t="s">
        <v>1078</v>
      </c>
      <c r="F101" s="47"/>
      <c r="G101" s="66">
        <f>VLOOKUP($C101,'[2]2024.01月支付计划'!$B:$H,5,0)</f>
        <v>46895.05</v>
      </c>
      <c r="H101" s="66">
        <f>VLOOKUP($C101,'[2]2024.01月支付计划'!$B:$H,6,0)</f>
        <v>0</v>
      </c>
      <c r="I101" s="66">
        <f>VLOOKUP($C101,'[2]2024.01月支付计划'!$B:$H,7,0)</f>
        <v>0</v>
      </c>
      <c r="J101" s="24">
        <f t="shared" ref="J101:L101" si="125">P101+V101+Y101+AB101+AE101+S101+M101</f>
        <v>0</v>
      </c>
      <c r="K101" s="24">
        <f t="shared" si="125"/>
        <v>0</v>
      </c>
      <c r="L101" s="24">
        <f t="shared" si="125"/>
        <v>0</v>
      </c>
      <c r="M101" s="33">
        <f>VLOOKUP(C101,'[2]2024.01月支付计划'!$B:$K,10,0)</f>
        <v>0</v>
      </c>
      <c r="N101" s="24"/>
      <c r="O101" s="24">
        <f t="shared" si="89"/>
        <v>0</v>
      </c>
      <c r="P101" s="24">
        <f t="shared" si="116"/>
        <v>0</v>
      </c>
      <c r="Q101" s="24"/>
      <c r="R101" s="24">
        <f t="shared" si="82"/>
        <v>0</v>
      </c>
      <c r="S101" s="24">
        <f>VLOOKUP(C101,'[3]11月支付计划'!$C$102:$J$314,8,0)</f>
        <v>0</v>
      </c>
      <c r="T101" s="24"/>
      <c r="U101" s="24">
        <f t="shared" si="83"/>
        <v>0</v>
      </c>
      <c r="V101" s="24">
        <f>VLOOKUP(D101,[5]河北应付账款!$C:$G,5,0)</f>
        <v>0</v>
      </c>
      <c r="W101" s="24"/>
      <c r="X101" s="24">
        <f t="shared" si="84"/>
        <v>0</v>
      </c>
      <c r="Y101" s="24"/>
      <c r="Z101" s="24"/>
      <c r="AA101" s="24">
        <f t="shared" si="85"/>
        <v>0</v>
      </c>
      <c r="AB101" s="24"/>
      <c r="AC101" s="24"/>
      <c r="AD101" s="24">
        <f t="shared" si="86"/>
        <v>0</v>
      </c>
      <c r="AE101" s="24"/>
      <c r="AF101" s="24"/>
      <c r="AG101" s="24">
        <f t="shared" si="87"/>
        <v>0</v>
      </c>
      <c r="AH101" s="47"/>
      <c r="AI101" s="42">
        <f t="shared" si="90"/>
        <v>0</v>
      </c>
      <c r="AJ101" s="42">
        <f t="shared" si="91"/>
        <v>0</v>
      </c>
      <c r="AK101" s="42">
        <f t="shared" si="92"/>
        <v>0</v>
      </c>
      <c r="AL101" s="42">
        <f t="shared" si="93"/>
        <v>0</v>
      </c>
      <c r="AM101" s="43" t="e">
        <f>VLOOKUP(D101,'[9]2月'!$B:$C,2,0)</f>
        <v>#N/A</v>
      </c>
    </row>
    <row r="102" s="43" customFormat="1" ht="16.5" spans="2:39">
      <c r="B102" s="46">
        <v>97</v>
      </c>
      <c r="C102" s="46" t="str">
        <f>_xlfn.XLOOKUP(D102,[1]整理明细!$C:$C,[1]整理明细!$B:$B)</f>
        <v>S411004</v>
      </c>
      <c r="D102" s="47" t="s">
        <v>279</v>
      </c>
      <c r="E102" s="47" t="s">
        <v>1078</v>
      </c>
      <c r="F102" s="47"/>
      <c r="G102" s="66">
        <f>VLOOKUP($C102,'[2]2024.01月支付计划'!$B:$H,5,0)</f>
        <v>71660.56</v>
      </c>
      <c r="H102" s="66">
        <f>VLOOKUP($C102,'[2]2024.01月支付计划'!$B:$H,6,0)</f>
        <v>11330.41</v>
      </c>
      <c r="I102" s="66">
        <f>VLOOKUP($C102,'[2]2024.01月支付计划'!$B:$H,7,0)</f>
        <v>1888.40166666667</v>
      </c>
      <c r="J102" s="24">
        <f t="shared" ref="J102:L102" si="126">P102+V102+Y102+AB102+AE102+S102+M102</f>
        <v>62779.6493333333</v>
      </c>
      <c r="K102" s="24">
        <f t="shared" si="126"/>
        <v>41160</v>
      </c>
      <c r="L102" s="24">
        <f t="shared" si="126"/>
        <v>21619.6493333333</v>
      </c>
      <c r="M102" s="33">
        <f>VLOOKUP(C102,'[2]2024.01月支付计划'!$B:$K,10,0)</f>
        <v>10000</v>
      </c>
      <c r="N102" s="24"/>
      <c r="O102" s="24">
        <f t="shared" si="89"/>
        <v>10000</v>
      </c>
      <c r="P102" s="24">
        <f t="shared" si="116"/>
        <v>1510.72133333334</v>
      </c>
      <c r="Q102" s="24"/>
      <c r="R102" s="24">
        <f t="shared" si="82"/>
        <v>1510.72133333334</v>
      </c>
      <c r="S102" s="24">
        <f>VLOOKUP(C102,'[3]11月支付计划'!$C$102:$J$314,8,0)</f>
        <v>10000</v>
      </c>
      <c r="T102" s="24">
        <f>VLOOKUP(D102,'[4]11月'!$I:$J,2,0)</f>
        <v>9800</v>
      </c>
      <c r="U102" s="24">
        <f t="shared" si="83"/>
        <v>200</v>
      </c>
      <c r="V102" s="24">
        <f>VLOOKUP(D102,[5]河北应付账款!$C:$G,5,0)</f>
        <v>8322.51866666664</v>
      </c>
      <c r="W102" s="24">
        <f>VLOOKUP(D102,'[4]10月'!$I:$J,2,0)</f>
        <v>9800</v>
      </c>
      <c r="X102" s="24">
        <f t="shared" si="84"/>
        <v>-1477.48133333336</v>
      </c>
      <c r="Y102" s="24">
        <f>VLOOKUP(D102,'[6]规则内-打印版'!$D$3:$I$158,6,0)</f>
        <v>10000</v>
      </c>
      <c r="Z102" s="24"/>
      <c r="AA102" s="24">
        <f t="shared" si="85"/>
        <v>10000</v>
      </c>
      <c r="AB102" s="24">
        <f>VLOOKUP(D102,[7]支付登记跟进V2!$B:$F,5,0)</f>
        <v>11000</v>
      </c>
      <c r="AC102" s="24">
        <f>VLOOKUP(D102,'[4]8月'!$I:$J,2,0)</f>
        <v>10780</v>
      </c>
      <c r="AD102" s="24">
        <f t="shared" si="86"/>
        <v>220</v>
      </c>
      <c r="AE102" s="24">
        <f>VLOOKUP(D102,[8]签批清单!$B:$C,2,0)</f>
        <v>11946.4093333333</v>
      </c>
      <c r="AF102" s="24">
        <f>VLOOKUP(D102,'[4]7月'!$I:$J,2,0)</f>
        <v>10780</v>
      </c>
      <c r="AG102" s="24">
        <f t="shared" si="87"/>
        <v>1166.4093333333</v>
      </c>
      <c r="AH102" s="47"/>
      <c r="AI102" s="42">
        <f t="shared" si="90"/>
        <v>-108.92799999994</v>
      </c>
      <c r="AJ102" s="42">
        <f t="shared" si="91"/>
        <v>-10108.9279999999</v>
      </c>
      <c r="AK102" s="42">
        <f t="shared" si="92"/>
        <v>-11619.6493333333</v>
      </c>
      <c r="AL102" s="42">
        <f t="shared" si="93"/>
        <v>-21619.6493333333</v>
      </c>
      <c r="AM102" s="43" t="e">
        <f>VLOOKUP(D102,'[9]2月'!$B:$C,2,0)</f>
        <v>#N/A</v>
      </c>
    </row>
    <row r="103" s="43" customFormat="1" ht="16.5" spans="2:39">
      <c r="B103" s="46">
        <v>98</v>
      </c>
      <c r="C103" s="46" t="str">
        <f>_xlfn.XLOOKUP(D103,[1]整理明细!$C:$C,[1]整理明细!$B:$B)</f>
        <v>S413032</v>
      </c>
      <c r="D103" s="47" t="s">
        <v>285</v>
      </c>
      <c r="E103" s="47" t="s">
        <v>1078</v>
      </c>
      <c r="F103" s="47"/>
      <c r="G103" s="66">
        <f>VLOOKUP($C103,'[2]2024.01月支付计划'!$B:$H,5,0)</f>
        <v>195058.05</v>
      </c>
      <c r="H103" s="66">
        <f>VLOOKUP($C103,'[2]2024.01月支付计划'!$B:$H,6,0)</f>
        <v>101197.61</v>
      </c>
      <c r="I103" s="66">
        <f>VLOOKUP($C103,'[2]2024.01月支付计划'!$B:$H,7,0)</f>
        <v>16866.2683333333</v>
      </c>
      <c r="J103" s="24">
        <f t="shared" ref="J103:L103" si="127">P103+V103+Y103+AB103+AE103+S103+M103</f>
        <v>166321.2216</v>
      </c>
      <c r="K103" s="24">
        <f t="shared" si="127"/>
        <v>171000</v>
      </c>
      <c r="L103" s="24">
        <f t="shared" si="127"/>
        <v>-4678.77840000006</v>
      </c>
      <c r="M103" s="33">
        <f>VLOOKUP(C103,'[2]2024.01月支付计划'!$B:$K,10,0)</f>
        <v>50000</v>
      </c>
      <c r="N103" s="24">
        <v>40000</v>
      </c>
      <c r="O103" s="24">
        <f t="shared" si="89"/>
        <v>10000</v>
      </c>
      <c r="P103" s="24">
        <f t="shared" si="116"/>
        <v>13493.0146666666</v>
      </c>
      <c r="Q103" s="24">
        <f>VLOOKUP(D103,'[4]12月'!$I:$J,2,0)</f>
        <v>30000</v>
      </c>
      <c r="R103" s="24">
        <f t="shared" si="82"/>
        <v>-16506.9853333334</v>
      </c>
      <c r="S103" s="24">
        <f>VLOOKUP(C103,'[3]11月支付计划'!$C$102:$J$314,8,0)</f>
        <v>10000</v>
      </c>
      <c r="T103" s="24"/>
      <c r="U103" s="24">
        <f t="shared" si="83"/>
        <v>10000</v>
      </c>
      <c r="V103" s="24">
        <f>VLOOKUP(D103,[5]河北应付账款!$C:$G,5,0)</f>
        <v>17913.2336</v>
      </c>
      <c r="W103" s="24">
        <f>VLOOKUP(D103,'[4]10月'!$I:$J,2,0)</f>
        <v>17000</v>
      </c>
      <c r="X103" s="24">
        <f t="shared" si="84"/>
        <v>913.2336</v>
      </c>
      <c r="Y103" s="24">
        <f>VLOOKUP(D103,'[6]规则内-打印版'!$D$3:$I$158,6,0)</f>
        <v>17000</v>
      </c>
      <c r="Z103" s="24">
        <f>VLOOKUP(D103,'[4]9月'!$I:$J,2,0)</f>
        <v>24000</v>
      </c>
      <c r="AA103" s="24">
        <f t="shared" si="85"/>
        <v>-7000</v>
      </c>
      <c r="AB103" s="24">
        <f>VLOOKUP(D103,[7]支付登记跟进V2!$B:$F,5,0)</f>
        <v>30000</v>
      </c>
      <c r="AC103" s="24">
        <f>VLOOKUP(D103,'[4]8月'!$I:$J,2,0)</f>
        <v>30000</v>
      </c>
      <c r="AD103" s="24">
        <f t="shared" si="86"/>
        <v>0</v>
      </c>
      <c r="AE103" s="24">
        <f>VLOOKUP(D103,[8]签批清单!$B:$C,2,0)</f>
        <v>27914.9733333333</v>
      </c>
      <c r="AF103" s="24">
        <f>VLOOKUP(D103,'[4]7月'!$I:$J,2,0)</f>
        <v>30000</v>
      </c>
      <c r="AG103" s="24">
        <f t="shared" si="87"/>
        <v>-2085.0266666667</v>
      </c>
      <c r="AH103" s="47"/>
      <c r="AI103" s="42">
        <f t="shared" si="90"/>
        <v>78171.7930666667</v>
      </c>
      <c r="AJ103" s="42">
        <f t="shared" si="91"/>
        <v>68171.7930666667</v>
      </c>
      <c r="AK103" s="42">
        <f t="shared" si="92"/>
        <v>54678.7784000001</v>
      </c>
      <c r="AL103" s="42">
        <f t="shared" si="93"/>
        <v>4678.77840000005</v>
      </c>
      <c r="AM103" s="43" t="e">
        <f>VLOOKUP(D103,'[9]2月'!$B:$C,2,0)</f>
        <v>#N/A</v>
      </c>
    </row>
    <row r="104" s="43" customFormat="1" ht="16.5" spans="2:39">
      <c r="B104" s="46">
        <v>99</v>
      </c>
      <c r="C104" s="46" t="str">
        <f>_xlfn.XLOOKUP(D104,[1]整理明细!$C:$C,[1]整理明细!$B:$B)</f>
        <v>S413005</v>
      </c>
      <c r="D104" s="47" t="s">
        <v>287</v>
      </c>
      <c r="E104" s="47" t="s">
        <v>1078</v>
      </c>
      <c r="F104" s="47"/>
      <c r="G104" s="66">
        <f>VLOOKUP($C104,'[2]2024.01月支付计划'!$B:$H,5,0)</f>
        <v>35451.04</v>
      </c>
      <c r="H104" s="66">
        <f>VLOOKUP($C104,'[2]2024.01月支付计划'!$B:$H,6,0)</f>
        <v>0</v>
      </c>
      <c r="I104" s="66">
        <f>VLOOKUP($C104,'[2]2024.01月支付计划'!$B:$H,7,0)</f>
        <v>0</v>
      </c>
      <c r="J104" s="24">
        <f t="shared" ref="J104:L104" si="128">P104+V104+Y104+AB104+AE104+S104+M104</f>
        <v>0</v>
      </c>
      <c r="K104" s="24">
        <f t="shared" si="128"/>
        <v>0</v>
      </c>
      <c r="L104" s="24">
        <f t="shared" si="128"/>
        <v>0</v>
      </c>
      <c r="M104" s="33">
        <f>VLOOKUP(C104,'[2]2024.01月支付计划'!$B:$K,10,0)</f>
        <v>0</v>
      </c>
      <c r="N104" s="24"/>
      <c r="O104" s="24">
        <f t="shared" si="89"/>
        <v>0</v>
      </c>
      <c r="P104" s="24">
        <f t="shared" si="116"/>
        <v>0</v>
      </c>
      <c r="Q104" s="24"/>
      <c r="R104" s="24">
        <f t="shared" si="82"/>
        <v>0</v>
      </c>
      <c r="S104" s="24">
        <f>VLOOKUP(C104,'[3]11月支付计划'!$C$102:$J$314,8,0)</f>
        <v>0</v>
      </c>
      <c r="T104" s="24"/>
      <c r="U104" s="24">
        <f t="shared" si="83"/>
        <v>0</v>
      </c>
      <c r="V104" s="24">
        <f>VLOOKUP(D104,[5]河北应付账款!$C:$G,5,0)</f>
        <v>0</v>
      </c>
      <c r="W104" s="24"/>
      <c r="X104" s="24">
        <f t="shared" si="84"/>
        <v>0</v>
      </c>
      <c r="Y104" s="24"/>
      <c r="Z104" s="24"/>
      <c r="AA104" s="24">
        <f t="shared" si="85"/>
        <v>0</v>
      </c>
      <c r="AB104" s="24"/>
      <c r="AC104" s="24"/>
      <c r="AD104" s="24">
        <f t="shared" si="86"/>
        <v>0</v>
      </c>
      <c r="AE104" s="24"/>
      <c r="AF104" s="24"/>
      <c r="AG104" s="24">
        <f t="shared" si="87"/>
        <v>0</v>
      </c>
      <c r="AH104" s="47"/>
      <c r="AI104" s="42">
        <f t="shared" si="90"/>
        <v>0</v>
      </c>
      <c r="AJ104" s="42">
        <f t="shared" si="91"/>
        <v>0</v>
      </c>
      <c r="AK104" s="42">
        <f t="shared" si="92"/>
        <v>0</v>
      </c>
      <c r="AL104" s="42">
        <f t="shared" si="93"/>
        <v>0</v>
      </c>
      <c r="AM104" s="43" t="e">
        <f>VLOOKUP(D104,'[9]2月'!$B:$C,2,0)</f>
        <v>#N/A</v>
      </c>
    </row>
    <row r="105" s="43" customFormat="1" ht="16.5" spans="2:39">
      <c r="B105" s="46">
        <v>100</v>
      </c>
      <c r="C105" s="46" t="str">
        <f>_xlfn.XLOOKUP(D105,[1]整理明细!$C:$C,[1]整理明细!$B:$B)</f>
        <v>S437010</v>
      </c>
      <c r="D105" s="47" t="s">
        <v>289</v>
      </c>
      <c r="E105" s="47" t="s">
        <v>1078</v>
      </c>
      <c r="F105" s="47"/>
      <c r="G105" s="66">
        <f>VLOOKUP($C105,'[2]2024.01月支付计划'!$B:$H,5,0)</f>
        <v>55300.45</v>
      </c>
      <c r="H105" s="66">
        <f>VLOOKUP($C105,'[2]2024.01月支付计划'!$B:$H,6,0)</f>
        <v>10400</v>
      </c>
      <c r="I105" s="66">
        <f>VLOOKUP($C105,'[2]2024.01月支付计划'!$B:$H,7,0)</f>
        <v>1733.33333333333</v>
      </c>
      <c r="J105" s="24">
        <f t="shared" ref="J105:L105" si="129">P105+V105+Y105+AB105+AE105+S105+M105</f>
        <v>28667.36</v>
      </c>
      <c r="K105" s="24">
        <f t="shared" si="129"/>
        <v>9700</v>
      </c>
      <c r="L105" s="24">
        <f t="shared" si="129"/>
        <v>18967.36</v>
      </c>
      <c r="M105" s="33">
        <f>VLOOKUP(C105,'[2]2024.01月支付计划'!$B:$K,10,0)</f>
        <v>1000</v>
      </c>
      <c r="N105" s="24"/>
      <c r="O105" s="24">
        <f t="shared" si="89"/>
        <v>1000</v>
      </c>
      <c r="P105" s="24">
        <f t="shared" si="116"/>
        <v>1386.66666666666</v>
      </c>
      <c r="Q105" s="24"/>
      <c r="R105" s="24">
        <f t="shared" si="82"/>
        <v>1386.66666666666</v>
      </c>
      <c r="S105" s="24">
        <f>VLOOKUP(C105,'[3]11月支付计划'!$C$102:$J$314,8,0)</f>
        <v>0</v>
      </c>
      <c r="T105" s="24"/>
      <c r="U105" s="24">
        <f t="shared" si="83"/>
        <v>0</v>
      </c>
      <c r="V105" s="24">
        <f>VLOOKUP(D105,[5]河北应付账款!$C:$G,5,0)</f>
        <v>13920</v>
      </c>
      <c r="W105" s="24"/>
      <c r="X105" s="24">
        <f t="shared" si="84"/>
        <v>13920</v>
      </c>
      <c r="Y105" s="24">
        <f>VLOOKUP(D105,'[6]规则内-打印版'!$D$3:$I$158,6,0)</f>
        <v>2000</v>
      </c>
      <c r="Z105" s="24">
        <f>VLOOKUP(D105,'[4]9月'!$I:$J,2,0)</f>
        <v>4850</v>
      </c>
      <c r="AA105" s="24">
        <f t="shared" si="85"/>
        <v>-2850</v>
      </c>
      <c r="AB105" s="24">
        <f>VLOOKUP(D105,[7]支付登记跟进V2!$B:$F,5,0)</f>
        <v>5000</v>
      </c>
      <c r="AC105" s="24"/>
      <c r="AD105" s="24">
        <f t="shared" si="86"/>
        <v>5000</v>
      </c>
      <c r="AE105" s="24">
        <f>VLOOKUP(D105,[8]签批清单!$B:$C,2,0)</f>
        <v>5360.69333333333</v>
      </c>
      <c r="AF105" s="24">
        <f>VLOOKUP(D105,'[4]7月'!$I:$J,2,0)</f>
        <v>4850</v>
      </c>
      <c r="AG105" s="24">
        <f t="shared" si="87"/>
        <v>510.69333333333</v>
      </c>
      <c r="AH105" s="47"/>
      <c r="AI105" s="42">
        <f t="shared" si="90"/>
        <v>-16580.6933333333</v>
      </c>
      <c r="AJ105" s="42">
        <f t="shared" si="91"/>
        <v>-16580.6933333333</v>
      </c>
      <c r="AK105" s="42">
        <f t="shared" si="92"/>
        <v>-17967.36</v>
      </c>
      <c r="AL105" s="42">
        <f t="shared" si="93"/>
        <v>-18967.36</v>
      </c>
      <c r="AM105" s="43" t="e">
        <f>VLOOKUP(D105,'[9]2月'!$B:$C,2,0)</f>
        <v>#N/A</v>
      </c>
    </row>
    <row r="106" s="43" customFormat="1" ht="16.5" spans="2:39">
      <c r="B106" s="46">
        <v>101</v>
      </c>
      <c r="C106" s="46" t="str">
        <f>_xlfn.XLOOKUP(D106,[1]整理明细!$C:$C,[1]整理明细!$B:$B)</f>
        <v>S435003</v>
      </c>
      <c r="D106" s="47" t="s">
        <v>291</v>
      </c>
      <c r="E106" s="47" t="s">
        <v>1078</v>
      </c>
      <c r="F106" s="47"/>
      <c r="G106" s="66">
        <f>VLOOKUP($C106,'[2]2024.01月支付计划'!$B:$H,5,0)</f>
        <v>198654</v>
      </c>
      <c r="H106" s="66">
        <f>VLOOKUP($C106,'[2]2024.01月支付计划'!$B:$H,6,0)</f>
        <v>216400</v>
      </c>
      <c r="I106" s="66">
        <f>VLOOKUP($C106,'[2]2024.01月支付计划'!$B:$H,7,0)</f>
        <v>36066.6666666667</v>
      </c>
      <c r="J106" s="24">
        <f t="shared" ref="J106:L106" si="130">P106+V106+Y106+AB106+AE106+S106+M106</f>
        <v>67853.3333333334</v>
      </c>
      <c r="K106" s="24">
        <f t="shared" si="130"/>
        <v>51160.91</v>
      </c>
      <c r="L106" s="24">
        <f t="shared" si="130"/>
        <v>16692.4233333334</v>
      </c>
      <c r="M106" s="33">
        <f>VLOOKUP(C106,'[2]2024.01月支付计划'!$B:$K,10,0)</f>
        <v>29000</v>
      </c>
      <c r="N106" s="24"/>
      <c r="O106" s="24">
        <f t="shared" si="89"/>
        <v>29000</v>
      </c>
      <c r="P106" s="24">
        <f t="shared" si="116"/>
        <v>28853.3333333334</v>
      </c>
      <c r="Q106" s="24"/>
      <c r="R106" s="24">
        <f t="shared" si="82"/>
        <v>28853.3333333334</v>
      </c>
      <c r="S106" s="24">
        <f>VLOOKUP(C106,'[3]11月支付计划'!$C$102:$J$314,8,0)</f>
        <v>10000</v>
      </c>
      <c r="T106" s="24"/>
      <c r="U106" s="24">
        <f t="shared" si="83"/>
        <v>10000</v>
      </c>
      <c r="V106" s="24"/>
      <c r="W106" s="24"/>
      <c r="X106" s="24">
        <f t="shared" si="84"/>
        <v>0</v>
      </c>
      <c r="Y106" s="24"/>
      <c r="Z106" s="24">
        <f>VLOOKUP(D106,'[4]9月'!$I:$J,2,0)</f>
        <v>51160.91</v>
      </c>
      <c r="AA106" s="24">
        <f t="shared" si="85"/>
        <v>-51160.91</v>
      </c>
      <c r="AB106" s="24"/>
      <c r="AC106" s="24"/>
      <c r="AD106" s="24">
        <f t="shared" si="86"/>
        <v>0</v>
      </c>
      <c r="AE106" s="24"/>
      <c r="AF106" s="24"/>
      <c r="AG106" s="24">
        <f t="shared" si="87"/>
        <v>0</v>
      </c>
      <c r="AH106" s="47"/>
      <c r="AI106" s="42">
        <f t="shared" si="90"/>
        <v>51160.91</v>
      </c>
      <c r="AJ106" s="42">
        <f t="shared" si="91"/>
        <v>41160.91</v>
      </c>
      <c r="AK106" s="42">
        <f t="shared" si="92"/>
        <v>12307.5766666666</v>
      </c>
      <c r="AL106" s="42">
        <f t="shared" si="93"/>
        <v>-16692.4233333334</v>
      </c>
      <c r="AM106" s="43" t="e">
        <f>VLOOKUP(D106,'[9]2月'!$B:$C,2,0)</f>
        <v>#N/A</v>
      </c>
    </row>
    <row r="107" s="43" customFormat="1" ht="16.5" spans="2:39">
      <c r="B107" s="46">
        <v>102</v>
      </c>
      <c r="C107" s="46" t="str">
        <f>_xlfn.XLOOKUP(D107,[1]整理明细!$C:$C,[1]整理明细!$B:$B)</f>
        <v>S413043</v>
      </c>
      <c r="D107" s="47" t="s">
        <v>293</v>
      </c>
      <c r="E107" s="47" t="s">
        <v>1078</v>
      </c>
      <c r="F107" s="47"/>
      <c r="G107" s="66">
        <f>VLOOKUP($C107,'[2]2024.01月支付计划'!$B:$H,5,0)</f>
        <v>164440.77</v>
      </c>
      <c r="H107" s="66">
        <f>VLOOKUP($C107,'[2]2024.01月支付计划'!$B:$H,6,0)</f>
        <v>104928.96</v>
      </c>
      <c r="I107" s="66">
        <f>VLOOKUP($C107,'[2]2024.01月支付计划'!$B:$H,7,0)</f>
        <v>17488.16</v>
      </c>
      <c r="J107" s="24">
        <f t="shared" ref="J107:L107" si="131">P107+V107+Y107+AB107+AE107+S107+M107</f>
        <v>149979.092</v>
      </c>
      <c r="K107" s="24">
        <f t="shared" si="131"/>
        <v>125000</v>
      </c>
      <c r="L107" s="24">
        <f t="shared" si="131"/>
        <v>24979.092</v>
      </c>
      <c r="M107" s="33">
        <f>VLOOKUP(C107,'[2]2024.01月支付计划'!$B:$K,10,0)</f>
        <v>30000</v>
      </c>
      <c r="N107" s="24">
        <v>40000</v>
      </c>
      <c r="O107" s="24">
        <f t="shared" si="89"/>
        <v>-10000</v>
      </c>
      <c r="P107" s="24">
        <f t="shared" si="116"/>
        <v>13990.528</v>
      </c>
      <c r="Q107" s="24"/>
      <c r="R107" s="24">
        <f t="shared" si="82"/>
        <v>13990.528</v>
      </c>
      <c r="S107" s="24">
        <f>VLOOKUP(C107,'[3]11月支付计划'!$C$102:$J$314,8,0)</f>
        <v>20000</v>
      </c>
      <c r="T107" s="24"/>
      <c r="U107" s="24">
        <f t="shared" si="83"/>
        <v>20000</v>
      </c>
      <c r="V107" s="24">
        <f>VLOOKUP(D107,[5]河北应付账款!$C:$G,5,0)</f>
        <v>23656</v>
      </c>
      <c r="W107" s="24">
        <f>VLOOKUP(D107,'[4]10月'!$I:$J,2,0)</f>
        <v>23000</v>
      </c>
      <c r="X107" s="24">
        <f t="shared" si="84"/>
        <v>656</v>
      </c>
      <c r="Y107" s="24">
        <f>VLOOKUP(D107,'[6]规则内-打印版'!$D$3:$I$158,6,0)</f>
        <v>23000</v>
      </c>
      <c r="Z107" s="24">
        <f>VLOOKUP(D107,'[4]9月'!$I:$J,2,0)</f>
        <v>23000</v>
      </c>
      <c r="AA107" s="24">
        <f t="shared" si="85"/>
        <v>0</v>
      </c>
      <c r="AB107" s="24">
        <f>VLOOKUP(D107,[7]支付登记跟进V2!$B:$F,5,0)</f>
        <v>21000</v>
      </c>
      <c r="AC107" s="24">
        <f>VLOOKUP(D107,'[4]8月'!$I:$J,2,0)</f>
        <v>21000</v>
      </c>
      <c r="AD107" s="24">
        <f t="shared" si="86"/>
        <v>0</v>
      </c>
      <c r="AE107" s="24">
        <f>VLOOKUP(D107,[8]签批清单!$B:$C,2,0)</f>
        <v>18332.564</v>
      </c>
      <c r="AF107" s="24">
        <f>VLOOKUP(D107,'[4]7月'!$I:$J,2,0)</f>
        <v>18000</v>
      </c>
      <c r="AG107" s="24">
        <f t="shared" si="87"/>
        <v>332.563999999998</v>
      </c>
      <c r="AH107" s="47"/>
      <c r="AI107" s="42">
        <f t="shared" si="90"/>
        <v>39011.436</v>
      </c>
      <c r="AJ107" s="42">
        <f t="shared" si="91"/>
        <v>19011.436</v>
      </c>
      <c r="AK107" s="42">
        <f t="shared" si="92"/>
        <v>5020.908</v>
      </c>
      <c r="AL107" s="42">
        <f t="shared" si="93"/>
        <v>-24979.092</v>
      </c>
      <c r="AM107" s="43" t="e">
        <f>VLOOKUP(D107,'[9]2月'!$B:$C,2,0)</f>
        <v>#N/A</v>
      </c>
    </row>
    <row r="108" s="43" customFormat="1" ht="16.5" spans="2:39">
      <c r="B108" s="46">
        <v>103</v>
      </c>
      <c r="C108" s="46" t="s">
        <v>294</v>
      </c>
      <c r="D108" s="47" t="s">
        <v>295</v>
      </c>
      <c r="E108" s="47" t="s">
        <v>1078</v>
      </c>
      <c r="F108" s="47"/>
      <c r="G108" s="66">
        <f>VLOOKUP($C108,'[2]2024.01月支付计划'!$B:$H,5,0)</f>
        <v>251559.07</v>
      </c>
      <c r="H108" s="66">
        <f>VLOOKUP($C108,'[2]2024.01月支付计划'!$B:$H,6,0)</f>
        <v>403110.1</v>
      </c>
      <c r="I108" s="66">
        <f>VLOOKUP($C108,'[2]2024.01月支付计划'!$B:$H,7,0)</f>
        <v>67185.0166666667</v>
      </c>
      <c r="J108" s="24">
        <f t="shared" ref="J108:L108" si="132">P108+V108+Y108+AB108+AE108+S108+M108</f>
        <v>267779.036</v>
      </c>
      <c r="K108" s="24">
        <f t="shared" si="132"/>
        <v>383341.05</v>
      </c>
      <c r="L108" s="24">
        <f t="shared" si="132"/>
        <v>-115562.014</v>
      </c>
      <c r="M108" s="33">
        <v>54000</v>
      </c>
      <c r="N108" s="24">
        <v>80341.05</v>
      </c>
      <c r="O108" s="24">
        <f t="shared" si="89"/>
        <v>-26341.05</v>
      </c>
      <c r="P108" s="24">
        <f t="shared" si="116"/>
        <v>53748.0133333334</v>
      </c>
      <c r="Q108" s="24">
        <f>VLOOKUP(D108,'[4]12月'!$I:$J,2,0)</f>
        <v>70000</v>
      </c>
      <c r="R108" s="24">
        <f t="shared" si="82"/>
        <v>-16251.9866666666</v>
      </c>
      <c r="S108" s="24">
        <v>40000</v>
      </c>
      <c r="T108" s="24"/>
      <c r="U108" s="24">
        <f t="shared" si="83"/>
        <v>40000</v>
      </c>
      <c r="V108" s="24">
        <v>39836.0813333334</v>
      </c>
      <c r="W108" s="24">
        <f>VLOOKUP(D108,'[4]10月'!$I:$J,2,0)</f>
        <v>40000</v>
      </c>
      <c r="X108" s="24">
        <f t="shared" si="84"/>
        <v>-163.918666666599</v>
      </c>
      <c r="Y108" s="24">
        <f>VLOOKUP(D108,'[6]规则内-打印版'!$D$3:$I$158,6,0)</f>
        <v>37000</v>
      </c>
      <c r="Z108" s="24"/>
      <c r="AA108" s="24">
        <f t="shared" si="85"/>
        <v>37000</v>
      </c>
      <c r="AB108" s="24">
        <f>VLOOKUP(D108,[7]支付登记跟进V2!$B:$F,5,0)</f>
        <v>23000</v>
      </c>
      <c r="AC108" s="24">
        <f>VLOOKUP(D108,'[4]8月'!$I:$J,2,0)</f>
        <v>193000</v>
      </c>
      <c r="AD108" s="24">
        <f t="shared" si="86"/>
        <v>-170000</v>
      </c>
      <c r="AE108" s="24">
        <f>VLOOKUP(D108,[8]签批清单!$B:$C,2,0)</f>
        <v>20194.9413333333</v>
      </c>
      <c r="AF108" s="24"/>
      <c r="AG108" s="24">
        <f t="shared" si="87"/>
        <v>20194.9413333333</v>
      </c>
      <c r="AH108" s="47"/>
      <c r="AI108" s="42">
        <f t="shared" si="90"/>
        <v>263310.027333333</v>
      </c>
      <c r="AJ108" s="42">
        <f t="shared" si="91"/>
        <v>223310.027333333</v>
      </c>
      <c r="AK108" s="42">
        <f t="shared" si="92"/>
        <v>169562.014</v>
      </c>
      <c r="AL108" s="42">
        <f t="shared" si="93"/>
        <v>115562.014</v>
      </c>
      <c r="AM108" s="43" t="e">
        <f>VLOOKUP(D108,'[9]2月'!$B:$C,2,0)</f>
        <v>#N/A</v>
      </c>
    </row>
    <row r="109" s="43" customFormat="1" ht="16.5" spans="2:39">
      <c r="B109" s="46">
        <v>104</v>
      </c>
      <c r="C109" s="46" t="str">
        <f>_xlfn.XLOOKUP(D109,[1]整理明细!$C:$C,[1]整理明细!$B:$B)</f>
        <v>S413028</v>
      </c>
      <c r="D109" s="47" t="s">
        <v>297</v>
      </c>
      <c r="E109" s="47" t="s">
        <v>1078</v>
      </c>
      <c r="F109" s="47"/>
      <c r="G109" s="66">
        <f>VLOOKUP($C109,'[2]2024.01月支付计划'!$B:$H,5,0)</f>
        <v>36972.89</v>
      </c>
      <c r="H109" s="66">
        <f>VLOOKUP($C109,'[2]2024.01月支付计划'!$B:$H,6,0)</f>
        <v>18700</v>
      </c>
      <c r="I109" s="66">
        <f>VLOOKUP($C109,'[2]2024.01月支付计划'!$B:$H,7,0)</f>
        <v>3116.66666666667</v>
      </c>
      <c r="J109" s="24">
        <f t="shared" ref="J109:L109" si="133">P109+V109+Y109+AB109+AE109+S109+M109</f>
        <v>37453.3333333333</v>
      </c>
      <c r="K109" s="24">
        <f t="shared" si="133"/>
        <v>9700</v>
      </c>
      <c r="L109" s="24">
        <f t="shared" si="133"/>
        <v>27753.3333333333</v>
      </c>
      <c r="M109" s="33">
        <f>VLOOKUP(C109,'[2]2024.01月支付计划'!$B:$K,10,0)</f>
        <v>20000</v>
      </c>
      <c r="N109" s="24">
        <v>9700</v>
      </c>
      <c r="O109" s="24">
        <f t="shared" si="89"/>
        <v>10300</v>
      </c>
      <c r="P109" s="24">
        <f t="shared" si="116"/>
        <v>2493.33333333334</v>
      </c>
      <c r="Q109" s="24"/>
      <c r="R109" s="24">
        <f t="shared" si="82"/>
        <v>2493.33333333334</v>
      </c>
      <c r="S109" s="24">
        <f>VLOOKUP(C109,'[3]11月支付计划'!$C$102:$J$314,8,0)</f>
        <v>0</v>
      </c>
      <c r="T109" s="24"/>
      <c r="U109" s="24">
        <f t="shared" si="83"/>
        <v>0</v>
      </c>
      <c r="V109" s="24">
        <f>VLOOKUP(D109,[5]河北应付账款!$C:$G,5,0)</f>
        <v>14960</v>
      </c>
      <c r="W109" s="24"/>
      <c r="X109" s="24">
        <f t="shared" si="84"/>
        <v>14960</v>
      </c>
      <c r="Y109" s="24"/>
      <c r="Z109" s="24"/>
      <c r="AA109" s="24">
        <f t="shared" si="85"/>
        <v>0</v>
      </c>
      <c r="AB109" s="24"/>
      <c r="AC109" s="24"/>
      <c r="AD109" s="24">
        <f t="shared" si="86"/>
        <v>0</v>
      </c>
      <c r="AE109" s="24"/>
      <c r="AF109" s="24"/>
      <c r="AG109" s="24">
        <f t="shared" si="87"/>
        <v>0</v>
      </c>
      <c r="AH109" s="47"/>
      <c r="AI109" s="42">
        <f t="shared" si="90"/>
        <v>-5260</v>
      </c>
      <c r="AJ109" s="42">
        <f t="shared" si="91"/>
        <v>-5260</v>
      </c>
      <c r="AK109" s="42">
        <f t="shared" si="92"/>
        <v>-7753.33333333334</v>
      </c>
      <c r="AL109" s="42">
        <f t="shared" si="93"/>
        <v>-27753.3333333333</v>
      </c>
      <c r="AM109" s="43" t="e">
        <f>VLOOKUP(D109,'[9]2月'!$B:$C,2,0)</f>
        <v>#N/A</v>
      </c>
    </row>
    <row r="110" s="43" customFormat="1" ht="16.5" spans="2:39">
      <c r="B110" s="46">
        <v>105</v>
      </c>
      <c r="C110" s="46" t="str">
        <f>_xlfn.XLOOKUP(D110,[1]整理明细!$C:$C,[1]整理明细!$B:$B)</f>
        <v>S431010</v>
      </c>
      <c r="D110" s="47" t="s">
        <v>299</v>
      </c>
      <c r="E110" s="47" t="s">
        <v>1078</v>
      </c>
      <c r="F110" s="47"/>
      <c r="G110" s="66">
        <f>VLOOKUP($C110,'[2]2024.01月支付计划'!$B:$H,5,0)</f>
        <v>717156.56</v>
      </c>
      <c r="H110" s="66">
        <f>VLOOKUP($C110,'[2]2024.01月支付计划'!$B:$H,6,0)</f>
        <v>531940.17</v>
      </c>
      <c r="I110" s="66">
        <f>VLOOKUP($C110,'[2]2024.01月支付计划'!$B:$H,7,0)</f>
        <v>88656.695</v>
      </c>
      <c r="J110" s="24">
        <f t="shared" ref="J110:L110" si="134">P110+V110+Y110+AB110+AE110+S110+M110</f>
        <v>443016.934666667</v>
      </c>
      <c r="K110" s="24">
        <f t="shared" si="134"/>
        <v>291080</v>
      </c>
      <c r="L110" s="24">
        <f t="shared" si="134"/>
        <v>151936.934666667</v>
      </c>
      <c r="M110" s="33">
        <f>VLOOKUP(C110,'[2]2024.01月支付计划'!$B:$K,10,0)</f>
        <v>71000</v>
      </c>
      <c r="N110" s="24">
        <v>50000</v>
      </c>
      <c r="O110" s="24">
        <f t="shared" si="89"/>
        <v>21000</v>
      </c>
      <c r="P110" s="24">
        <f t="shared" si="116"/>
        <v>70925.356</v>
      </c>
      <c r="Q110" s="24">
        <f>VLOOKUP(D110,'[4]12月'!$I:$J,2,0)</f>
        <v>49000</v>
      </c>
      <c r="R110" s="24">
        <f t="shared" si="82"/>
        <v>21925.356</v>
      </c>
      <c r="S110" s="24">
        <f>VLOOKUP(C110,'[3]11月支付计划'!$C$102:$J$314,8,0)</f>
        <v>50000</v>
      </c>
      <c r="T110" s="24">
        <f>VLOOKUP(D110,'[4]11月'!$I:$J,2,0)</f>
        <v>78400</v>
      </c>
      <c r="U110" s="24">
        <f t="shared" si="83"/>
        <v>-28400</v>
      </c>
      <c r="V110" s="24">
        <f>VLOOKUP(D110,[5]河北应付账款!$C:$G,5,0)</f>
        <v>77574.4946666667</v>
      </c>
      <c r="W110" s="24">
        <f>VLOOKUP(D110,'[4]10月'!$I:$J,2,0)</f>
        <v>62720</v>
      </c>
      <c r="X110" s="24">
        <f t="shared" si="84"/>
        <v>14854.4946666667</v>
      </c>
      <c r="Y110" s="24">
        <f>VLOOKUP(D110,'[6]规则内-打印版'!$D$3:$I$158,6,0)</f>
        <v>64000</v>
      </c>
      <c r="Z110" s="24"/>
      <c r="AA110" s="24">
        <f t="shared" si="85"/>
        <v>64000</v>
      </c>
      <c r="AB110" s="24">
        <f>VLOOKUP(D110,[7]支付登记跟进V2!$B:$F,5,0)</f>
        <v>52000</v>
      </c>
      <c r="AC110" s="24">
        <f>VLOOKUP(D110,'[4]8月'!$I:$J,2,0)</f>
        <v>50960</v>
      </c>
      <c r="AD110" s="24">
        <f t="shared" si="86"/>
        <v>1040</v>
      </c>
      <c r="AE110" s="24">
        <f>VLOOKUP(D110,[8]签批清单!$B:$C,2,0)</f>
        <v>57517.084</v>
      </c>
      <c r="AF110" s="24"/>
      <c r="AG110" s="24">
        <f t="shared" si="87"/>
        <v>57517.084</v>
      </c>
      <c r="AH110" s="47"/>
      <c r="AI110" s="42">
        <f t="shared" si="90"/>
        <v>39988.4213333333</v>
      </c>
      <c r="AJ110" s="42">
        <f t="shared" si="91"/>
        <v>-10011.5786666667</v>
      </c>
      <c r="AK110" s="42">
        <f t="shared" si="92"/>
        <v>-80936.9346666667</v>
      </c>
      <c r="AL110" s="42">
        <f t="shared" si="93"/>
        <v>-151936.934666667</v>
      </c>
      <c r="AM110" s="43" t="e">
        <f>VLOOKUP(D110,'[9]2月'!$B:$C,2,0)</f>
        <v>#N/A</v>
      </c>
    </row>
    <row r="111" s="43" customFormat="1" ht="16.5" spans="2:39">
      <c r="B111" s="46">
        <v>106</v>
      </c>
      <c r="C111" s="46" t="str">
        <f>_xlfn.XLOOKUP(D111,[1]整理明细!$C:$C,[1]整理明细!$B:$B)</f>
        <v>S433014</v>
      </c>
      <c r="D111" s="47" t="s">
        <v>301</v>
      </c>
      <c r="E111" s="47" t="s">
        <v>1078</v>
      </c>
      <c r="F111" s="47"/>
      <c r="G111" s="66">
        <f>VLOOKUP($C111,'[2]2024.01月支付计划'!$B:$H,5,0)</f>
        <v>29924.39</v>
      </c>
      <c r="H111" s="66">
        <f>VLOOKUP($C111,'[2]2024.01月支付计划'!$B:$H,6,0)</f>
        <v>0</v>
      </c>
      <c r="I111" s="66">
        <f>VLOOKUP($C111,'[2]2024.01月支付计划'!$B:$H,7,0)</f>
        <v>0</v>
      </c>
      <c r="J111" s="24">
        <f t="shared" ref="J111:L111" si="135">P111+V111+Y111+AB111+AE111+S111+M111</f>
        <v>0</v>
      </c>
      <c r="K111" s="24">
        <f t="shared" si="135"/>
        <v>0</v>
      </c>
      <c r="L111" s="24">
        <f t="shared" si="135"/>
        <v>0</v>
      </c>
      <c r="M111" s="33">
        <f>VLOOKUP(C111,'[2]2024.01月支付计划'!$B:$K,10,0)</f>
        <v>0</v>
      </c>
      <c r="N111" s="24"/>
      <c r="O111" s="24">
        <f t="shared" si="89"/>
        <v>0</v>
      </c>
      <c r="P111" s="24">
        <f t="shared" si="116"/>
        <v>0</v>
      </c>
      <c r="Q111" s="24"/>
      <c r="R111" s="24">
        <f t="shared" si="82"/>
        <v>0</v>
      </c>
      <c r="S111" s="24">
        <f>VLOOKUP(C111,'[3]11月支付计划'!$C$102:$J$314,8,0)</f>
        <v>0</v>
      </c>
      <c r="T111" s="24"/>
      <c r="U111" s="24">
        <f t="shared" si="83"/>
        <v>0</v>
      </c>
      <c r="V111" s="24">
        <f>VLOOKUP(D111,[5]河北应付账款!$C:$G,5,0)</f>
        <v>0</v>
      </c>
      <c r="W111" s="24"/>
      <c r="X111" s="24">
        <f t="shared" si="84"/>
        <v>0</v>
      </c>
      <c r="Y111" s="24"/>
      <c r="Z111" s="24"/>
      <c r="AA111" s="24">
        <f t="shared" si="85"/>
        <v>0</v>
      </c>
      <c r="AB111" s="24"/>
      <c r="AC111" s="24"/>
      <c r="AD111" s="24">
        <f t="shared" si="86"/>
        <v>0</v>
      </c>
      <c r="AE111" s="24"/>
      <c r="AF111" s="24"/>
      <c r="AG111" s="24">
        <f t="shared" si="87"/>
        <v>0</v>
      </c>
      <c r="AH111" s="47"/>
      <c r="AI111" s="42">
        <f t="shared" si="90"/>
        <v>0</v>
      </c>
      <c r="AJ111" s="42">
        <f t="shared" si="91"/>
        <v>0</v>
      </c>
      <c r="AK111" s="42">
        <f t="shared" si="92"/>
        <v>0</v>
      </c>
      <c r="AL111" s="42">
        <f t="shared" si="93"/>
        <v>0</v>
      </c>
      <c r="AM111" s="43" t="e">
        <f>VLOOKUP(D111,'[9]2月'!$B:$C,2,0)</f>
        <v>#N/A</v>
      </c>
    </row>
    <row r="112" s="43" customFormat="1" ht="16.5" spans="2:39">
      <c r="B112" s="46">
        <v>107</v>
      </c>
      <c r="C112" s="46" t="str">
        <f>_xlfn.XLOOKUP(D112,[1]整理明细!$C:$C,[1]整理明细!$B:$B)</f>
        <v>S412021</v>
      </c>
      <c r="D112" s="47" t="s">
        <v>303</v>
      </c>
      <c r="E112" s="47" t="s">
        <v>1078</v>
      </c>
      <c r="F112" s="47"/>
      <c r="G112" s="66">
        <f>VLOOKUP($C112,'[2]2024.01月支付计划'!$B:$H,5,0)</f>
        <v>28888.81</v>
      </c>
      <c r="H112" s="66">
        <f>VLOOKUP($C112,'[2]2024.01月支付计划'!$B:$H,6,0)</f>
        <v>0</v>
      </c>
      <c r="I112" s="66">
        <f>VLOOKUP($C112,'[2]2024.01月支付计划'!$B:$H,7,0)</f>
        <v>0</v>
      </c>
      <c r="J112" s="24">
        <f t="shared" ref="J112:L112" si="136">P112+V112+Y112+AB112+AE112+S112+M112</f>
        <v>0</v>
      </c>
      <c r="K112" s="24">
        <f t="shared" si="136"/>
        <v>0</v>
      </c>
      <c r="L112" s="24">
        <f t="shared" si="136"/>
        <v>0</v>
      </c>
      <c r="M112" s="33">
        <f>VLOOKUP(C112,'[2]2024.01月支付计划'!$B:$K,10,0)</f>
        <v>0</v>
      </c>
      <c r="N112" s="24"/>
      <c r="O112" s="24">
        <f t="shared" si="89"/>
        <v>0</v>
      </c>
      <c r="P112" s="24">
        <f t="shared" si="116"/>
        <v>0</v>
      </c>
      <c r="Q112" s="24"/>
      <c r="R112" s="24">
        <f t="shared" si="82"/>
        <v>0</v>
      </c>
      <c r="S112" s="24">
        <f>VLOOKUP(C112,'[3]11月支付计划'!$C$102:$J$314,8,0)</f>
        <v>0</v>
      </c>
      <c r="T112" s="24"/>
      <c r="U112" s="24">
        <f t="shared" si="83"/>
        <v>0</v>
      </c>
      <c r="V112" s="24">
        <f>VLOOKUP(D112,[5]河北应付账款!$C:$G,5,0)</f>
        <v>0</v>
      </c>
      <c r="W112" s="24"/>
      <c r="X112" s="24">
        <f t="shared" si="84"/>
        <v>0</v>
      </c>
      <c r="Y112" s="24"/>
      <c r="Z112" s="24"/>
      <c r="AA112" s="24">
        <f t="shared" si="85"/>
        <v>0</v>
      </c>
      <c r="AB112" s="24"/>
      <c r="AC112" s="24"/>
      <c r="AD112" s="24">
        <f t="shared" si="86"/>
        <v>0</v>
      </c>
      <c r="AE112" s="24"/>
      <c r="AF112" s="24"/>
      <c r="AG112" s="24">
        <f t="shared" si="87"/>
        <v>0</v>
      </c>
      <c r="AH112" s="47"/>
      <c r="AI112" s="42">
        <f t="shared" si="90"/>
        <v>0</v>
      </c>
      <c r="AJ112" s="42">
        <f t="shared" si="91"/>
        <v>0</v>
      </c>
      <c r="AK112" s="42">
        <f t="shared" si="92"/>
        <v>0</v>
      </c>
      <c r="AL112" s="42">
        <f t="shared" si="93"/>
        <v>0</v>
      </c>
      <c r="AM112" s="43" t="e">
        <f>VLOOKUP(D112,'[9]2月'!$B:$C,2,0)</f>
        <v>#N/A</v>
      </c>
    </row>
    <row r="113" s="43" customFormat="1" ht="16.5" spans="2:39">
      <c r="B113" s="46">
        <v>108</v>
      </c>
      <c r="C113" s="46" t="str">
        <f>_xlfn.XLOOKUP(D113,[1]整理明细!$C:$C,[1]整理明细!$B:$B)</f>
        <v>S413167</v>
      </c>
      <c r="D113" s="47" t="s">
        <v>307</v>
      </c>
      <c r="E113" s="47" t="s">
        <v>1078</v>
      </c>
      <c r="F113" s="47"/>
      <c r="G113" s="66">
        <f>VLOOKUP($C113,'[2]2024.01月支付计划'!$B:$H,5,0)</f>
        <v>637671.26</v>
      </c>
      <c r="H113" s="66">
        <f>VLOOKUP($C113,'[2]2024.01月支付计划'!$B:$H,6,0)</f>
        <v>842195</v>
      </c>
      <c r="I113" s="66">
        <f>VLOOKUP($C113,'[2]2024.01月支付计划'!$B:$H,7,0)</f>
        <v>140365.833333333</v>
      </c>
      <c r="J113" s="24">
        <f t="shared" ref="J113:L113" si="137">P113+V113+Y113+AB113+AE113+S113+M113</f>
        <v>938690.965333332</v>
      </c>
      <c r="K113" s="24">
        <f t="shared" si="137"/>
        <v>764280</v>
      </c>
      <c r="L113" s="24">
        <f t="shared" si="137"/>
        <v>174410.965333332</v>
      </c>
      <c r="M113" s="33">
        <f>VLOOKUP(C113,'[2]2024.01月支付计划'!$B:$K,10,0)</f>
        <v>112000</v>
      </c>
      <c r="N113" s="24">
        <v>58200</v>
      </c>
      <c r="O113" s="24">
        <f t="shared" si="89"/>
        <v>53800</v>
      </c>
      <c r="P113" s="24">
        <f t="shared" si="116"/>
        <v>112292.666666666</v>
      </c>
      <c r="Q113" s="24">
        <f>VLOOKUP(D113,'[4]12月'!$I:$J,2,0)</f>
        <v>67900</v>
      </c>
      <c r="R113" s="24">
        <f t="shared" si="82"/>
        <v>44392.6666666664</v>
      </c>
      <c r="S113" s="24">
        <f>VLOOKUP(C113,'[3]11月支付计划'!$C$102:$J$314,8,0)</f>
        <v>140000</v>
      </c>
      <c r="T113" s="24">
        <f>VLOOKUP(D113,'[4]11月'!$I:$J,2,0)</f>
        <v>67900</v>
      </c>
      <c r="U113" s="24">
        <f t="shared" si="83"/>
        <v>72100</v>
      </c>
      <c r="V113" s="24">
        <f>VLOOKUP(D113,[5]河北应付账款!$C:$G,5,0)</f>
        <v>169128.078666666</v>
      </c>
      <c r="W113" s="24">
        <f>VLOOKUP(D113,'[4]10月'!$I:$J,2,0)</f>
        <v>100000</v>
      </c>
      <c r="X113" s="24">
        <f t="shared" si="84"/>
        <v>69128.078666666</v>
      </c>
      <c r="Y113" s="24">
        <f>VLOOKUP(D113,'[6]规则内-打印版'!$D$3:$I$158,6,0)</f>
        <v>160000</v>
      </c>
      <c r="Z113" s="24"/>
      <c r="AA113" s="24">
        <f t="shared" si="85"/>
        <v>160000</v>
      </c>
      <c r="AB113" s="24">
        <f>VLOOKUP(D113,[7]支付登记跟进V2!$B:$F,5,0)</f>
        <v>124000</v>
      </c>
      <c r="AC113" s="24">
        <f>VLOOKUP(D113,'[4]8月'!$I:$J,2,0)</f>
        <v>350000</v>
      </c>
      <c r="AD113" s="24">
        <f t="shared" si="86"/>
        <v>-226000</v>
      </c>
      <c r="AE113" s="24">
        <f>VLOOKUP(D113,[8]签批清单!$B:$C,2,0)</f>
        <v>121270.22</v>
      </c>
      <c r="AF113" s="24">
        <f>VLOOKUP(D113,'[4]7月'!$I:$J,2,0)</f>
        <v>120280</v>
      </c>
      <c r="AG113" s="24">
        <f t="shared" si="87"/>
        <v>990.220000000001</v>
      </c>
      <c r="AH113" s="47"/>
      <c r="AI113" s="42">
        <f t="shared" si="90"/>
        <v>189881.701333334</v>
      </c>
      <c r="AJ113" s="42">
        <f t="shared" si="91"/>
        <v>49881.701333334</v>
      </c>
      <c r="AK113" s="42">
        <f t="shared" si="92"/>
        <v>-62410.9653333324</v>
      </c>
      <c r="AL113" s="42">
        <f t="shared" si="93"/>
        <v>-174410.965333332</v>
      </c>
      <c r="AM113" s="43" t="e">
        <f>VLOOKUP(D113,'[9]2月'!$B:$C,2,0)</f>
        <v>#N/A</v>
      </c>
    </row>
    <row r="114" s="43" customFormat="1" ht="16.5" spans="2:39">
      <c r="B114" s="46">
        <v>109</v>
      </c>
      <c r="C114" s="46" t="str">
        <f>_xlfn.XLOOKUP(D114,[1]整理明细!$C:$C,[1]整理明细!$B:$B)</f>
        <v>S411013</v>
      </c>
      <c r="D114" s="47" t="s">
        <v>309</v>
      </c>
      <c r="E114" s="47" t="s">
        <v>1078</v>
      </c>
      <c r="F114" s="47"/>
      <c r="G114" s="66">
        <f>VLOOKUP($C114,'[2]2024.01月支付计划'!$B:$H,5,0)</f>
        <v>1219055.76</v>
      </c>
      <c r="H114" s="66">
        <f>VLOOKUP($C114,'[2]2024.01月支付计划'!$B:$H,6,0)</f>
        <v>332201.71</v>
      </c>
      <c r="I114" s="66">
        <f>VLOOKUP($C114,'[2]2024.01月支付计划'!$B:$H,7,0)</f>
        <v>55366.9516666667</v>
      </c>
      <c r="J114" s="24">
        <f t="shared" ref="J114:L114" si="138">P114+V114+Y114+AB114+AE114+S114+M114</f>
        <v>567610.782666667</v>
      </c>
      <c r="K114" s="24">
        <f t="shared" si="138"/>
        <v>390130</v>
      </c>
      <c r="L114" s="24">
        <f t="shared" si="138"/>
        <v>177480.782666667</v>
      </c>
      <c r="M114" s="33">
        <f>VLOOKUP(C114,'[2]2024.01月支付计划'!$B:$K,10,0)</f>
        <v>44000</v>
      </c>
      <c r="N114" s="24"/>
      <c r="O114" s="24">
        <f t="shared" si="89"/>
        <v>44000</v>
      </c>
      <c r="P114" s="24">
        <f t="shared" si="116"/>
        <v>44293.5613333334</v>
      </c>
      <c r="Q114" s="24"/>
      <c r="R114" s="24">
        <f t="shared" si="82"/>
        <v>44293.5613333334</v>
      </c>
      <c r="S114" s="24">
        <f>VLOOKUP(C114,'[3]11月支付计划'!$C$102:$J$314,8,0)</f>
        <v>60000</v>
      </c>
      <c r="T114" s="24"/>
      <c r="U114" s="24">
        <f t="shared" si="83"/>
        <v>60000</v>
      </c>
      <c r="V114" s="24">
        <f>VLOOKUP(D114,[5]河北应付账款!$C:$G,5,0)</f>
        <v>78858.7533333334</v>
      </c>
      <c r="W114" s="24"/>
      <c r="X114" s="24">
        <f t="shared" si="84"/>
        <v>78858.7533333334</v>
      </c>
      <c r="Y114" s="24">
        <f>VLOOKUP(D114,'[6]规则内-打印版'!$D$3:$I$158,6,0)</f>
        <v>91000</v>
      </c>
      <c r="Z114" s="24">
        <f>VLOOKUP(D114,'[4]9月'!$I:$J,2,0)</f>
        <v>100000</v>
      </c>
      <c r="AA114" s="24">
        <f t="shared" si="85"/>
        <v>-9000</v>
      </c>
      <c r="AB114" s="24">
        <f>VLOOKUP(D114,[7]支付登记跟进V2!$B:$F,5,0)</f>
        <v>100000</v>
      </c>
      <c r="AC114" s="24">
        <f>VLOOKUP(D114,'[4]8月'!$I:$J,2,0)</f>
        <v>145600</v>
      </c>
      <c r="AD114" s="24">
        <f t="shared" si="86"/>
        <v>-45600</v>
      </c>
      <c r="AE114" s="24">
        <f>VLOOKUP(D114,[8]签批清单!$B:$C,2,0)</f>
        <v>149458.468</v>
      </c>
      <c r="AF114" s="24">
        <f>VLOOKUP(D114,'[4]7月'!$I:$J,2,0)</f>
        <v>144530</v>
      </c>
      <c r="AG114" s="24">
        <f t="shared" si="87"/>
        <v>4928.46799999999</v>
      </c>
      <c r="AH114" s="47"/>
      <c r="AI114" s="42">
        <f t="shared" si="90"/>
        <v>-29187.2213333334</v>
      </c>
      <c r="AJ114" s="42">
        <f t="shared" si="91"/>
        <v>-89187.2213333334</v>
      </c>
      <c r="AK114" s="42">
        <f t="shared" si="92"/>
        <v>-133480.782666667</v>
      </c>
      <c r="AL114" s="42">
        <f t="shared" si="93"/>
        <v>-177480.782666667</v>
      </c>
      <c r="AM114" s="43" t="e">
        <f>VLOOKUP(D114,'[9]2月'!$B:$C,2,0)</f>
        <v>#N/A</v>
      </c>
    </row>
    <row r="115" s="43" customFormat="1" ht="16.5" spans="2:39">
      <c r="B115" s="46">
        <v>110</v>
      </c>
      <c r="C115" s="46" t="s">
        <v>312</v>
      </c>
      <c r="D115" s="47" t="s">
        <v>313</v>
      </c>
      <c r="E115" s="47" t="s">
        <v>1078</v>
      </c>
      <c r="F115" s="47"/>
      <c r="G115" s="66">
        <f>VLOOKUP($C115,'[2]2024.01月支付计划'!$B:$H,5,0)</f>
        <v>23937.6</v>
      </c>
      <c r="H115" s="66">
        <f>VLOOKUP($C115,'[2]2024.01月支付计划'!$B:$H,6,0)</f>
        <v>0</v>
      </c>
      <c r="I115" s="66">
        <f>VLOOKUP($C115,'[2]2024.01月支付计划'!$B:$H,7,0)</f>
        <v>0</v>
      </c>
      <c r="J115" s="24">
        <f t="shared" ref="J115:L115" si="139">P115+V115+Y115+AB115+AE115+S115+M115</f>
        <v>0</v>
      </c>
      <c r="K115" s="24">
        <f t="shared" si="139"/>
        <v>0</v>
      </c>
      <c r="L115" s="24">
        <f t="shared" si="139"/>
        <v>0</v>
      </c>
      <c r="M115" s="33"/>
      <c r="N115" s="24"/>
      <c r="O115" s="24">
        <f t="shared" si="89"/>
        <v>0</v>
      </c>
      <c r="P115" s="24">
        <f t="shared" si="116"/>
        <v>0</v>
      </c>
      <c r="Q115" s="24"/>
      <c r="R115" s="24">
        <f t="shared" si="82"/>
        <v>0</v>
      </c>
      <c r="S115" s="24"/>
      <c r="T115" s="24"/>
      <c r="U115" s="24">
        <f t="shared" si="83"/>
        <v>0</v>
      </c>
      <c r="V115" s="24"/>
      <c r="W115" s="24"/>
      <c r="X115" s="24">
        <f t="shared" si="84"/>
        <v>0</v>
      </c>
      <c r="Y115" s="24"/>
      <c r="Z115" s="24"/>
      <c r="AA115" s="24">
        <f t="shared" si="85"/>
        <v>0</v>
      </c>
      <c r="AB115" s="24"/>
      <c r="AC115" s="24"/>
      <c r="AD115" s="24">
        <f t="shared" si="86"/>
        <v>0</v>
      </c>
      <c r="AE115" s="24"/>
      <c r="AF115" s="24"/>
      <c r="AG115" s="24">
        <f t="shared" si="87"/>
        <v>0</v>
      </c>
      <c r="AH115" s="47"/>
      <c r="AI115" s="42">
        <f t="shared" si="90"/>
        <v>0</v>
      </c>
      <c r="AJ115" s="42">
        <f t="shared" si="91"/>
        <v>0</v>
      </c>
      <c r="AK115" s="42">
        <f t="shared" si="92"/>
        <v>0</v>
      </c>
      <c r="AL115" s="42">
        <f t="shared" si="93"/>
        <v>0</v>
      </c>
      <c r="AM115" s="43" t="e">
        <f>VLOOKUP(D115,'[9]2月'!$B:$C,2,0)</f>
        <v>#N/A</v>
      </c>
    </row>
    <row r="116" s="43" customFormat="1" ht="16.5" spans="2:39">
      <c r="B116" s="46">
        <v>111</v>
      </c>
      <c r="C116" s="46" t="str">
        <f>_xlfn.XLOOKUP(D116,[1]整理明细!$C:$C,[1]整理明细!$B:$B)</f>
        <v>S411039</v>
      </c>
      <c r="D116" s="47" t="s">
        <v>317</v>
      </c>
      <c r="E116" s="47" t="s">
        <v>1078</v>
      </c>
      <c r="F116" s="47"/>
      <c r="G116" s="66">
        <f>VLOOKUP($C116,'[2]2024.01月支付计划'!$B:$H,5,0)</f>
        <v>22760</v>
      </c>
      <c r="H116" s="66">
        <f>VLOOKUP($C116,'[2]2024.01月支付计划'!$B:$H,6,0)</f>
        <v>1300</v>
      </c>
      <c r="I116" s="66">
        <f>VLOOKUP($C116,'[2]2024.01月支付计划'!$B:$H,7,0)</f>
        <v>216.666666666667</v>
      </c>
      <c r="J116" s="24">
        <f t="shared" ref="J116:L116" si="140">P116+V116+Y116+AB116+AE116+S116+M116</f>
        <v>1229.33333333333</v>
      </c>
      <c r="K116" s="24">
        <f t="shared" si="140"/>
        <v>0</v>
      </c>
      <c r="L116" s="24">
        <f t="shared" si="140"/>
        <v>1229.33333333333</v>
      </c>
      <c r="M116" s="33">
        <f>VLOOKUP(C116,'[2]2024.01月支付计划'!$B:$K,10,0)</f>
        <v>0</v>
      </c>
      <c r="N116" s="24"/>
      <c r="O116" s="24">
        <f t="shared" si="89"/>
        <v>0</v>
      </c>
      <c r="P116" s="24">
        <f t="shared" si="116"/>
        <v>173.333333333334</v>
      </c>
      <c r="Q116" s="24"/>
      <c r="R116" s="24">
        <f t="shared" si="82"/>
        <v>173.333333333334</v>
      </c>
      <c r="S116" s="24">
        <f>VLOOKUP(C116,'[3]11月支付计划'!$C$102:$J$314,8,0)</f>
        <v>0</v>
      </c>
      <c r="T116" s="24"/>
      <c r="U116" s="24">
        <f t="shared" si="83"/>
        <v>0</v>
      </c>
      <c r="V116" s="24">
        <f>VLOOKUP(D116,[5]河北应付账款!$C:$G,5,0)</f>
        <v>1056</v>
      </c>
      <c r="W116" s="24"/>
      <c r="X116" s="24">
        <f t="shared" si="84"/>
        <v>1056</v>
      </c>
      <c r="Y116" s="24"/>
      <c r="Z116" s="24"/>
      <c r="AA116" s="24">
        <f t="shared" si="85"/>
        <v>0</v>
      </c>
      <c r="AB116" s="24"/>
      <c r="AC116" s="24"/>
      <c r="AD116" s="24">
        <f t="shared" si="86"/>
        <v>0</v>
      </c>
      <c r="AE116" s="24"/>
      <c r="AF116" s="24"/>
      <c r="AG116" s="24">
        <f t="shared" si="87"/>
        <v>0</v>
      </c>
      <c r="AH116" s="47"/>
      <c r="AI116" s="42">
        <f t="shared" si="90"/>
        <v>-1056</v>
      </c>
      <c r="AJ116" s="42">
        <f t="shared" si="91"/>
        <v>-1056</v>
      </c>
      <c r="AK116" s="42">
        <f t="shared" si="92"/>
        <v>-1229.33333333333</v>
      </c>
      <c r="AL116" s="42">
        <f t="shared" si="93"/>
        <v>-1229.33333333333</v>
      </c>
      <c r="AM116" s="43" t="e">
        <f>VLOOKUP(D116,'[9]2月'!$B:$C,2,0)</f>
        <v>#N/A</v>
      </c>
    </row>
    <row r="117" s="43" customFormat="1" ht="16.5" spans="2:39">
      <c r="B117" s="46">
        <v>112</v>
      </c>
      <c r="C117" s="46" t="str">
        <f>_xlfn.XLOOKUP(D117,[1]整理明细!$C:$C,[1]整理明细!$B:$B)</f>
        <v>S413087</v>
      </c>
      <c r="D117" s="47" t="s">
        <v>323</v>
      </c>
      <c r="E117" s="47" t="s">
        <v>1078</v>
      </c>
      <c r="F117" s="47"/>
      <c r="G117" s="66">
        <f>VLOOKUP($C117,'[2]2024.01月支付计划'!$B:$H,5,0)</f>
        <v>18714.75</v>
      </c>
      <c r="H117" s="66">
        <f>VLOOKUP($C117,'[2]2024.01月支付计划'!$B:$H,6,0)</f>
        <v>0</v>
      </c>
      <c r="I117" s="66">
        <f>VLOOKUP($C117,'[2]2024.01月支付计划'!$B:$H,7,0)</f>
        <v>0</v>
      </c>
      <c r="J117" s="24">
        <f t="shared" ref="J117:L117" si="141">P117+V117+Y117+AB117+AE117+S117+M117</f>
        <v>0</v>
      </c>
      <c r="K117" s="24">
        <f t="shared" si="141"/>
        <v>0</v>
      </c>
      <c r="L117" s="24">
        <f t="shared" si="141"/>
        <v>0</v>
      </c>
      <c r="M117" s="33">
        <f>VLOOKUP(C117,'[2]2024.01月支付计划'!$B:$K,10,0)</f>
        <v>0</v>
      </c>
      <c r="N117" s="24"/>
      <c r="O117" s="24">
        <f t="shared" si="89"/>
        <v>0</v>
      </c>
      <c r="P117" s="24">
        <f t="shared" si="116"/>
        <v>0</v>
      </c>
      <c r="Q117" s="24"/>
      <c r="R117" s="24">
        <f t="shared" si="82"/>
        <v>0</v>
      </c>
      <c r="S117" s="24">
        <f>VLOOKUP(C117,'[3]11月支付计划'!$C$102:$J$314,8,0)</f>
        <v>0</v>
      </c>
      <c r="T117" s="24"/>
      <c r="U117" s="24">
        <f t="shared" si="83"/>
        <v>0</v>
      </c>
      <c r="V117" s="24">
        <f>VLOOKUP(D117,[5]河北应付账款!$C:$G,5,0)</f>
        <v>0</v>
      </c>
      <c r="W117" s="24"/>
      <c r="X117" s="24">
        <f t="shared" si="84"/>
        <v>0</v>
      </c>
      <c r="Y117" s="24"/>
      <c r="Z117" s="24"/>
      <c r="AA117" s="24">
        <f t="shared" si="85"/>
        <v>0</v>
      </c>
      <c r="AB117" s="24"/>
      <c r="AC117" s="24"/>
      <c r="AD117" s="24">
        <f t="shared" si="86"/>
        <v>0</v>
      </c>
      <c r="AE117" s="24"/>
      <c r="AF117" s="24"/>
      <c r="AG117" s="24">
        <f t="shared" si="87"/>
        <v>0</v>
      </c>
      <c r="AH117" s="47"/>
      <c r="AI117" s="42">
        <f t="shared" si="90"/>
        <v>0</v>
      </c>
      <c r="AJ117" s="42">
        <f t="shared" si="91"/>
        <v>0</v>
      </c>
      <c r="AK117" s="42">
        <f t="shared" si="92"/>
        <v>0</v>
      </c>
      <c r="AL117" s="42">
        <f t="shared" si="93"/>
        <v>0</v>
      </c>
      <c r="AM117" s="43" t="e">
        <f>VLOOKUP(D117,'[9]2月'!$B:$C,2,0)</f>
        <v>#N/A</v>
      </c>
    </row>
    <row r="118" s="43" customFormat="1" ht="16.5" spans="2:39">
      <c r="B118" s="46">
        <v>113</v>
      </c>
      <c r="C118" s="46" t="str">
        <f>_xlfn.XLOOKUP(D118,[1]整理明细!$C:$C,[1]整理明细!$B:$B)</f>
        <v>S537016</v>
      </c>
      <c r="D118" s="47" t="s">
        <v>802</v>
      </c>
      <c r="E118" s="47" t="s">
        <v>1078</v>
      </c>
      <c r="F118" s="47"/>
      <c r="G118" s="66">
        <f>VLOOKUP($C118,'[2]2024.01月支付计划'!$B:$H,5,0)</f>
        <v>18488.18</v>
      </c>
      <c r="H118" s="66">
        <f>VLOOKUP($C118,'[2]2024.01月支付计划'!$B:$H,6,0)</f>
        <v>0</v>
      </c>
      <c r="I118" s="66">
        <f>VLOOKUP($C118,'[2]2024.01月支付计划'!$B:$H,7,0)</f>
        <v>0</v>
      </c>
      <c r="J118" s="24">
        <f t="shared" ref="J118:L118" si="142">P118+V118+Y118+AB118+AE118+S118+M118</f>
        <v>0</v>
      </c>
      <c r="K118" s="24">
        <f t="shared" si="142"/>
        <v>0</v>
      </c>
      <c r="L118" s="24">
        <f t="shared" si="142"/>
        <v>0</v>
      </c>
      <c r="M118" s="33">
        <f>VLOOKUP(C118,'[2]2024.01月支付计划'!$B:$K,10,0)</f>
        <v>0</v>
      </c>
      <c r="N118" s="24"/>
      <c r="O118" s="24">
        <f t="shared" si="89"/>
        <v>0</v>
      </c>
      <c r="P118" s="24">
        <f t="shared" si="116"/>
        <v>0</v>
      </c>
      <c r="Q118" s="24"/>
      <c r="R118" s="24">
        <f t="shared" si="82"/>
        <v>0</v>
      </c>
      <c r="S118" s="24">
        <f>VLOOKUP(C118,'[3]11月支付计划'!$C$102:$J$314,8,0)</f>
        <v>0</v>
      </c>
      <c r="T118" s="24"/>
      <c r="U118" s="24">
        <f t="shared" si="83"/>
        <v>0</v>
      </c>
      <c r="V118" s="24">
        <f>VLOOKUP(D118,[5]河北应付账款!$C:$G,5,0)</f>
        <v>0</v>
      </c>
      <c r="W118" s="24"/>
      <c r="X118" s="24">
        <f t="shared" si="84"/>
        <v>0</v>
      </c>
      <c r="Y118" s="24"/>
      <c r="Z118" s="24"/>
      <c r="AA118" s="24">
        <f t="shared" si="85"/>
        <v>0</v>
      </c>
      <c r="AB118" s="24"/>
      <c r="AC118" s="24"/>
      <c r="AD118" s="24">
        <f t="shared" si="86"/>
        <v>0</v>
      </c>
      <c r="AE118" s="24"/>
      <c r="AF118" s="24"/>
      <c r="AG118" s="24">
        <f t="shared" si="87"/>
        <v>0</v>
      </c>
      <c r="AH118" s="47"/>
      <c r="AI118" s="42">
        <f t="shared" si="90"/>
        <v>0</v>
      </c>
      <c r="AJ118" s="42">
        <f t="shared" si="91"/>
        <v>0</v>
      </c>
      <c r="AK118" s="42">
        <f t="shared" si="92"/>
        <v>0</v>
      </c>
      <c r="AL118" s="42">
        <f t="shared" si="93"/>
        <v>0</v>
      </c>
      <c r="AM118" s="43" t="e">
        <f>VLOOKUP(D118,'[9]2月'!$B:$C,2,0)</f>
        <v>#N/A</v>
      </c>
    </row>
    <row r="119" s="43" customFormat="1" ht="16.5" spans="2:39">
      <c r="B119" s="46">
        <v>114</v>
      </c>
      <c r="C119" s="46" t="str">
        <f>_xlfn.XLOOKUP(D119,[1]整理明细!$C:$C,[1]整理明细!$B:$B)</f>
        <v>S443001</v>
      </c>
      <c r="D119" s="47" t="s">
        <v>325</v>
      </c>
      <c r="E119" s="47" t="s">
        <v>1078</v>
      </c>
      <c r="F119" s="47"/>
      <c r="G119" s="66">
        <f>VLOOKUP($C119,'[2]2024.01月支付计划'!$B:$H,5,0)</f>
        <v>9018.73</v>
      </c>
      <c r="H119" s="66">
        <f>VLOOKUP($C119,'[2]2024.01月支付计划'!$B:$H,6,0)</f>
        <v>8900</v>
      </c>
      <c r="I119" s="66">
        <f>VLOOKUP($C119,'[2]2024.01月支付计划'!$B:$H,7,0)</f>
        <v>1483.33333333333</v>
      </c>
      <c r="J119" s="24">
        <f t="shared" ref="J119:L119" si="143">P119+V119+Y119+AB119+AE119+S119+M119</f>
        <v>2186.66666666666</v>
      </c>
      <c r="K119" s="24">
        <f t="shared" si="143"/>
        <v>0</v>
      </c>
      <c r="L119" s="24">
        <f t="shared" si="143"/>
        <v>2186.66666666666</v>
      </c>
      <c r="M119" s="33">
        <f>VLOOKUP(C119,'[2]2024.01月支付计划'!$B:$K,10,0)</f>
        <v>1000</v>
      </c>
      <c r="N119" s="24"/>
      <c r="O119" s="24">
        <f t="shared" si="89"/>
        <v>1000</v>
      </c>
      <c r="P119" s="24">
        <f t="shared" si="116"/>
        <v>1186.66666666666</v>
      </c>
      <c r="Q119" s="24"/>
      <c r="R119" s="24">
        <f t="shared" si="82"/>
        <v>1186.66666666666</v>
      </c>
      <c r="S119" s="24">
        <f>VLOOKUP(C119,'[3]11月支付计划'!$C$102:$J$314,8,0)</f>
        <v>0</v>
      </c>
      <c r="T119" s="24"/>
      <c r="U119" s="24">
        <f t="shared" si="83"/>
        <v>0</v>
      </c>
      <c r="V119" s="24">
        <f>VLOOKUP(D119,[5]河北应付账款!$C:$G,5,0)</f>
        <v>0</v>
      </c>
      <c r="W119" s="24"/>
      <c r="X119" s="24">
        <f t="shared" si="84"/>
        <v>0</v>
      </c>
      <c r="Y119" s="24"/>
      <c r="Z119" s="24"/>
      <c r="AA119" s="24">
        <f t="shared" si="85"/>
        <v>0</v>
      </c>
      <c r="AB119" s="24"/>
      <c r="AC119" s="24"/>
      <c r="AD119" s="24">
        <f t="shared" si="86"/>
        <v>0</v>
      </c>
      <c r="AE119" s="24"/>
      <c r="AF119" s="24"/>
      <c r="AG119" s="24">
        <f t="shared" si="87"/>
        <v>0</v>
      </c>
      <c r="AH119" s="47"/>
      <c r="AI119" s="42">
        <f t="shared" si="90"/>
        <v>0</v>
      </c>
      <c r="AJ119" s="42">
        <f t="shared" si="91"/>
        <v>0</v>
      </c>
      <c r="AK119" s="42">
        <f t="shared" si="92"/>
        <v>-1186.66666666666</v>
      </c>
      <c r="AL119" s="42">
        <f t="shared" si="93"/>
        <v>-2186.66666666666</v>
      </c>
      <c r="AM119" s="43" t="e">
        <f>VLOOKUP(D119,'[9]2月'!$B:$C,2,0)</f>
        <v>#N/A</v>
      </c>
    </row>
    <row r="120" s="43" customFormat="1" ht="16.5" spans="2:39">
      <c r="B120" s="46">
        <v>115</v>
      </c>
      <c r="C120" s="46" t="str">
        <f>_xlfn.XLOOKUP(D120,[1]整理明细!$C:$C,[1]整理明细!$B:$B)</f>
        <v>S433012</v>
      </c>
      <c r="D120" s="47" t="s">
        <v>329</v>
      </c>
      <c r="E120" s="47" t="s">
        <v>1078</v>
      </c>
      <c r="F120" s="47"/>
      <c r="G120" s="66">
        <f>VLOOKUP($C120,'[2]2024.01月支付计划'!$B:$H,5,0)</f>
        <v>17243.92</v>
      </c>
      <c r="H120" s="66">
        <f>VLOOKUP($C120,'[2]2024.01月支付计划'!$B:$H,6,0)</f>
        <v>0</v>
      </c>
      <c r="I120" s="66">
        <f>VLOOKUP($C120,'[2]2024.01月支付计划'!$B:$H,7,0)</f>
        <v>0</v>
      </c>
      <c r="J120" s="24">
        <f t="shared" ref="J120:L120" si="144">P120+V120+Y120+AB120+AE120+S120+M120</f>
        <v>0</v>
      </c>
      <c r="K120" s="24">
        <f t="shared" si="144"/>
        <v>0</v>
      </c>
      <c r="L120" s="24">
        <f t="shared" si="144"/>
        <v>0</v>
      </c>
      <c r="M120" s="33">
        <f>VLOOKUP(C120,'[2]2024.01月支付计划'!$B:$K,10,0)</f>
        <v>0</v>
      </c>
      <c r="N120" s="24"/>
      <c r="O120" s="24">
        <f t="shared" si="89"/>
        <v>0</v>
      </c>
      <c r="P120" s="24">
        <f t="shared" si="116"/>
        <v>0</v>
      </c>
      <c r="Q120" s="24"/>
      <c r="R120" s="24">
        <f t="shared" si="82"/>
        <v>0</v>
      </c>
      <c r="S120" s="24">
        <f>VLOOKUP(C120,'[3]11月支付计划'!$C$102:$J$314,8,0)</f>
        <v>0</v>
      </c>
      <c r="T120" s="24"/>
      <c r="U120" s="24">
        <f t="shared" si="83"/>
        <v>0</v>
      </c>
      <c r="V120" s="24">
        <f>VLOOKUP(D120,[5]河北应付账款!$C:$G,5,0)</f>
        <v>0</v>
      </c>
      <c r="W120" s="24"/>
      <c r="X120" s="24">
        <f t="shared" si="84"/>
        <v>0</v>
      </c>
      <c r="Y120" s="24"/>
      <c r="Z120" s="24"/>
      <c r="AA120" s="24">
        <f t="shared" si="85"/>
        <v>0</v>
      </c>
      <c r="AB120" s="24"/>
      <c r="AC120" s="24"/>
      <c r="AD120" s="24">
        <f t="shared" si="86"/>
        <v>0</v>
      </c>
      <c r="AE120" s="24"/>
      <c r="AF120" s="24"/>
      <c r="AG120" s="24">
        <f t="shared" si="87"/>
        <v>0</v>
      </c>
      <c r="AH120" s="47"/>
      <c r="AI120" s="42">
        <f t="shared" si="90"/>
        <v>0</v>
      </c>
      <c r="AJ120" s="42">
        <f t="shared" si="91"/>
        <v>0</v>
      </c>
      <c r="AK120" s="42">
        <f t="shared" si="92"/>
        <v>0</v>
      </c>
      <c r="AL120" s="42">
        <f t="shared" si="93"/>
        <v>0</v>
      </c>
      <c r="AM120" s="43" t="e">
        <f>VLOOKUP(D120,'[9]2月'!$B:$C,2,0)</f>
        <v>#N/A</v>
      </c>
    </row>
    <row r="121" s="43" customFormat="1" ht="16.5" spans="2:39">
      <c r="B121" s="46">
        <v>116</v>
      </c>
      <c r="C121" s="46" t="str">
        <f>_xlfn.XLOOKUP(D121,[1]整理明细!$C:$C,[1]整理明细!$B:$B)</f>
        <v>S432023</v>
      </c>
      <c r="D121" s="47" t="s">
        <v>345</v>
      </c>
      <c r="E121" s="47" t="s">
        <v>1078</v>
      </c>
      <c r="F121" s="47"/>
      <c r="G121" s="66">
        <f>VLOOKUP($C121,'[2]2024.01月支付计划'!$B:$H,5,0)</f>
        <v>4850</v>
      </c>
      <c r="H121" s="66">
        <f>VLOOKUP($C121,'[2]2024.01月支付计划'!$B:$H,6,0)</f>
        <v>4850</v>
      </c>
      <c r="I121" s="66">
        <f>VLOOKUP($C121,'[2]2024.01月支付计划'!$B:$H,7,0)</f>
        <v>808.333333333333</v>
      </c>
      <c r="J121" s="24">
        <f t="shared" ref="J121:L121" si="145">P121+V121+Y121+AB121+AE121+S121+M121</f>
        <v>15952.6666666667</v>
      </c>
      <c r="K121" s="24">
        <f t="shared" si="145"/>
        <v>18445</v>
      </c>
      <c r="L121" s="24">
        <f t="shared" si="145"/>
        <v>-2492.33333333333</v>
      </c>
      <c r="M121" s="33">
        <f>VLOOKUP(C121,'[2]2024.01月支付计划'!$B:$K,10,0)</f>
        <v>3100</v>
      </c>
      <c r="N121" s="24">
        <v>3100</v>
      </c>
      <c r="O121" s="24">
        <f t="shared" si="89"/>
        <v>0</v>
      </c>
      <c r="P121" s="24">
        <f t="shared" si="116"/>
        <v>646.666666666667</v>
      </c>
      <c r="Q121" s="24"/>
      <c r="R121" s="24">
        <f t="shared" si="82"/>
        <v>646.666666666667</v>
      </c>
      <c r="S121" s="24"/>
      <c r="T121" s="24"/>
      <c r="U121" s="24">
        <f t="shared" si="83"/>
        <v>0</v>
      </c>
      <c r="V121" s="24">
        <f>VLOOKUP(D121,[5]河北应付账款!$C:$G,5,0)</f>
        <v>6160</v>
      </c>
      <c r="W121" s="24"/>
      <c r="X121" s="24">
        <f t="shared" si="84"/>
        <v>6160</v>
      </c>
      <c r="Y121" s="24">
        <f>VLOOKUP(D121,'[6]规则内-打印版'!$D$3:$I$158,6,0)</f>
        <v>2000</v>
      </c>
      <c r="Z121" s="24">
        <f>VLOOKUP(D121,'[4]9月'!$I:$J,2,0)</f>
        <v>11345</v>
      </c>
      <c r="AA121" s="24">
        <f t="shared" si="85"/>
        <v>-9345</v>
      </c>
      <c r="AB121" s="24">
        <f>VLOOKUP(D121,[7]支付登记跟进V2!$B:$F,5,0)</f>
        <v>2000</v>
      </c>
      <c r="AC121" s="24">
        <f>VLOOKUP(D121,'[4]8月'!$I:$J,2,0)</f>
        <v>2000</v>
      </c>
      <c r="AD121" s="24">
        <f t="shared" si="86"/>
        <v>0</v>
      </c>
      <c r="AE121" s="24">
        <f>VLOOKUP(D121,[8]签批清单!$B:$C,2,0)</f>
        <v>2046</v>
      </c>
      <c r="AF121" s="24">
        <f>VLOOKUP(D121,'[4]7月'!$I:$J,2,0)</f>
        <v>2000</v>
      </c>
      <c r="AG121" s="24">
        <f t="shared" si="87"/>
        <v>46</v>
      </c>
      <c r="AH121" s="47"/>
      <c r="AI121" s="42">
        <f t="shared" si="90"/>
        <v>6239</v>
      </c>
      <c r="AJ121" s="42">
        <f t="shared" si="91"/>
        <v>6239</v>
      </c>
      <c r="AK121" s="42">
        <f t="shared" si="92"/>
        <v>5592.33333333333</v>
      </c>
      <c r="AL121" s="42">
        <f t="shared" si="93"/>
        <v>2492.33333333333</v>
      </c>
      <c r="AM121" s="43" t="e">
        <f>VLOOKUP(D121,'[9]2月'!$B:$C,2,0)</f>
        <v>#N/A</v>
      </c>
    </row>
    <row r="122" s="43" customFormat="1" ht="16.5" spans="2:39">
      <c r="B122" s="46">
        <v>117</v>
      </c>
      <c r="C122" s="46" t="str">
        <f>_xlfn.XLOOKUP(D122,[1]整理明细!$C:$C,[1]整理明细!$B:$B)</f>
        <v>S413030</v>
      </c>
      <c r="D122" s="47" t="s">
        <v>347</v>
      </c>
      <c r="E122" s="47" t="s">
        <v>1078</v>
      </c>
      <c r="F122" s="47"/>
      <c r="G122" s="66">
        <f>VLOOKUP($C122,'[2]2024.01月支付计划'!$B:$H,5,0)</f>
        <v>12263.73</v>
      </c>
      <c r="H122" s="66">
        <f>VLOOKUP($C122,'[2]2024.01月支付计划'!$B:$H,6,0)</f>
        <v>0</v>
      </c>
      <c r="I122" s="66">
        <f>VLOOKUP($C122,'[2]2024.01月支付计划'!$B:$H,7,0)</f>
        <v>0</v>
      </c>
      <c r="J122" s="24">
        <f t="shared" ref="J122:L122" si="146">P122+V122+Y122+AB122+AE122+S122+M122</f>
        <v>0</v>
      </c>
      <c r="K122" s="24">
        <f t="shared" si="146"/>
        <v>0</v>
      </c>
      <c r="L122" s="24">
        <f t="shared" si="146"/>
        <v>0</v>
      </c>
      <c r="M122" s="33">
        <f>VLOOKUP(C122,'[2]2024.01月支付计划'!$B:$K,10,0)</f>
        <v>0</v>
      </c>
      <c r="N122" s="24"/>
      <c r="O122" s="24">
        <f t="shared" si="89"/>
        <v>0</v>
      </c>
      <c r="P122" s="24">
        <f t="shared" si="116"/>
        <v>0</v>
      </c>
      <c r="Q122" s="24"/>
      <c r="R122" s="24">
        <f t="shared" si="82"/>
        <v>0</v>
      </c>
      <c r="S122" s="24">
        <f>VLOOKUP(C122,'[3]11月支付计划'!$C$102:$J$314,8,0)</f>
        <v>0</v>
      </c>
      <c r="T122" s="24"/>
      <c r="U122" s="24">
        <f t="shared" si="83"/>
        <v>0</v>
      </c>
      <c r="V122" s="24">
        <f>VLOOKUP(D122,[5]河北应付账款!$C:$G,5,0)</f>
        <v>0</v>
      </c>
      <c r="W122" s="24"/>
      <c r="X122" s="24">
        <f t="shared" si="84"/>
        <v>0</v>
      </c>
      <c r="Y122" s="24"/>
      <c r="Z122" s="24"/>
      <c r="AA122" s="24">
        <f t="shared" si="85"/>
        <v>0</v>
      </c>
      <c r="AB122" s="24"/>
      <c r="AC122" s="24"/>
      <c r="AD122" s="24">
        <f t="shared" si="86"/>
        <v>0</v>
      </c>
      <c r="AE122" s="24"/>
      <c r="AF122" s="24"/>
      <c r="AG122" s="24">
        <f t="shared" si="87"/>
        <v>0</v>
      </c>
      <c r="AH122" s="47"/>
      <c r="AI122" s="42">
        <f t="shared" si="90"/>
        <v>0</v>
      </c>
      <c r="AJ122" s="42">
        <f t="shared" si="91"/>
        <v>0</v>
      </c>
      <c r="AK122" s="42">
        <f t="shared" si="92"/>
        <v>0</v>
      </c>
      <c r="AL122" s="42">
        <f t="shared" si="93"/>
        <v>0</v>
      </c>
      <c r="AM122" s="43" t="e">
        <f>VLOOKUP(D122,'[9]2月'!$B:$C,2,0)</f>
        <v>#N/A</v>
      </c>
    </row>
    <row r="123" s="43" customFormat="1" ht="16.5" spans="2:39">
      <c r="B123" s="46">
        <v>118</v>
      </c>
      <c r="C123" s="46" t="str">
        <f>_xlfn.XLOOKUP(D123,[1]整理明细!$C:$C,[1]整理明细!$B:$B)</f>
        <v>S413097</v>
      </c>
      <c r="D123" s="47" t="s">
        <v>349</v>
      </c>
      <c r="E123" s="47" t="s">
        <v>1078</v>
      </c>
      <c r="F123" s="47"/>
      <c r="G123" s="66">
        <f>VLOOKUP($C123,'[2]2024.01月支付计划'!$B:$H,5,0)</f>
        <v>11220.07</v>
      </c>
      <c r="H123" s="66">
        <f>VLOOKUP($C123,'[2]2024.01月支付计划'!$B:$H,6,0)</f>
        <v>0</v>
      </c>
      <c r="I123" s="66">
        <f>VLOOKUP($C123,'[2]2024.01月支付计划'!$B:$H,7,0)</f>
        <v>0</v>
      </c>
      <c r="J123" s="24">
        <f t="shared" ref="J123:L123" si="147">P123+V123+Y123+AB123+AE123+S123+M123</f>
        <v>0</v>
      </c>
      <c r="K123" s="24">
        <f t="shared" si="147"/>
        <v>0</v>
      </c>
      <c r="L123" s="24">
        <f t="shared" si="147"/>
        <v>0</v>
      </c>
      <c r="M123" s="33">
        <f>VLOOKUP(C123,'[2]2024.01月支付计划'!$B:$K,10,0)</f>
        <v>0</v>
      </c>
      <c r="N123" s="24"/>
      <c r="O123" s="24">
        <f t="shared" si="89"/>
        <v>0</v>
      </c>
      <c r="P123" s="24">
        <f t="shared" si="116"/>
        <v>0</v>
      </c>
      <c r="Q123" s="24"/>
      <c r="R123" s="24">
        <f t="shared" si="82"/>
        <v>0</v>
      </c>
      <c r="S123" s="24">
        <f>VLOOKUP(C123,'[3]11月支付计划'!$C$102:$J$314,8,0)</f>
        <v>0</v>
      </c>
      <c r="T123" s="24"/>
      <c r="U123" s="24">
        <f t="shared" si="83"/>
        <v>0</v>
      </c>
      <c r="V123" s="24">
        <f>VLOOKUP(D123,[5]河北应付账款!$C:$G,5,0)</f>
        <v>0</v>
      </c>
      <c r="W123" s="24"/>
      <c r="X123" s="24">
        <f t="shared" si="84"/>
        <v>0</v>
      </c>
      <c r="Y123" s="24"/>
      <c r="Z123" s="24"/>
      <c r="AA123" s="24">
        <f t="shared" si="85"/>
        <v>0</v>
      </c>
      <c r="AB123" s="24"/>
      <c r="AC123" s="24"/>
      <c r="AD123" s="24">
        <f t="shared" si="86"/>
        <v>0</v>
      </c>
      <c r="AE123" s="24"/>
      <c r="AF123" s="24"/>
      <c r="AG123" s="24">
        <f t="shared" si="87"/>
        <v>0</v>
      </c>
      <c r="AH123" s="47"/>
      <c r="AI123" s="42">
        <f t="shared" si="90"/>
        <v>0</v>
      </c>
      <c r="AJ123" s="42">
        <f t="shared" si="91"/>
        <v>0</v>
      </c>
      <c r="AK123" s="42">
        <f t="shared" si="92"/>
        <v>0</v>
      </c>
      <c r="AL123" s="42">
        <f t="shared" si="93"/>
        <v>0</v>
      </c>
      <c r="AM123" s="43" t="e">
        <f>VLOOKUP(D123,'[9]2月'!$B:$C,2,0)</f>
        <v>#N/A</v>
      </c>
    </row>
    <row r="124" s="43" customFormat="1" ht="16.5" spans="2:39">
      <c r="B124" s="46">
        <v>119</v>
      </c>
      <c r="C124" s="46" t="str">
        <f>_xlfn.XLOOKUP(D124,[1]整理明细!$C:$C,[1]整理明细!$B:$B)</f>
        <v>S413093</v>
      </c>
      <c r="D124" s="47" t="s">
        <v>359</v>
      </c>
      <c r="E124" s="47" t="s">
        <v>1078</v>
      </c>
      <c r="F124" s="47"/>
      <c r="G124" s="66">
        <f>VLOOKUP($C124,'[2]2024.01月支付计划'!$B:$H,5,0)</f>
        <v>8536.41</v>
      </c>
      <c r="H124" s="66">
        <f>VLOOKUP($C124,'[2]2024.01月支付计划'!$B:$H,6,0)</f>
        <v>0</v>
      </c>
      <c r="I124" s="66">
        <f>VLOOKUP($C124,'[2]2024.01月支付计划'!$B:$H,7,0)</f>
        <v>0</v>
      </c>
      <c r="J124" s="24">
        <f t="shared" ref="J124:L124" si="148">P124+V124+Y124+AB124+AE124+S124+M124</f>
        <v>0</v>
      </c>
      <c r="K124" s="24">
        <f t="shared" si="148"/>
        <v>0</v>
      </c>
      <c r="L124" s="24">
        <f t="shared" si="148"/>
        <v>0</v>
      </c>
      <c r="M124" s="33">
        <f>VLOOKUP(C124,'[2]2024.01月支付计划'!$B:$K,10,0)</f>
        <v>0</v>
      </c>
      <c r="N124" s="24"/>
      <c r="O124" s="24">
        <f t="shared" si="89"/>
        <v>0</v>
      </c>
      <c r="P124" s="24">
        <f t="shared" si="116"/>
        <v>0</v>
      </c>
      <c r="Q124" s="24"/>
      <c r="R124" s="24">
        <f t="shared" si="82"/>
        <v>0</v>
      </c>
      <c r="S124" s="24">
        <f>VLOOKUP(C124,'[3]11月支付计划'!$C$102:$J$314,8,0)</f>
        <v>0</v>
      </c>
      <c r="T124" s="24"/>
      <c r="U124" s="24">
        <f t="shared" si="83"/>
        <v>0</v>
      </c>
      <c r="V124" s="24">
        <f>VLOOKUP(D124,[5]河北应付账款!$C:$G,5,0)</f>
        <v>0</v>
      </c>
      <c r="W124" s="24"/>
      <c r="X124" s="24">
        <f t="shared" si="84"/>
        <v>0</v>
      </c>
      <c r="Y124" s="24"/>
      <c r="Z124" s="24"/>
      <c r="AA124" s="24">
        <f t="shared" si="85"/>
        <v>0</v>
      </c>
      <c r="AB124" s="24"/>
      <c r="AC124" s="24"/>
      <c r="AD124" s="24">
        <f t="shared" si="86"/>
        <v>0</v>
      </c>
      <c r="AE124" s="24"/>
      <c r="AF124" s="24"/>
      <c r="AG124" s="24">
        <f t="shared" si="87"/>
        <v>0</v>
      </c>
      <c r="AH124" s="47"/>
      <c r="AI124" s="42">
        <f t="shared" si="90"/>
        <v>0</v>
      </c>
      <c r="AJ124" s="42">
        <f t="shared" si="91"/>
        <v>0</v>
      </c>
      <c r="AK124" s="42">
        <f t="shared" si="92"/>
        <v>0</v>
      </c>
      <c r="AL124" s="42">
        <f t="shared" si="93"/>
        <v>0</v>
      </c>
      <c r="AM124" s="43" t="e">
        <f>VLOOKUP(D124,'[9]2月'!$B:$C,2,0)</f>
        <v>#N/A</v>
      </c>
    </row>
    <row r="125" s="43" customFormat="1" ht="16.5" spans="2:39">
      <c r="B125" s="46">
        <v>120</v>
      </c>
      <c r="C125" s="46" t="str">
        <f>_xlfn.XLOOKUP(D125,[1]整理明细!$C:$C,[1]整理明细!$B:$B)</f>
        <v>S437008</v>
      </c>
      <c r="D125" s="47" t="s">
        <v>363</v>
      </c>
      <c r="E125" s="47" t="s">
        <v>1078</v>
      </c>
      <c r="F125" s="47"/>
      <c r="G125" s="66">
        <f>VLOOKUP($C125,'[2]2024.01月支付计划'!$B:$H,5,0)</f>
        <v>6426.73</v>
      </c>
      <c r="H125" s="66">
        <f>VLOOKUP($C125,'[2]2024.01月支付计划'!$B:$H,6,0)</f>
        <v>25226.73</v>
      </c>
      <c r="I125" s="66">
        <f>VLOOKUP($C125,'[2]2024.01月支付计划'!$B:$H,7,0)</f>
        <v>4204.455</v>
      </c>
      <c r="J125" s="24">
        <f t="shared" ref="J125:L125" si="149">P125+V125+Y125+AB125+AE125+S125+M125</f>
        <v>18012.6786666667</v>
      </c>
      <c r="K125" s="24">
        <f t="shared" si="149"/>
        <v>35410.19</v>
      </c>
      <c r="L125" s="24">
        <f t="shared" si="149"/>
        <v>-17397.5113333333</v>
      </c>
      <c r="M125" s="33">
        <f>VLOOKUP(C125,'[2]2024.01月支付计划'!$B:$K,10,0)</f>
        <v>3000</v>
      </c>
      <c r="N125" s="24"/>
      <c r="O125" s="24">
        <f t="shared" si="89"/>
        <v>3000</v>
      </c>
      <c r="P125" s="24">
        <f t="shared" si="116"/>
        <v>3363.564</v>
      </c>
      <c r="Q125" s="24">
        <f>VLOOKUP(D125,'[4]12月'!$I:$J,2,0)</f>
        <v>4774.39</v>
      </c>
      <c r="R125" s="24">
        <f t="shared" si="82"/>
        <v>-1410.826</v>
      </c>
      <c r="S125" s="24">
        <f>VLOOKUP(C125,'[3]11月支付计划'!$C$102:$J$314,8,0)</f>
        <v>0</v>
      </c>
      <c r="T125" s="24">
        <f>VLOOKUP(D125,'[4]11月'!$I:$J,2,0)</f>
        <v>10000</v>
      </c>
      <c r="U125" s="24">
        <f t="shared" si="83"/>
        <v>-10000</v>
      </c>
      <c r="V125" s="24">
        <f>VLOOKUP(D125,[5]河北应付账款!$C:$G,5,0)</f>
        <v>5449.11466666666</v>
      </c>
      <c r="W125" s="24"/>
      <c r="X125" s="24">
        <f t="shared" si="84"/>
        <v>5449.11466666666</v>
      </c>
      <c r="Y125" s="24">
        <f>VLOOKUP(D125,'[6]规则内-打印版'!$D$3:$I$158,6,0)</f>
        <v>2000</v>
      </c>
      <c r="Z125" s="24">
        <f>VLOOKUP(D125,'[4]9月'!$I:$J,2,0)</f>
        <v>16635.8</v>
      </c>
      <c r="AA125" s="24">
        <f t="shared" si="85"/>
        <v>-14635.8</v>
      </c>
      <c r="AB125" s="24">
        <f>VLOOKUP(D125,[7]支付登记跟进V2!$B:$F,5,0)</f>
        <v>2000</v>
      </c>
      <c r="AC125" s="24">
        <f>VLOOKUP(D125,'[4]8月'!$I:$J,2,0)</f>
        <v>2000</v>
      </c>
      <c r="AD125" s="24">
        <f t="shared" si="86"/>
        <v>0</v>
      </c>
      <c r="AE125" s="24">
        <f>VLOOKUP(D125,[8]签批清单!$B:$C,2,0)</f>
        <v>2200</v>
      </c>
      <c r="AF125" s="24">
        <f>VLOOKUP(D125,'[4]7月'!$I:$J,2,0)</f>
        <v>2000</v>
      </c>
      <c r="AG125" s="24">
        <f t="shared" si="87"/>
        <v>200</v>
      </c>
      <c r="AH125" s="47"/>
      <c r="AI125" s="42">
        <f t="shared" si="90"/>
        <v>23761.0753333333</v>
      </c>
      <c r="AJ125" s="42">
        <f t="shared" si="91"/>
        <v>23761.0753333333</v>
      </c>
      <c r="AK125" s="42">
        <f t="shared" si="92"/>
        <v>20397.5113333333</v>
      </c>
      <c r="AL125" s="42">
        <f t="shared" si="93"/>
        <v>17397.5113333333</v>
      </c>
      <c r="AM125" s="43" t="e">
        <f>VLOOKUP(D125,'[9]2月'!$B:$C,2,0)</f>
        <v>#N/A</v>
      </c>
    </row>
    <row r="126" s="43" customFormat="1" ht="16.5" spans="2:39">
      <c r="B126" s="46">
        <v>121</v>
      </c>
      <c r="C126" s="46" t="str">
        <f>_xlfn.XLOOKUP(D126,[1]整理明细!$C:$C,[1]整理明细!$B:$B)</f>
        <v>S411020</v>
      </c>
      <c r="D126" s="47" t="s">
        <v>367</v>
      </c>
      <c r="E126" s="47" t="s">
        <v>1078</v>
      </c>
      <c r="F126" s="47"/>
      <c r="G126" s="66">
        <f>VLOOKUP($C126,'[2]2024.01月支付计划'!$B:$H,5,0)</f>
        <v>1525.47</v>
      </c>
      <c r="H126" s="66">
        <f>VLOOKUP($C126,'[2]2024.01月支付计划'!$B:$H,6,0)</f>
        <v>722.66</v>
      </c>
      <c r="I126" s="66">
        <f>VLOOKUP($C126,'[2]2024.01月支付计划'!$B:$H,7,0)</f>
        <v>120.443333333333</v>
      </c>
      <c r="J126" s="24">
        <f t="shared" ref="J126:L126" si="150">P126+V126+Y126+AB126+AE126+S126+M126</f>
        <v>334.206666666666</v>
      </c>
      <c r="K126" s="24">
        <f t="shared" si="150"/>
        <v>9237.85</v>
      </c>
      <c r="L126" s="24">
        <f t="shared" si="150"/>
        <v>-8903.64333333333</v>
      </c>
      <c r="M126" s="33">
        <f>VLOOKUP(C126,'[2]2024.01月支付计划'!$B:$K,10,0)</f>
        <v>0</v>
      </c>
      <c r="N126" s="24"/>
      <c r="O126" s="24">
        <f t="shared" si="89"/>
        <v>0</v>
      </c>
      <c r="P126" s="24">
        <f t="shared" si="116"/>
        <v>96.3546666666664</v>
      </c>
      <c r="Q126" s="24">
        <f>VLOOKUP(D126,'[4]12月'!$I:$J,2,0)</f>
        <v>9000</v>
      </c>
      <c r="R126" s="24">
        <f t="shared" si="82"/>
        <v>-8903.64533333333</v>
      </c>
      <c r="S126" s="24">
        <f>VLOOKUP(C126,'[3]11月支付计划'!$C$102:$J$314,8,0)</f>
        <v>0</v>
      </c>
      <c r="T126" s="24"/>
      <c r="U126" s="24">
        <f t="shared" si="83"/>
        <v>0</v>
      </c>
      <c r="V126" s="24">
        <f>VLOOKUP(D126,[5]河北应付账款!$C:$G,5,0)</f>
        <v>0</v>
      </c>
      <c r="W126" s="24"/>
      <c r="X126" s="24">
        <f t="shared" si="84"/>
        <v>0</v>
      </c>
      <c r="Y126" s="24"/>
      <c r="Z126" s="24"/>
      <c r="AA126" s="24">
        <f t="shared" si="85"/>
        <v>0</v>
      </c>
      <c r="AB126" s="24">
        <f>VLOOKUP(D126,[7]支付登记跟进V2!$B:$F,5,0)</f>
        <v>0</v>
      </c>
      <c r="AC126" s="24"/>
      <c r="AD126" s="24">
        <f t="shared" si="86"/>
        <v>0</v>
      </c>
      <c r="AE126" s="24">
        <f>VLOOKUP(D126,[8]签批清单!$B:$C,2,0)</f>
        <v>237.852</v>
      </c>
      <c r="AF126" s="24">
        <f>VLOOKUP(D126,'[4]7月'!$I:$J,2,0)</f>
        <v>237.85</v>
      </c>
      <c r="AG126" s="24">
        <f t="shared" si="87"/>
        <v>0.00200000000000955</v>
      </c>
      <c r="AH126" s="47"/>
      <c r="AI126" s="42">
        <f t="shared" si="90"/>
        <v>8999.998</v>
      </c>
      <c r="AJ126" s="42">
        <f t="shared" si="91"/>
        <v>8999.998</v>
      </c>
      <c r="AK126" s="42">
        <f t="shared" si="92"/>
        <v>8903.64333333333</v>
      </c>
      <c r="AL126" s="42">
        <f t="shared" si="93"/>
        <v>8903.64333333333</v>
      </c>
      <c r="AM126" s="43" t="e">
        <f>VLOOKUP(D126,'[9]2月'!$B:$C,2,0)</f>
        <v>#N/A</v>
      </c>
    </row>
    <row r="127" s="43" customFormat="1" ht="16.5" spans="2:39">
      <c r="B127" s="46">
        <v>122</v>
      </c>
      <c r="C127" s="46" t="str">
        <f>_xlfn.XLOOKUP(D127,[1]整理明细!$C:$C,[1]整理明细!$B:$B)</f>
        <v>S413094</v>
      </c>
      <c r="D127" s="47" t="s">
        <v>375</v>
      </c>
      <c r="E127" s="47" t="s">
        <v>1078</v>
      </c>
      <c r="F127" s="47"/>
      <c r="G127" s="66">
        <f>VLOOKUP($C127,'[2]2024.01月支付计划'!$B:$H,5,0)</f>
        <v>5579.03</v>
      </c>
      <c r="H127" s="66">
        <f>VLOOKUP($C127,'[2]2024.01月支付计划'!$B:$H,6,0)</f>
        <v>0</v>
      </c>
      <c r="I127" s="66">
        <f>VLOOKUP($C127,'[2]2024.01月支付计划'!$B:$H,7,0)</f>
        <v>0</v>
      </c>
      <c r="J127" s="24">
        <f t="shared" ref="J127:L127" si="151">P127+V127+Y127+AB127+AE127+S127+M127</f>
        <v>0</v>
      </c>
      <c r="K127" s="24">
        <f t="shared" si="151"/>
        <v>0</v>
      </c>
      <c r="L127" s="24">
        <f t="shared" si="151"/>
        <v>0</v>
      </c>
      <c r="M127" s="33">
        <f>VLOOKUP(C127,'[2]2024.01月支付计划'!$B:$K,10,0)</f>
        <v>0</v>
      </c>
      <c r="N127" s="24"/>
      <c r="O127" s="24">
        <f t="shared" si="89"/>
        <v>0</v>
      </c>
      <c r="P127" s="24">
        <f t="shared" si="116"/>
        <v>0</v>
      </c>
      <c r="Q127" s="24"/>
      <c r="R127" s="24">
        <f t="shared" si="82"/>
        <v>0</v>
      </c>
      <c r="S127" s="24">
        <f>VLOOKUP(C127,'[3]11月支付计划'!$C$102:$J$314,8,0)</f>
        <v>0</v>
      </c>
      <c r="T127" s="24"/>
      <c r="U127" s="24">
        <f t="shared" si="83"/>
        <v>0</v>
      </c>
      <c r="V127" s="24">
        <f>VLOOKUP(D127,[5]河北应付账款!$C:$G,5,0)</f>
        <v>0</v>
      </c>
      <c r="W127" s="24"/>
      <c r="X127" s="24">
        <f t="shared" si="84"/>
        <v>0</v>
      </c>
      <c r="Y127" s="24"/>
      <c r="Z127" s="24"/>
      <c r="AA127" s="24">
        <f t="shared" si="85"/>
        <v>0</v>
      </c>
      <c r="AB127" s="24"/>
      <c r="AC127" s="24"/>
      <c r="AD127" s="24">
        <f t="shared" si="86"/>
        <v>0</v>
      </c>
      <c r="AE127" s="24"/>
      <c r="AF127" s="24"/>
      <c r="AG127" s="24">
        <f t="shared" si="87"/>
        <v>0</v>
      </c>
      <c r="AH127" s="47"/>
      <c r="AI127" s="42">
        <f t="shared" si="90"/>
        <v>0</v>
      </c>
      <c r="AJ127" s="42">
        <f t="shared" si="91"/>
        <v>0</v>
      </c>
      <c r="AK127" s="42">
        <f t="shared" si="92"/>
        <v>0</v>
      </c>
      <c r="AL127" s="42">
        <f t="shared" si="93"/>
        <v>0</v>
      </c>
      <c r="AM127" s="43" t="e">
        <f>VLOOKUP(D127,'[9]2月'!$B:$C,2,0)</f>
        <v>#N/A</v>
      </c>
    </row>
    <row r="128" s="43" customFormat="1" ht="16.5" spans="2:39">
      <c r="B128" s="46">
        <v>123</v>
      </c>
      <c r="C128" s="46" t="str">
        <f>_xlfn.XLOOKUP(D128,[1]整理明细!$C:$C,[1]整理明细!$B:$B)</f>
        <v>S537004</v>
      </c>
      <c r="D128" s="47" t="s">
        <v>804</v>
      </c>
      <c r="E128" s="47" t="s">
        <v>1078</v>
      </c>
      <c r="F128" s="47"/>
      <c r="G128" s="66">
        <v>0</v>
      </c>
      <c r="H128" s="66">
        <v>0</v>
      </c>
      <c r="I128" s="66">
        <v>0</v>
      </c>
      <c r="J128" s="24">
        <f t="shared" ref="J128:L128" si="152">P128+V128+Y128+AB128+AE128+S128+M128</f>
        <v>0</v>
      </c>
      <c r="K128" s="24">
        <f t="shared" si="152"/>
        <v>0</v>
      </c>
      <c r="L128" s="24">
        <f t="shared" si="152"/>
        <v>0</v>
      </c>
      <c r="M128" s="33"/>
      <c r="N128" s="24"/>
      <c r="O128" s="24">
        <f t="shared" si="89"/>
        <v>0</v>
      </c>
      <c r="P128" s="24">
        <f t="shared" si="116"/>
        <v>0</v>
      </c>
      <c r="Q128" s="24"/>
      <c r="R128" s="24">
        <f t="shared" si="82"/>
        <v>0</v>
      </c>
      <c r="S128" s="24">
        <f>VLOOKUP(C128,'[3]11月支付计划'!$C$102:$J$314,8,0)</f>
        <v>0</v>
      </c>
      <c r="T128" s="24"/>
      <c r="U128" s="24">
        <f t="shared" si="83"/>
        <v>0</v>
      </c>
      <c r="V128" s="24">
        <f>VLOOKUP(D128,[5]河北应付账款!$C:$G,5,0)</f>
        <v>0</v>
      </c>
      <c r="W128" s="24"/>
      <c r="X128" s="24">
        <f t="shared" si="84"/>
        <v>0</v>
      </c>
      <c r="Y128" s="24"/>
      <c r="Z128" s="24"/>
      <c r="AA128" s="24">
        <f t="shared" si="85"/>
        <v>0</v>
      </c>
      <c r="AB128" s="24"/>
      <c r="AC128" s="24"/>
      <c r="AD128" s="24">
        <f t="shared" si="86"/>
        <v>0</v>
      </c>
      <c r="AE128" s="24"/>
      <c r="AF128" s="24"/>
      <c r="AG128" s="24">
        <f t="shared" si="87"/>
        <v>0</v>
      </c>
      <c r="AH128" s="47"/>
      <c r="AI128" s="42">
        <f t="shared" si="90"/>
        <v>0</v>
      </c>
      <c r="AJ128" s="42">
        <f t="shared" si="91"/>
        <v>0</v>
      </c>
      <c r="AK128" s="42">
        <f t="shared" si="92"/>
        <v>0</v>
      </c>
      <c r="AL128" s="42">
        <f t="shared" si="93"/>
        <v>0</v>
      </c>
      <c r="AM128" s="43" t="e">
        <f>VLOOKUP(D128,'[9]2月'!$B:$C,2,0)</f>
        <v>#N/A</v>
      </c>
    </row>
    <row r="129" s="43" customFormat="1" ht="16.5" spans="2:39">
      <c r="B129" s="46">
        <v>124</v>
      </c>
      <c r="C129" s="46" t="str">
        <f>_xlfn.XLOOKUP(D129,[1]整理明细!$C:$C,[1]整理明细!$B:$B)</f>
        <v>S512004</v>
      </c>
      <c r="D129" s="47" t="s">
        <v>377</v>
      </c>
      <c r="E129" s="47" t="s">
        <v>1078</v>
      </c>
      <c r="F129" s="47"/>
      <c r="G129" s="66">
        <f>VLOOKUP($C129,'[2]2024.01月支付计划'!$B:$H,5,0)</f>
        <v>233149.1</v>
      </c>
      <c r="H129" s="66">
        <f>VLOOKUP($C129,'[2]2024.01月支付计划'!$B:$H,6,0)</f>
        <v>15300</v>
      </c>
      <c r="I129" s="66">
        <f>VLOOKUP($C129,'[2]2024.01月支付计划'!$B:$H,7,0)</f>
        <v>2550</v>
      </c>
      <c r="J129" s="24">
        <f t="shared" ref="J129:L129" si="153">P129+V129+Y129+AB129+AE129+S129+M129</f>
        <v>171699.88</v>
      </c>
      <c r="K129" s="24">
        <f t="shared" si="153"/>
        <v>90580</v>
      </c>
      <c r="L129" s="24">
        <f t="shared" si="153"/>
        <v>81119.88</v>
      </c>
      <c r="M129" s="33">
        <f>VLOOKUP(C129,'[2]2024.01月支付计划'!$B:$K,10,0)</f>
        <v>2000</v>
      </c>
      <c r="N129" s="24"/>
      <c r="O129" s="24">
        <f t="shared" si="89"/>
        <v>2000</v>
      </c>
      <c r="P129" s="24">
        <f t="shared" si="116"/>
        <v>2040</v>
      </c>
      <c r="Q129" s="24"/>
      <c r="R129" s="24">
        <f t="shared" si="82"/>
        <v>2040</v>
      </c>
      <c r="S129" s="24">
        <f>VLOOKUP(C129,'[3]11月支付计划'!$C$102:$J$314,8,0)</f>
        <v>0</v>
      </c>
      <c r="T129" s="24">
        <f>VLOOKUP(D129,'[4]11月'!$I:$J,2,0)</f>
        <v>15300</v>
      </c>
      <c r="U129" s="24">
        <f t="shared" si="83"/>
        <v>-15300</v>
      </c>
      <c r="V129" s="24">
        <f>VLOOKUP(D129,[5]河北应付账款!$C:$G,5,0)</f>
        <v>55120</v>
      </c>
      <c r="W129" s="24"/>
      <c r="X129" s="24">
        <f t="shared" si="84"/>
        <v>55120</v>
      </c>
      <c r="Y129" s="24">
        <f>VLOOKUP(D129,'[6]规则内-打印版'!$D$3:$I$158,6,0)</f>
        <v>36000</v>
      </c>
      <c r="Z129" s="24">
        <f>VLOOKUP(D129,'[4]9月'!$I:$J,2,0)</f>
        <v>35280</v>
      </c>
      <c r="AA129" s="24">
        <f t="shared" si="85"/>
        <v>720</v>
      </c>
      <c r="AB129" s="24">
        <f>VLOOKUP(D129,[7]支付登记跟进V2!$B:$F,5,0)</f>
        <v>36000</v>
      </c>
      <c r="AC129" s="24"/>
      <c r="AD129" s="24">
        <f t="shared" si="86"/>
        <v>36000</v>
      </c>
      <c r="AE129" s="24">
        <f>VLOOKUP(D129,[8]签批清单!$B:$C,2,0)</f>
        <v>40539.88</v>
      </c>
      <c r="AF129" s="24">
        <f>VLOOKUP(D129,'[4]7月'!$I:$J,2,0)</f>
        <v>40000</v>
      </c>
      <c r="AG129" s="24">
        <f t="shared" si="87"/>
        <v>539.879999999997</v>
      </c>
      <c r="AH129" s="47"/>
      <c r="AI129" s="42">
        <f t="shared" si="90"/>
        <v>-77079.88</v>
      </c>
      <c r="AJ129" s="42">
        <f t="shared" si="91"/>
        <v>-77079.88</v>
      </c>
      <c r="AK129" s="42">
        <f t="shared" si="92"/>
        <v>-79119.88</v>
      </c>
      <c r="AL129" s="42">
        <f t="shared" si="93"/>
        <v>-81119.88</v>
      </c>
      <c r="AM129" s="43" t="e">
        <f>VLOOKUP(D129,'[9]2月'!$B:$C,2,0)</f>
        <v>#N/A</v>
      </c>
    </row>
    <row r="130" s="43" customFormat="1" ht="16.5" spans="2:39">
      <c r="B130" s="46">
        <v>125</v>
      </c>
      <c r="C130" s="46" t="str">
        <f>_xlfn.XLOOKUP(D130,[1]整理明细!$C:$C,[1]整理明细!$B:$B)</f>
        <v>S413036</v>
      </c>
      <c r="D130" s="47" t="s">
        <v>381</v>
      </c>
      <c r="E130" s="47" t="s">
        <v>1078</v>
      </c>
      <c r="F130" s="47"/>
      <c r="G130" s="66">
        <f>VLOOKUP($C130,'[2]2024.01月支付计划'!$B:$H,5,0)</f>
        <v>50465.94</v>
      </c>
      <c r="H130" s="66">
        <f>VLOOKUP($C130,'[2]2024.01月支付计划'!$B:$H,6,0)</f>
        <v>45300</v>
      </c>
      <c r="I130" s="66">
        <f>VLOOKUP($C130,'[2]2024.01月支付计划'!$B:$H,7,0)</f>
        <v>7550</v>
      </c>
      <c r="J130" s="24">
        <f t="shared" ref="J130:L130" si="154">P130+V130+Y130+AB130+AE130+S130+M130</f>
        <v>113589.214666667</v>
      </c>
      <c r="K130" s="24">
        <f t="shared" si="154"/>
        <v>89240</v>
      </c>
      <c r="L130" s="24">
        <f t="shared" si="154"/>
        <v>24349.2146666667</v>
      </c>
      <c r="M130" s="33">
        <f>VLOOKUP(C130,'[2]2024.01月支付计划'!$B:$K,10,0)</f>
        <v>20000</v>
      </c>
      <c r="N130" s="24"/>
      <c r="O130" s="24">
        <f t="shared" si="89"/>
        <v>20000</v>
      </c>
      <c r="P130" s="24">
        <f t="shared" si="116"/>
        <v>6040</v>
      </c>
      <c r="Q130" s="24"/>
      <c r="R130" s="24">
        <f t="shared" si="82"/>
        <v>6040</v>
      </c>
      <c r="S130" s="24">
        <f>VLOOKUP(C130,'[3]11月支付计划'!$C$102:$J$314,8,0)</f>
        <v>10000</v>
      </c>
      <c r="T130" s="24"/>
      <c r="U130" s="24">
        <f t="shared" si="83"/>
        <v>10000</v>
      </c>
      <c r="V130" s="24">
        <f>VLOOKUP(D130,[5]河北应付账款!$C:$G,5,0)</f>
        <v>36240</v>
      </c>
      <c r="W130" s="24"/>
      <c r="X130" s="24">
        <f t="shared" si="84"/>
        <v>36240</v>
      </c>
      <c r="Y130" s="24">
        <f>VLOOKUP(D130,'[6]规则内-打印版'!$D$3:$I$158,6,0)</f>
        <v>17000</v>
      </c>
      <c r="Z130" s="24"/>
      <c r="AA130" s="24">
        <f t="shared" si="85"/>
        <v>17000</v>
      </c>
      <c r="AB130" s="24">
        <f>VLOOKUP(D130,[7]支付登记跟进V2!$B:$F,5,0)</f>
        <v>12000</v>
      </c>
      <c r="AC130" s="24">
        <f>VLOOKUP(D130,'[4]8月'!$I:$J,2,0)</f>
        <v>11640</v>
      </c>
      <c r="AD130" s="24">
        <f t="shared" si="86"/>
        <v>360</v>
      </c>
      <c r="AE130" s="24">
        <f>VLOOKUP(D130,[8]签批清单!$B:$C,2,0)</f>
        <v>12309.2146666667</v>
      </c>
      <c r="AF130" s="24">
        <f>VLOOKUP(D130,'[4]7月'!$I:$J,2,0)</f>
        <v>77600</v>
      </c>
      <c r="AG130" s="24">
        <f t="shared" si="87"/>
        <v>-65290.7853333333</v>
      </c>
      <c r="AH130" s="47"/>
      <c r="AI130" s="42">
        <f t="shared" si="90"/>
        <v>11690.7853333333</v>
      </c>
      <c r="AJ130" s="42">
        <f t="shared" si="91"/>
        <v>1690.7853333333</v>
      </c>
      <c r="AK130" s="42">
        <f t="shared" si="92"/>
        <v>-4349.2146666667</v>
      </c>
      <c r="AL130" s="42">
        <f t="shared" si="93"/>
        <v>-24349.2146666667</v>
      </c>
      <c r="AM130" s="43" t="e">
        <f>VLOOKUP(D130,'[9]2月'!$B:$C,2,0)</f>
        <v>#N/A</v>
      </c>
    </row>
    <row r="131" s="43" customFormat="1" ht="16.5" spans="2:39">
      <c r="B131" s="46">
        <v>126</v>
      </c>
      <c r="C131" s="46" t="str">
        <f>_xlfn.XLOOKUP(D131,[1]整理明细!$C:$C,[1]整理明细!$B:$B)</f>
        <v>S434010</v>
      </c>
      <c r="D131" s="47" t="s">
        <v>385</v>
      </c>
      <c r="E131" s="47" t="s">
        <v>1078</v>
      </c>
      <c r="F131" s="47"/>
      <c r="G131" s="66">
        <v>0</v>
      </c>
      <c r="H131" s="66">
        <v>0</v>
      </c>
      <c r="I131" s="66">
        <v>0</v>
      </c>
      <c r="J131" s="24">
        <f t="shared" ref="J131:L131" si="155">P131+V131+Y131+AB131+AE131+S131+M131</f>
        <v>580.266666666667</v>
      </c>
      <c r="K131" s="24">
        <f t="shared" si="155"/>
        <v>0</v>
      </c>
      <c r="L131" s="24">
        <f t="shared" si="155"/>
        <v>580.266666666667</v>
      </c>
      <c r="M131" s="33"/>
      <c r="N131" s="24"/>
      <c r="O131" s="24">
        <f t="shared" si="89"/>
        <v>0</v>
      </c>
      <c r="P131" s="24">
        <f t="shared" si="116"/>
        <v>0</v>
      </c>
      <c r="Q131" s="24"/>
      <c r="R131" s="24">
        <f t="shared" si="82"/>
        <v>0</v>
      </c>
      <c r="S131" s="24">
        <f>VLOOKUP(C131,'[3]11月支付计划'!$C$102:$J$314,8,0)</f>
        <v>0</v>
      </c>
      <c r="T131" s="24"/>
      <c r="U131" s="24">
        <f t="shared" si="83"/>
        <v>0</v>
      </c>
      <c r="V131" s="24">
        <f>VLOOKUP(D131,[5]河北应付账款!$C:$G,5,0)</f>
        <v>0</v>
      </c>
      <c r="W131" s="24"/>
      <c r="X131" s="24">
        <f t="shared" si="84"/>
        <v>0</v>
      </c>
      <c r="Y131" s="24"/>
      <c r="Z131" s="24"/>
      <c r="AA131" s="24">
        <f t="shared" si="85"/>
        <v>0</v>
      </c>
      <c r="AB131" s="24"/>
      <c r="AC131" s="24"/>
      <c r="AD131" s="24">
        <f t="shared" si="86"/>
        <v>0</v>
      </c>
      <c r="AE131" s="24">
        <f>VLOOKUP(D131,[8]签批清单!$B:$C,2,0)</f>
        <v>580.266666666667</v>
      </c>
      <c r="AF131" s="24"/>
      <c r="AG131" s="24">
        <f t="shared" si="87"/>
        <v>580.266666666667</v>
      </c>
      <c r="AH131" s="47"/>
      <c r="AI131" s="42">
        <f t="shared" si="90"/>
        <v>-580.266666666667</v>
      </c>
      <c r="AJ131" s="42">
        <f t="shared" si="91"/>
        <v>-580.266666666667</v>
      </c>
      <c r="AK131" s="42">
        <f t="shared" si="92"/>
        <v>-580.266666666667</v>
      </c>
      <c r="AL131" s="42">
        <f t="shared" si="93"/>
        <v>-580.266666666667</v>
      </c>
      <c r="AM131" s="43" t="e">
        <f>VLOOKUP(D131,'[9]2月'!$B:$C,2,0)</f>
        <v>#N/A</v>
      </c>
    </row>
    <row r="132" s="43" customFormat="1" ht="16.5" spans="2:39">
      <c r="B132" s="46">
        <v>127</v>
      </c>
      <c r="C132" s="46" t="str">
        <f>_xlfn.XLOOKUP(D132,[1]整理明细!$C:$C,[1]整理明细!$B:$B)</f>
        <v>S413159</v>
      </c>
      <c r="D132" s="47" t="s">
        <v>387</v>
      </c>
      <c r="E132" s="47" t="s">
        <v>1078</v>
      </c>
      <c r="F132" s="47"/>
      <c r="G132" s="66">
        <f>VLOOKUP($C132,'[2]2024.01月支付计划'!$B:$H,5,0)</f>
        <v>4067.26</v>
      </c>
      <c r="H132" s="66">
        <f>VLOOKUP($C132,'[2]2024.01月支付计划'!$B:$H,6,0)</f>
        <v>0</v>
      </c>
      <c r="I132" s="66">
        <f>VLOOKUP($C132,'[2]2024.01月支付计划'!$B:$H,7,0)</f>
        <v>0</v>
      </c>
      <c r="J132" s="24">
        <f t="shared" ref="J132:L132" si="156">P132+V132+Y132+AB132+AE132+S132+M132</f>
        <v>0</v>
      </c>
      <c r="K132" s="24">
        <f t="shared" si="156"/>
        <v>0</v>
      </c>
      <c r="L132" s="24">
        <f t="shared" si="156"/>
        <v>0</v>
      </c>
      <c r="M132" s="33">
        <f>VLOOKUP(C132,'[2]2024.01月支付计划'!$B:$K,10,0)</f>
        <v>0</v>
      </c>
      <c r="N132" s="24"/>
      <c r="O132" s="24">
        <f t="shared" si="89"/>
        <v>0</v>
      </c>
      <c r="P132" s="24">
        <f t="shared" si="116"/>
        <v>0</v>
      </c>
      <c r="Q132" s="24"/>
      <c r="R132" s="24">
        <f t="shared" si="82"/>
        <v>0</v>
      </c>
      <c r="S132" s="24">
        <f>VLOOKUP(C132,'[3]11月支付计划'!$C$102:$J$314,8,0)</f>
        <v>0</v>
      </c>
      <c r="T132" s="24"/>
      <c r="U132" s="24">
        <f t="shared" si="83"/>
        <v>0</v>
      </c>
      <c r="V132" s="24">
        <f>VLOOKUP(D132,[5]河北应付账款!$C:$G,5,0)</f>
        <v>0</v>
      </c>
      <c r="W132" s="24"/>
      <c r="X132" s="24">
        <f t="shared" si="84"/>
        <v>0</v>
      </c>
      <c r="Y132" s="24"/>
      <c r="Z132" s="24"/>
      <c r="AA132" s="24">
        <f t="shared" si="85"/>
        <v>0</v>
      </c>
      <c r="AB132" s="24"/>
      <c r="AC132" s="24"/>
      <c r="AD132" s="24">
        <f t="shared" si="86"/>
        <v>0</v>
      </c>
      <c r="AE132" s="24"/>
      <c r="AF132" s="24"/>
      <c r="AG132" s="24">
        <f t="shared" si="87"/>
        <v>0</v>
      </c>
      <c r="AH132" s="47"/>
      <c r="AI132" s="42">
        <f t="shared" si="90"/>
        <v>0</v>
      </c>
      <c r="AJ132" s="42">
        <f t="shared" si="91"/>
        <v>0</v>
      </c>
      <c r="AK132" s="42">
        <f t="shared" si="92"/>
        <v>0</v>
      </c>
      <c r="AL132" s="42">
        <f t="shared" si="93"/>
        <v>0</v>
      </c>
      <c r="AM132" s="43" t="e">
        <f>VLOOKUP(D132,'[9]2月'!$B:$C,2,0)</f>
        <v>#N/A</v>
      </c>
    </row>
    <row r="133" s="43" customFormat="1" ht="16.5" spans="2:39">
      <c r="B133" s="46">
        <v>128</v>
      </c>
      <c r="C133" s="46" t="str">
        <f>_xlfn.XLOOKUP(D133,[1]整理明细!$C:$C,[1]整理明细!$B:$B)</f>
        <v>S413096</v>
      </c>
      <c r="D133" s="47" t="s">
        <v>389</v>
      </c>
      <c r="E133" s="47" t="s">
        <v>1078</v>
      </c>
      <c r="F133" s="47"/>
      <c r="G133" s="66">
        <f>VLOOKUP($C133,'[2]2024.01月支付计划'!$B:$H,5,0)</f>
        <v>4053.14</v>
      </c>
      <c r="H133" s="66">
        <f>VLOOKUP($C133,'[2]2024.01月支付计划'!$B:$H,6,0)</f>
        <v>0</v>
      </c>
      <c r="I133" s="66">
        <f>VLOOKUP($C133,'[2]2024.01月支付计划'!$B:$H,7,0)</f>
        <v>0</v>
      </c>
      <c r="J133" s="24">
        <f t="shared" ref="J133:L133" si="157">P133+V133+Y133+AB133+AE133+S133+M133</f>
        <v>0</v>
      </c>
      <c r="K133" s="24">
        <f t="shared" si="157"/>
        <v>0</v>
      </c>
      <c r="L133" s="24">
        <f t="shared" si="157"/>
        <v>0</v>
      </c>
      <c r="M133" s="33">
        <f>VLOOKUP(C133,'[2]2024.01月支付计划'!$B:$K,10,0)</f>
        <v>0</v>
      </c>
      <c r="N133" s="24"/>
      <c r="O133" s="24">
        <f t="shared" si="89"/>
        <v>0</v>
      </c>
      <c r="P133" s="24">
        <f t="shared" si="116"/>
        <v>0</v>
      </c>
      <c r="Q133" s="24"/>
      <c r="R133" s="24">
        <f t="shared" ref="R133:R196" si="158">P133-Q133</f>
        <v>0</v>
      </c>
      <c r="S133" s="24">
        <f>VLOOKUP(C133,'[3]11月支付计划'!$C$102:$J$314,8,0)</f>
        <v>0</v>
      </c>
      <c r="T133" s="24"/>
      <c r="U133" s="24">
        <f t="shared" ref="U133:U196" si="159">S133-T133</f>
        <v>0</v>
      </c>
      <c r="V133" s="24">
        <f>VLOOKUP(D133,[5]河北应付账款!$C:$G,5,0)</f>
        <v>0</v>
      </c>
      <c r="W133" s="24"/>
      <c r="X133" s="24">
        <f t="shared" ref="X133:X196" si="160">V133-W133</f>
        <v>0</v>
      </c>
      <c r="Y133" s="24"/>
      <c r="Z133" s="24"/>
      <c r="AA133" s="24">
        <f t="shared" ref="AA133:AA196" si="161">Y133-Z133</f>
        <v>0</v>
      </c>
      <c r="AB133" s="24"/>
      <c r="AC133" s="24"/>
      <c r="AD133" s="24">
        <f t="shared" ref="AD133:AD196" si="162">AB133-AC133</f>
        <v>0</v>
      </c>
      <c r="AE133" s="24"/>
      <c r="AF133" s="24"/>
      <c r="AG133" s="24">
        <f t="shared" ref="AG133:AG196" si="163">AE133-AF133</f>
        <v>0</v>
      </c>
      <c r="AH133" s="47"/>
      <c r="AI133" s="42">
        <f t="shared" si="90"/>
        <v>0</v>
      </c>
      <c r="AJ133" s="42">
        <f t="shared" si="91"/>
        <v>0</v>
      </c>
      <c r="AK133" s="42">
        <f t="shared" si="92"/>
        <v>0</v>
      </c>
      <c r="AL133" s="42">
        <f t="shared" si="93"/>
        <v>0</v>
      </c>
      <c r="AM133" s="43" t="e">
        <f>VLOOKUP(D133,'[9]2月'!$B:$C,2,0)</f>
        <v>#N/A</v>
      </c>
    </row>
    <row r="134" s="43" customFormat="1" ht="16.5" spans="2:39">
      <c r="B134" s="46">
        <v>129</v>
      </c>
      <c r="C134" s="46" t="str">
        <f>_xlfn.XLOOKUP(D134,[1]整理明细!$C:$C,[1]整理明细!$B:$B)</f>
        <v>S434008</v>
      </c>
      <c r="D134" s="47" t="s">
        <v>393</v>
      </c>
      <c r="E134" s="47" t="s">
        <v>1078</v>
      </c>
      <c r="F134" s="47"/>
      <c r="G134" s="66">
        <v>0</v>
      </c>
      <c r="H134" s="66">
        <v>0</v>
      </c>
      <c r="I134" s="66">
        <v>0</v>
      </c>
      <c r="J134" s="24">
        <f t="shared" ref="J134:L134" si="164">P134+V134+Y134+AB134+AE134+S134+M134</f>
        <v>0</v>
      </c>
      <c r="K134" s="24">
        <f t="shared" si="164"/>
        <v>0</v>
      </c>
      <c r="L134" s="24">
        <f t="shared" si="164"/>
        <v>0</v>
      </c>
      <c r="M134" s="33"/>
      <c r="N134" s="24"/>
      <c r="O134" s="24">
        <f t="shared" ref="O134:O197" si="165">M134-N134</f>
        <v>0</v>
      </c>
      <c r="P134" s="24">
        <f t="shared" si="116"/>
        <v>0</v>
      </c>
      <c r="Q134" s="24"/>
      <c r="R134" s="24">
        <f t="shared" si="158"/>
        <v>0</v>
      </c>
      <c r="S134" s="24">
        <f>VLOOKUP(C134,'[3]11月支付计划'!$C$102:$J$314,8,0)</f>
        <v>0</v>
      </c>
      <c r="T134" s="24"/>
      <c r="U134" s="24">
        <f t="shared" si="159"/>
        <v>0</v>
      </c>
      <c r="V134" s="24">
        <f>VLOOKUP(D134,[5]河北应付账款!$C:$G,5,0)</f>
        <v>0</v>
      </c>
      <c r="W134" s="24"/>
      <c r="X134" s="24">
        <f t="shared" si="160"/>
        <v>0</v>
      </c>
      <c r="Y134" s="24"/>
      <c r="Z134" s="24"/>
      <c r="AA134" s="24">
        <f t="shared" si="161"/>
        <v>0</v>
      </c>
      <c r="AB134" s="24"/>
      <c r="AC134" s="24"/>
      <c r="AD134" s="24">
        <f t="shared" si="162"/>
        <v>0</v>
      </c>
      <c r="AE134" s="24"/>
      <c r="AF134" s="24"/>
      <c r="AG134" s="24">
        <f t="shared" si="163"/>
        <v>0</v>
      </c>
      <c r="AH134" s="47"/>
      <c r="AI134" s="42">
        <f t="shared" ref="AI134:AI197" si="166">K134-AE134-AB134-Y134-V134</f>
        <v>0</v>
      </c>
      <c r="AJ134" s="42">
        <f t="shared" ref="AJ134:AJ197" si="167">AI134-S134</f>
        <v>0</v>
      </c>
      <c r="AK134" s="42">
        <f t="shared" ref="AK134:AK197" si="168">AJ134-P134</f>
        <v>0</v>
      </c>
      <c r="AL134" s="42">
        <f t="shared" ref="AL134:AL197" si="169">AK134-M134</f>
        <v>0</v>
      </c>
      <c r="AM134" s="43" t="e">
        <f>VLOOKUP(D134,'[9]2月'!$B:$C,2,0)</f>
        <v>#N/A</v>
      </c>
    </row>
    <row r="135" s="43" customFormat="1" ht="16.5" spans="2:39">
      <c r="B135" s="46">
        <v>130</v>
      </c>
      <c r="C135" s="46" t="str">
        <f>_xlfn.XLOOKUP(D135,[1]整理明细!$C:$C,[1]整理明细!$B:$B)</f>
        <v>S413008</v>
      </c>
      <c r="D135" s="47" t="s">
        <v>395</v>
      </c>
      <c r="E135" s="47" t="s">
        <v>1078</v>
      </c>
      <c r="F135" s="47"/>
      <c r="G135" s="66">
        <f>VLOOKUP($C135,'[2]2024.01月支付计划'!$B:$H,5,0)</f>
        <v>3606.64</v>
      </c>
      <c r="H135" s="66">
        <f>VLOOKUP($C135,'[2]2024.01月支付计划'!$B:$H,6,0)</f>
        <v>0</v>
      </c>
      <c r="I135" s="66">
        <f>VLOOKUP($C135,'[2]2024.01月支付计划'!$B:$H,7,0)</f>
        <v>0</v>
      </c>
      <c r="J135" s="24">
        <f t="shared" ref="J135:L135" si="170">P135+V135+Y135+AB135+AE135+S135+M135</f>
        <v>0</v>
      </c>
      <c r="K135" s="24">
        <f t="shared" si="170"/>
        <v>0</v>
      </c>
      <c r="L135" s="24">
        <f t="shared" si="170"/>
        <v>0</v>
      </c>
      <c r="M135" s="33">
        <f>VLOOKUP(C135,'[2]2024.01月支付计划'!$B:$K,10,0)</f>
        <v>0</v>
      </c>
      <c r="N135" s="24"/>
      <c r="O135" s="24">
        <f t="shared" si="165"/>
        <v>0</v>
      </c>
      <c r="P135" s="24">
        <f t="shared" si="116"/>
        <v>0</v>
      </c>
      <c r="Q135" s="24"/>
      <c r="R135" s="24">
        <f t="shared" si="158"/>
        <v>0</v>
      </c>
      <c r="S135" s="24">
        <f>VLOOKUP(C135,'[3]11月支付计划'!$C$102:$J$314,8,0)</f>
        <v>0</v>
      </c>
      <c r="T135" s="24"/>
      <c r="U135" s="24">
        <f t="shared" si="159"/>
        <v>0</v>
      </c>
      <c r="V135" s="24">
        <f>VLOOKUP(D135,[5]河北应付账款!$C:$G,5,0)</f>
        <v>0</v>
      </c>
      <c r="W135" s="24"/>
      <c r="X135" s="24">
        <f t="shared" si="160"/>
        <v>0</v>
      </c>
      <c r="Y135" s="24"/>
      <c r="Z135" s="24"/>
      <c r="AA135" s="24">
        <f t="shared" si="161"/>
        <v>0</v>
      </c>
      <c r="AB135" s="24"/>
      <c r="AC135" s="24"/>
      <c r="AD135" s="24">
        <f t="shared" si="162"/>
        <v>0</v>
      </c>
      <c r="AE135" s="24"/>
      <c r="AF135" s="24"/>
      <c r="AG135" s="24">
        <f t="shared" si="163"/>
        <v>0</v>
      </c>
      <c r="AH135" s="47"/>
      <c r="AI135" s="42">
        <f t="shared" si="166"/>
        <v>0</v>
      </c>
      <c r="AJ135" s="42">
        <f t="shared" si="167"/>
        <v>0</v>
      </c>
      <c r="AK135" s="42">
        <f t="shared" si="168"/>
        <v>0</v>
      </c>
      <c r="AL135" s="42">
        <f t="shared" si="169"/>
        <v>0</v>
      </c>
      <c r="AM135" s="43" t="e">
        <f>VLOOKUP(D135,'[9]2月'!$B:$C,2,0)</f>
        <v>#N/A</v>
      </c>
    </row>
    <row r="136" s="43" customFormat="1" ht="16.5" spans="2:39">
      <c r="B136" s="46">
        <v>131</v>
      </c>
      <c r="C136" s="46" t="str">
        <f>_xlfn.XLOOKUP(D136,[1]整理明细!$C:$C,[1]整理明细!$B:$B)</f>
        <v>S431011</v>
      </c>
      <c r="D136" s="47" t="s">
        <v>397</v>
      </c>
      <c r="E136" s="47" t="s">
        <v>1078</v>
      </c>
      <c r="F136" s="47"/>
      <c r="G136" s="66">
        <f>VLOOKUP($C136,'[2]2024.01月支付计划'!$B:$H,5,0)</f>
        <v>3374.75</v>
      </c>
      <c r="H136" s="66">
        <f>VLOOKUP($C136,'[2]2024.01月支付计划'!$B:$H,6,0)</f>
        <v>0</v>
      </c>
      <c r="I136" s="66">
        <f>VLOOKUP($C136,'[2]2024.01月支付计划'!$B:$H,7,0)</f>
        <v>0</v>
      </c>
      <c r="J136" s="24">
        <f t="shared" ref="J136:L136" si="171">P136+V136+Y136+AB136+AE136+S136+M136</f>
        <v>0</v>
      </c>
      <c r="K136" s="24">
        <f t="shared" si="171"/>
        <v>0</v>
      </c>
      <c r="L136" s="24">
        <f t="shared" si="171"/>
        <v>0</v>
      </c>
      <c r="M136" s="33">
        <f>VLOOKUP(C136,'[2]2024.01月支付计划'!$B:$K,10,0)</f>
        <v>0</v>
      </c>
      <c r="N136" s="24"/>
      <c r="O136" s="24">
        <f t="shared" si="165"/>
        <v>0</v>
      </c>
      <c r="P136" s="24">
        <f t="shared" si="116"/>
        <v>0</v>
      </c>
      <c r="Q136" s="24"/>
      <c r="R136" s="24">
        <f t="shared" si="158"/>
        <v>0</v>
      </c>
      <c r="S136" s="24">
        <f>VLOOKUP(C136,'[3]11月支付计划'!$C$102:$J$314,8,0)</f>
        <v>0</v>
      </c>
      <c r="T136" s="24"/>
      <c r="U136" s="24">
        <f t="shared" si="159"/>
        <v>0</v>
      </c>
      <c r="V136" s="24">
        <f>VLOOKUP(D136,[5]河北应付账款!$C:$G,5,0)</f>
        <v>0</v>
      </c>
      <c r="W136" s="24"/>
      <c r="X136" s="24">
        <f t="shared" si="160"/>
        <v>0</v>
      </c>
      <c r="Y136" s="24"/>
      <c r="Z136" s="24"/>
      <c r="AA136" s="24">
        <f t="shared" si="161"/>
        <v>0</v>
      </c>
      <c r="AB136" s="24"/>
      <c r="AC136" s="24"/>
      <c r="AD136" s="24">
        <f t="shared" si="162"/>
        <v>0</v>
      </c>
      <c r="AE136" s="24"/>
      <c r="AF136" s="24"/>
      <c r="AG136" s="24">
        <f t="shared" si="163"/>
        <v>0</v>
      </c>
      <c r="AH136" s="47"/>
      <c r="AI136" s="42">
        <f t="shared" si="166"/>
        <v>0</v>
      </c>
      <c r="AJ136" s="42">
        <f t="shared" si="167"/>
        <v>0</v>
      </c>
      <c r="AK136" s="42">
        <f t="shared" si="168"/>
        <v>0</v>
      </c>
      <c r="AL136" s="42">
        <f t="shared" si="169"/>
        <v>0</v>
      </c>
      <c r="AM136" s="43" t="e">
        <f>VLOOKUP(D136,'[9]2月'!$B:$C,2,0)</f>
        <v>#N/A</v>
      </c>
    </row>
    <row r="137" s="43" customFormat="1" ht="16.5" spans="2:39">
      <c r="B137" s="46">
        <v>132</v>
      </c>
      <c r="C137" s="46" t="str">
        <f>_xlfn.XLOOKUP(D137,[1]整理明细!$C:$C,[1]整理明细!$B:$B)</f>
        <v>S443002</v>
      </c>
      <c r="D137" s="47" t="s">
        <v>403</v>
      </c>
      <c r="E137" s="47" t="s">
        <v>1078</v>
      </c>
      <c r="F137" s="47"/>
      <c r="G137" s="66">
        <f>VLOOKUP($C137,'[2]2024.01月支付计划'!$B:$H,5,0)</f>
        <v>2727.36</v>
      </c>
      <c r="H137" s="66">
        <f>VLOOKUP($C137,'[2]2024.01月支付计划'!$B:$H,6,0)</f>
        <v>0</v>
      </c>
      <c r="I137" s="66">
        <f>VLOOKUP($C137,'[2]2024.01月支付计划'!$B:$H,7,0)</f>
        <v>0</v>
      </c>
      <c r="J137" s="24">
        <f t="shared" ref="J137:L137" si="172">P137+V137+Y137+AB137+AE137+S137+M137</f>
        <v>0</v>
      </c>
      <c r="K137" s="24">
        <f t="shared" si="172"/>
        <v>0</v>
      </c>
      <c r="L137" s="24">
        <f t="shared" si="172"/>
        <v>0</v>
      </c>
      <c r="M137" s="33">
        <f>VLOOKUP(C137,'[2]2024.01月支付计划'!$B:$K,10,0)</f>
        <v>0</v>
      </c>
      <c r="N137" s="24"/>
      <c r="O137" s="24">
        <f t="shared" si="165"/>
        <v>0</v>
      </c>
      <c r="P137" s="24">
        <f t="shared" si="116"/>
        <v>0</v>
      </c>
      <c r="Q137" s="24"/>
      <c r="R137" s="24">
        <f t="shared" si="158"/>
        <v>0</v>
      </c>
      <c r="S137" s="24">
        <f>VLOOKUP(C137,'[3]11月支付计划'!$C$102:$J$314,8,0)</f>
        <v>0</v>
      </c>
      <c r="T137" s="24"/>
      <c r="U137" s="24">
        <f t="shared" si="159"/>
        <v>0</v>
      </c>
      <c r="V137" s="24">
        <f>VLOOKUP(D137,[5]河北应付账款!$C:$G,5,0)</f>
        <v>0</v>
      </c>
      <c r="W137" s="24"/>
      <c r="X137" s="24">
        <f t="shared" si="160"/>
        <v>0</v>
      </c>
      <c r="Y137" s="24"/>
      <c r="Z137" s="24"/>
      <c r="AA137" s="24">
        <f t="shared" si="161"/>
        <v>0</v>
      </c>
      <c r="AB137" s="24"/>
      <c r="AC137" s="24"/>
      <c r="AD137" s="24">
        <f t="shared" si="162"/>
        <v>0</v>
      </c>
      <c r="AE137" s="24"/>
      <c r="AF137" s="24"/>
      <c r="AG137" s="24">
        <f t="shared" si="163"/>
        <v>0</v>
      </c>
      <c r="AH137" s="47"/>
      <c r="AI137" s="42">
        <f t="shared" si="166"/>
        <v>0</v>
      </c>
      <c r="AJ137" s="42">
        <f t="shared" si="167"/>
        <v>0</v>
      </c>
      <c r="AK137" s="42">
        <f t="shared" si="168"/>
        <v>0</v>
      </c>
      <c r="AL137" s="42">
        <f t="shared" si="169"/>
        <v>0</v>
      </c>
      <c r="AM137" s="43" t="e">
        <f>VLOOKUP(D137,'[9]2月'!$B:$C,2,0)</f>
        <v>#N/A</v>
      </c>
    </row>
    <row r="138" s="43" customFormat="1" ht="16.5" spans="2:39">
      <c r="B138" s="46">
        <v>133</v>
      </c>
      <c r="C138" s="46" t="str">
        <f>_xlfn.XLOOKUP(D138,[1]整理明细!$C:$C,[1]整理明细!$B:$B)</f>
        <v>S411023</v>
      </c>
      <c r="D138" s="47" t="s">
        <v>407</v>
      </c>
      <c r="E138" s="47" t="s">
        <v>1078</v>
      </c>
      <c r="F138" s="47"/>
      <c r="G138" s="66">
        <f>VLOOKUP($C138,'[2]2024.01月支付计划'!$B:$H,5,0)</f>
        <v>2369.86</v>
      </c>
      <c r="H138" s="66">
        <f>VLOOKUP($C138,'[2]2024.01月支付计划'!$B:$H,6,0)</f>
        <v>0</v>
      </c>
      <c r="I138" s="66">
        <f>VLOOKUP($C138,'[2]2024.01月支付计划'!$B:$H,7,0)</f>
        <v>0</v>
      </c>
      <c r="J138" s="24">
        <f t="shared" ref="J138:L138" si="173">P138+V138+Y138+AB138+AE138+S138+M138</f>
        <v>0</v>
      </c>
      <c r="K138" s="24">
        <f t="shared" si="173"/>
        <v>0</v>
      </c>
      <c r="L138" s="24">
        <f t="shared" si="173"/>
        <v>0</v>
      </c>
      <c r="M138" s="33">
        <f>VLOOKUP(C138,'[2]2024.01月支付计划'!$B:$K,10,0)</f>
        <v>0</v>
      </c>
      <c r="N138" s="24"/>
      <c r="O138" s="24">
        <f t="shared" si="165"/>
        <v>0</v>
      </c>
      <c r="P138" s="24">
        <f t="shared" si="116"/>
        <v>0</v>
      </c>
      <c r="Q138" s="24"/>
      <c r="R138" s="24">
        <f t="shared" si="158"/>
        <v>0</v>
      </c>
      <c r="S138" s="24">
        <f>VLOOKUP(C138,'[3]11月支付计划'!$C$102:$J$314,8,0)</f>
        <v>0</v>
      </c>
      <c r="T138" s="24"/>
      <c r="U138" s="24">
        <f t="shared" si="159"/>
        <v>0</v>
      </c>
      <c r="V138" s="24">
        <f>VLOOKUP(D138,[5]河北应付账款!$C:$G,5,0)</f>
        <v>0</v>
      </c>
      <c r="W138" s="24"/>
      <c r="X138" s="24">
        <f t="shared" si="160"/>
        <v>0</v>
      </c>
      <c r="Y138" s="24"/>
      <c r="Z138" s="24"/>
      <c r="AA138" s="24">
        <f t="shared" si="161"/>
        <v>0</v>
      </c>
      <c r="AB138" s="24"/>
      <c r="AC138" s="24"/>
      <c r="AD138" s="24">
        <f t="shared" si="162"/>
        <v>0</v>
      </c>
      <c r="AE138" s="24"/>
      <c r="AF138" s="24"/>
      <c r="AG138" s="24">
        <f t="shared" si="163"/>
        <v>0</v>
      </c>
      <c r="AH138" s="47"/>
      <c r="AI138" s="42">
        <f t="shared" si="166"/>
        <v>0</v>
      </c>
      <c r="AJ138" s="42">
        <f t="shared" si="167"/>
        <v>0</v>
      </c>
      <c r="AK138" s="42">
        <f t="shared" si="168"/>
        <v>0</v>
      </c>
      <c r="AL138" s="42">
        <f t="shared" si="169"/>
        <v>0</v>
      </c>
      <c r="AM138" s="43" t="e">
        <f>VLOOKUP(D138,'[9]2月'!$B:$C,2,0)</f>
        <v>#N/A</v>
      </c>
    </row>
    <row r="139" s="43" customFormat="1" ht="16.5" spans="2:39">
      <c r="B139" s="46">
        <v>134</v>
      </c>
      <c r="C139" s="46" t="str">
        <f>_xlfn.XLOOKUP(D139,[1]整理明细!$C:$C,[1]整理明细!$B:$B)</f>
        <v>S444006</v>
      </c>
      <c r="D139" s="47" t="s">
        <v>419</v>
      </c>
      <c r="E139" s="47" t="s">
        <v>1078</v>
      </c>
      <c r="F139" s="47"/>
      <c r="G139" s="66">
        <f>VLOOKUP($C139,'[2]2024.01月支付计划'!$B:$H,5,0)</f>
        <v>1615.32</v>
      </c>
      <c r="H139" s="66">
        <f>VLOOKUP($C139,'[2]2024.01月支付计划'!$B:$H,6,0)</f>
        <v>0</v>
      </c>
      <c r="I139" s="66">
        <f>VLOOKUP($C139,'[2]2024.01月支付计划'!$B:$H,7,0)</f>
        <v>0</v>
      </c>
      <c r="J139" s="24">
        <f t="shared" ref="J139:L139" si="174">P139+V139+Y139+AB139+AE139+S139+M139</f>
        <v>0</v>
      </c>
      <c r="K139" s="24">
        <f t="shared" si="174"/>
        <v>0</v>
      </c>
      <c r="L139" s="24">
        <f t="shared" si="174"/>
        <v>0</v>
      </c>
      <c r="M139" s="33">
        <f>VLOOKUP(C139,'[2]2024.01月支付计划'!$B:$K,10,0)</f>
        <v>0</v>
      </c>
      <c r="N139" s="24"/>
      <c r="O139" s="24">
        <f t="shared" si="165"/>
        <v>0</v>
      </c>
      <c r="P139" s="24">
        <f t="shared" si="116"/>
        <v>0</v>
      </c>
      <c r="Q139" s="24"/>
      <c r="R139" s="24">
        <f t="shared" si="158"/>
        <v>0</v>
      </c>
      <c r="S139" s="24">
        <f>VLOOKUP(C139,'[3]11月支付计划'!$C$102:$J$314,8,0)</f>
        <v>0</v>
      </c>
      <c r="T139" s="24"/>
      <c r="U139" s="24">
        <f t="shared" si="159"/>
        <v>0</v>
      </c>
      <c r="V139" s="24">
        <f>VLOOKUP(D139,[5]河北应付账款!$C:$G,5,0)</f>
        <v>0</v>
      </c>
      <c r="W139" s="24"/>
      <c r="X139" s="24">
        <f t="shared" si="160"/>
        <v>0</v>
      </c>
      <c r="Y139" s="24"/>
      <c r="Z139" s="24"/>
      <c r="AA139" s="24">
        <f t="shared" si="161"/>
        <v>0</v>
      </c>
      <c r="AB139" s="24"/>
      <c r="AC139" s="24"/>
      <c r="AD139" s="24">
        <f t="shared" si="162"/>
        <v>0</v>
      </c>
      <c r="AE139" s="24"/>
      <c r="AF139" s="24"/>
      <c r="AG139" s="24">
        <f t="shared" si="163"/>
        <v>0</v>
      </c>
      <c r="AH139" s="47"/>
      <c r="AI139" s="42">
        <f t="shared" si="166"/>
        <v>0</v>
      </c>
      <c r="AJ139" s="42">
        <f t="shared" si="167"/>
        <v>0</v>
      </c>
      <c r="AK139" s="42">
        <f t="shared" si="168"/>
        <v>0</v>
      </c>
      <c r="AL139" s="42">
        <f t="shared" si="169"/>
        <v>0</v>
      </c>
      <c r="AM139" s="43" t="e">
        <f>VLOOKUP(D139,'[9]2月'!$B:$C,2,0)</f>
        <v>#N/A</v>
      </c>
    </row>
    <row r="140" s="43" customFormat="1" ht="16.5" spans="2:39">
      <c r="B140" s="46">
        <v>135</v>
      </c>
      <c r="C140" s="46" t="str">
        <f>_xlfn.XLOOKUP(D140,[1]整理明细!$C:$C,[1]整理明细!$B:$B)</f>
        <v>S413074</v>
      </c>
      <c r="D140" s="47" t="s">
        <v>423</v>
      </c>
      <c r="E140" s="47" t="s">
        <v>1078</v>
      </c>
      <c r="F140" s="47"/>
      <c r="G140" s="66">
        <f>VLOOKUP($C140,'[2]2024.01月支付计划'!$B:$H,5,0)</f>
        <v>1386.48</v>
      </c>
      <c r="H140" s="66">
        <f>VLOOKUP($C140,'[2]2024.01月支付计划'!$B:$H,6,0)</f>
        <v>0</v>
      </c>
      <c r="I140" s="66">
        <f>VLOOKUP($C140,'[2]2024.01月支付计划'!$B:$H,7,0)</f>
        <v>0</v>
      </c>
      <c r="J140" s="24">
        <f t="shared" ref="J140:L140" si="175">P140+V140+Y140+AB140+AE140+S140+M140</f>
        <v>0</v>
      </c>
      <c r="K140" s="24">
        <f t="shared" si="175"/>
        <v>0</v>
      </c>
      <c r="L140" s="24">
        <f t="shared" si="175"/>
        <v>0</v>
      </c>
      <c r="M140" s="33">
        <f>VLOOKUP(C140,'[2]2024.01月支付计划'!$B:$K,10,0)</f>
        <v>0</v>
      </c>
      <c r="N140" s="24"/>
      <c r="O140" s="24">
        <f t="shared" si="165"/>
        <v>0</v>
      </c>
      <c r="P140" s="24">
        <f t="shared" si="116"/>
        <v>0</v>
      </c>
      <c r="Q140" s="24"/>
      <c r="R140" s="24">
        <f t="shared" si="158"/>
        <v>0</v>
      </c>
      <c r="S140" s="24">
        <f>VLOOKUP(C140,'[3]11月支付计划'!$C$102:$J$314,8,0)</f>
        <v>0</v>
      </c>
      <c r="T140" s="24"/>
      <c r="U140" s="24">
        <f t="shared" si="159"/>
        <v>0</v>
      </c>
      <c r="V140" s="24">
        <f>VLOOKUP(D140,[5]河北应付账款!$C:$G,5,0)</f>
        <v>0</v>
      </c>
      <c r="W140" s="24"/>
      <c r="X140" s="24">
        <f t="shared" si="160"/>
        <v>0</v>
      </c>
      <c r="Y140" s="24"/>
      <c r="Z140" s="24"/>
      <c r="AA140" s="24">
        <f t="shared" si="161"/>
        <v>0</v>
      </c>
      <c r="AB140" s="24"/>
      <c r="AC140" s="24"/>
      <c r="AD140" s="24">
        <f t="shared" si="162"/>
        <v>0</v>
      </c>
      <c r="AE140" s="24"/>
      <c r="AF140" s="24"/>
      <c r="AG140" s="24">
        <f t="shared" si="163"/>
        <v>0</v>
      </c>
      <c r="AH140" s="47"/>
      <c r="AI140" s="42">
        <f t="shared" si="166"/>
        <v>0</v>
      </c>
      <c r="AJ140" s="42">
        <f t="shared" si="167"/>
        <v>0</v>
      </c>
      <c r="AK140" s="42">
        <f t="shared" si="168"/>
        <v>0</v>
      </c>
      <c r="AL140" s="42">
        <f t="shared" si="169"/>
        <v>0</v>
      </c>
      <c r="AM140" s="43" t="e">
        <f>VLOOKUP(D140,'[9]2月'!$B:$C,2,0)</f>
        <v>#N/A</v>
      </c>
    </row>
    <row r="141" s="43" customFormat="1" ht="16.5" spans="2:39">
      <c r="B141" s="46">
        <v>136</v>
      </c>
      <c r="C141" s="46" t="str">
        <f>_xlfn.XLOOKUP(D141,[1]整理明细!$C:$C,[1]整理明细!$B:$B)</f>
        <v>S433018</v>
      </c>
      <c r="D141" s="47" t="s">
        <v>425</v>
      </c>
      <c r="E141" s="47" t="s">
        <v>1078</v>
      </c>
      <c r="F141" s="47"/>
      <c r="G141" s="66">
        <f>VLOOKUP($C141,'[2]2024.01月支付计划'!$B:$H,5,0)</f>
        <v>1000</v>
      </c>
      <c r="H141" s="66">
        <f>VLOOKUP($C141,'[2]2024.01月支付计划'!$B:$H,6,0)</f>
        <v>0</v>
      </c>
      <c r="I141" s="66">
        <f>VLOOKUP($C141,'[2]2024.01月支付计划'!$B:$H,7,0)</f>
        <v>0</v>
      </c>
      <c r="J141" s="24">
        <f t="shared" ref="J141:L141" si="176">P141+V141+Y141+AB141+AE141+S141+M141</f>
        <v>0</v>
      </c>
      <c r="K141" s="24">
        <f t="shared" si="176"/>
        <v>0</v>
      </c>
      <c r="L141" s="24">
        <f t="shared" si="176"/>
        <v>0</v>
      </c>
      <c r="M141" s="33">
        <f>VLOOKUP(C141,'[2]2024.01月支付计划'!$B:$K,10,0)</f>
        <v>0</v>
      </c>
      <c r="N141" s="24"/>
      <c r="O141" s="24">
        <f t="shared" si="165"/>
        <v>0</v>
      </c>
      <c r="P141" s="24">
        <f t="shared" si="116"/>
        <v>0</v>
      </c>
      <c r="Q141" s="24"/>
      <c r="R141" s="24">
        <f t="shared" si="158"/>
        <v>0</v>
      </c>
      <c r="S141" s="24">
        <f>VLOOKUP(C141,'[3]11月支付计划'!$C$102:$J$314,8,0)</f>
        <v>0</v>
      </c>
      <c r="T141" s="24"/>
      <c r="U141" s="24">
        <f t="shared" si="159"/>
        <v>0</v>
      </c>
      <c r="V141" s="24">
        <f>VLOOKUP(D141,[5]河北应付账款!$C:$G,5,0)</f>
        <v>0</v>
      </c>
      <c r="W141" s="24"/>
      <c r="X141" s="24">
        <f t="shared" si="160"/>
        <v>0</v>
      </c>
      <c r="Y141" s="24"/>
      <c r="Z141" s="24"/>
      <c r="AA141" s="24">
        <f t="shared" si="161"/>
        <v>0</v>
      </c>
      <c r="AB141" s="24"/>
      <c r="AC141" s="24"/>
      <c r="AD141" s="24">
        <f t="shared" si="162"/>
        <v>0</v>
      </c>
      <c r="AE141" s="24"/>
      <c r="AF141" s="24"/>
      <c r="AG141" s="24">
        <f t="shared" si="163"/>
        <v>0</v>
      </c>
      <c r="AH141" s="47"/>
      <c r="AI141" s="42">
        <f t="shared" si="166"/>
        <v>0</v>
      </c>
      <c r="AJ141" s="42">
        <f t="shared" si="167"/>
        <v>0</v>
      </c>
      <c r="AK141" s="42">
        <f t="shared" si="168"/>
        <v>0</v>
      </c>
      <c r="AL141" s="42">
        <f t="shared" si="169"/>
        <v>0</v>
      </c>
      <c r="AM141" s="43" t="e">
        <f>VLOOKUP(D141,'[9]2月'!$B:$C,2,0)</f>
        <v>#N/A</v>
      </c>
    </row>
    <row r="142" s="43" customFormat="1" ht="16.5" spans="2:39">
      <c r="B142" s="46">
        <v>137</v>
      </c>
      <c r="C142" s="46" t="str">
        <f>_xlfn.XLOOKUP(D142,[1]整理明细!$C:$C,[1]整理明细!$B:$B)</f>
        <v>S433016</v>
      </c>
      <c r="D142" s="47" t="s">
        <v>427</v>
      </c>
      <c r="E142" s="47" t="s">
        <v>1078</v>
      </c>
      <c r="F142" s="47"/>
      <c r="G142" s="66">
        <v>0</v>
      </c>
      <c r="H142" s="66">
        <v>0</v>
      </c>
      <c r="I142" s="66">
        <v>0</v>
      </c>
      <c r="J142" s="24">
        <f t="shared" ref="J142:L142" si="177">P142+V142+Y142+AB142+AE142+S142+M142</f>
        <v>0</v>
      </c>
      <c r="K142" s="24">
        <f t="shared" si="177"/>
        <v>0</v>
      </c>
      <c r="L142" s="24">
        <f t="shared" si="177"/>
        <v>0</v>
      </c>
      <c r="M142" s="33"/>
      <c r="N142" s="24"/>
      <c r="O142" s="24">
        <f t="shared" si="165"/>
        <v>0</v>
      </c>
      <c r="P142" s="24">
        <f t="shared" si="116"/>
        <v>0</v>
      </c>
      <c r="Q142" s="24"/>
      <c r="R142" s="24">
        <f t="shared" si="158"/>
        <v>0</v>
      </c>
      <c r="S142" s="24">
        <f>VLOOKUP(C142,'[3]11月支付计划'!$C$102:$J$314,8,0)</f>
        <v>0</v>
      </c>
      <c r="T142" s="24"/>
      <c r="U142" s="24">
        <f t="shared" si="159"/>
        <v>0</v>
      </c>
      <c r="V142" s="24">
        <f>VLOOKUP(D142,[5]河北应付账款!$C:$G,5,0)</f>
        <v>0</v>
      </c>
      <c r="W142" s="24"/>
      <c r="X142" s="24">
        <f t="shared" si="160"/>
        <v>0</v>
      </c>
      <c r="Y142" s="24"/>
      <c r="Z142" s="24"/>
      <c r="AA142" s="24">
        <f t="shared" si="161"/>
        <v>0</v>
      </c>
      <c r="AB142" s="24"/>
      <c r="AC142" s="24"/>
      <c r="AD142" s="24">
        <f t="shared" si="162"/>
        <v>0</v>
      </c>
      <c r="AE142" s="24"/>
      <c r="AF142" s="24"/>
      <c r="AG142" s="24">
        <f t="shared" si="163"/>
        <v>0</v>
      </c>
      <c r="AH142" s="47"/>
      <c r="AI142" s="42">
        <f t="shared" si="166"/>
        <v>0</v>
      </c>
      <c r="AJ142" s="42">
        <f t="shared" si="167"/>
        <v>0</v>
      </c>
      <c r="AK142" s="42">
        <f t="shared" si="168"/>
        <v>0</v>
      </c>
      <c r="AL142" s="42">
        <f t="shared" si="169"/>
        <v>0</v>
      </c>
      <c r="AM142" s="43" t="e">
        <f>VLOOKUP(D142,'[9]2月'!$B:$C,2,0)</f>
        <v>#N/A</v>
      </c>
    </row>
    <row r="143" s="43" customFormat="1" ht="16.5" spans="2:39">
      <c r="B143" s="46">
        <v>138</v>
      </c>
      <c r="C143" s="46" t="str">
        <f>_xlfn.XLOOKUP(D143,[1]整理明细!$C:$C,[1]整理明细!$B:$B)</f>
        <v>S537001</v>
      </c>
      <c r="D143" s="47" t="s">
        <v>431</v>
      </c>
      <c r="E143" s="47" t="s">
        <v>1078</v>
      </c>
      <c r="F143" s="47"/>
      <c r="G143" s="66">
        <v>0</v>
      </c>
      <c r="H143" s="66">
        <v>0</v>
      </c>
      <c r="I143" s="66">
        <v>0</v>
      </c>
      <c r="J143" s="24">
        <f t="shared" ref="J143:L143" si="178">P143+V143+Y143+AB143+AE143+S143+M143</f>
        <v>0</v>
      </c>
      <c r="K143" s="24">
        <f t="shared" si="178"/>
        <v>0</v>
      </c>
      <c r="L143" s="24">
        <f t="shared" si="178"/>
        <v>0</v>
      </c>
      <c r="M143" s="33"/>
      <c r="N143" s="24"/>
      <c r="O143" s="24">
        <f t="shared" si="165"/>
        <v>0</v>
      </c>
      <c r="P143" s="24">
        <f t="shared" si="116"/>
        <v>0</v>
      </c>
      <c r="Q143" s="24"/>
      <c r="R143" s="24">
        <f t="shared" si="158"/>
        <v>0</v>
      </c>
      <c r="S143" s="24">
        <f>VLOOKUP(C143,'[3]11月支付计划'!$C$102:$J$314,8,0)</f>
        <v>0</v>
      </c>
      <c r="T143" s="24"/>
      <c r="U143" s="24">
        <f t="shared" si="159"/>
        <v>0</v>
      </c>
      <c r="V143" s="24">
        <f>VLOOKUP(D143,[5]河北应付账款!$C:$G,5,0)</f>
        <v>0</v>
      </c>
      <c r="W143" s="24"/>
      <c r="X143" s="24">
        <f t="shared" si="160"/>
        <v>0</v>
      </c>
      <c r="Y143" s="24"/>
      <c r="Z143" s="24"/>
      <c r="AA143" s="24">
        <f t="shared" si="161"/>
        <v>0</v>
      </c>
      <c r="AB143" s="24"/>
      <c r="AC143" s="24"/>
      <c r="AD143" s="24">
        <f t="shared" si="162"/>
        <v>0</v>
      </c>
      <c r="AE143" s="24"/>
      <c r="AF143" s="24"/>
      <c r="AG143" s="24">
        <f t="shared" si="163"/>
        <v>0</v>
      </c>
      <c r="AH143" s="47"/>
      <c r="AI143" s="42">
        <f t="shared" si="166"/>
        <v>0</v>
      </c>
      <c r="AJ143" s="42">
        <f t="shared" si="167"/>
        <v>0</v>
      </c>
      <c r="AK143" s="42">
        <f t="shared" si="168"/>
        <v>0</v>
      </c>
      <c r="AL143" s="42">
        <f t="shared" si="169"/>
        <v>0</v>
      </c>
      <c r="AM143" s="43" t="e">
        <f>VLOOKUP(D143,'[9]2月'!$B:$C,2,0)</f>
        <v>#N/A</v>
      </c>
    </row>
    <row r="144" s="43" customFormat="1" ht="16.5" spans="2:39">
      <c r="B144" s="46">
        <v>139</v>
      </c>
      <c r="C144" s="46" t="str">
        <f>_xlfn.XLOOKUP(D144,[1]整理明细!$C:$C,[1]整理明细!$B:$B)</f>
        <v>S431008</v>
      </c>
      <c r="D144" s="47" t="s">
        <v>433</v>
      </c>
      <c r="E144" s="47" t="s">
        <v>1078</v>
      </c>
      <c r="F144" s="47"/>
      <c r="G144" s="66">
        <f>VLOOKUP($C144,'[2]2024.01月支付计划'!$B:$H,5,0)</f>
        <v>607942.13</v>
      </c>
      <c r="H144" s="66">
        <f>VLOOKUP($C144,'[2]2024.01月支付计划'!$B:$H,6,0)</f>
        <v>898852.62</v>
      </c>
      <c r="I144" s="66">
        <f>VLOOKUP($C144,'[2]2024.01月支付计划'!$B:$H,7,0)</f>
        <v>149808.77</v>
      </c>
      <c r="J144" s="24">
        <f t="shared" ref="J144:L144" si="179">P144+V144+Y144+AB144+AE144+S144+M144</f>
        <v>659386.760266667</v>
      </c>
      <c r="K144" s="24">
        <f t="shared" si="179"/>
        <v>724000</v>
      </c>
      <c r="L144" s="24">
        <f t="shared" si="179"/>
        <v>-64613.2397333333</v>
      </c>
      <c r="M144" s="33">
        <f>VLOOKUP(C144,'[2]2024.01月支付计划'!$B:$K,10,0)</f>
        <v>120000</v>
      </c>
      <c r="N144" s="24">
        <v>95000</v>
      </c>
      <c r="O144" s="24">
        <f t="shared" si="165"/>
        <v>25000</v>
      </c>
      <c r="P144" s="24">
        <f t="shared" si="116"/>
        <v>119847.016</v>
      </c>
      <c r="Q144" s="24">
        <f>VLOOKUP(D144,'[4]12月'!$I:$J,2,0)</f>
        <v>130000</v>
      </c>
      <c r="R144" s="24">
        <f t="shared" si="158"/>
        <v>-10152.984</v>
      </c>
      <c r="S144" s="24">
        <f>VLOOKUP(C144,'[3]11月支付计划'!$C$102:$J$314,8,0)</f>
        <v>130000</v>
      </c>
      <c r="T144" s="24"/>
      <c r="U144" s="24">
        <f t="shared" si="159"/>
        <v>130000</v>
      </c>
      <c r="V144" s="24">
        <f>VLOOKUP(D144,[5]河北应付账款!$C:$G,5,0)</f>
        <v>117575.4176</v>
      </c>
      <c r="W144" s="24">
        <f>VLOOKUP(D144,'[4]10月'!$I:$J,2,0)</f>
        <v>120000</v>
      </c>
      <c r="X144" s="24">
        <f t="shared" si="160"/>
        <v>-2424.5824</v>
      </c>
      <c r="Y144" s="24">
        <f>VLOOKUP(D144,'[6]规则内-打印版'!$D$3:$I$158,6,0)</f>
        <v>72000</v>
      </c>
      <c r="Z144" s="24">
        <f>VLOOKUP(D144,'[4]9月'!$I:$J,2,0)</f>
        <v>280000</v>
      </c>
      <c r="AA144" s="24">
        <f t="shared" si="161"/>
        <v>-208000</v>
      </c>
      <c r="AB144" s="24">
        <f>VLOOKUP(D144,[7]支付登记跟进V2!$B:$F,5,0)</f>
        <v>55000</v>
      </c>
      <c r="AC144" s="24">
        <f>VLOOKUP(D144,'[4]8月'!$I:$J,2,0)</f>
        <v>55000</v>
      </c>
      <c r="AD144" s="24">
        <f t="shared" si="162"/>
        <v>0</v>
      </c>
      <c r="AE144" s="24">
        <f>VLOOKUP(D144,[8]签批清单!$B:$C,2,0)</f>
        <v>44964.3266666667</v>
      </c>
      <c r="AF144" s="24">
        <f>VLOOKUP(D144,'[4]7月'!$I:$J,2,0)</f>
        <v>44000</v>
      </c>
      <c r="AG144" s="24">
        <f t="shared" si="163"/>
        <v>964.326666666697</v>
      </c>
      <c r="AH144" s="47"/>
      <c r="AI144" s="42">
        <f t="shared" si="166"/>
        <v>434460.255733333</v>
      </c>
      <c r="AJ144" s="42">
        <f t="shared" si="167"/>
        <v>304460.255733333</v>
      </c>
      <c r="AK144" s="42">
        <f t="shared" si="168"/>
        <v>184613.239733333</v>
      </c>
      <c r="AL144" s="42">
        <f t="shared" si="169"/>
        <v>64613.239733333</v>
      </c>
      <c r="AM144" s="43" t="e">
        <f>VLOOKUP(D144,'[9]2月'!$B:$C,2,0)</f>
        <v>#N/A</v>
      </c>
    </row>
    <row r="145" s="43" customFormat="1" ht="16.5" spans="2:39">
      <c r="B145" s="46">
        <v>140</v>
      </c>
      <c r="C145" s="46" t="str">
        <f>_xlfn.XLOOKUP(D145,[1]整理明细!$C:$C,[1]整理明细!$B:$B)</f>
        <v>S544003</v>
      </c>
      <c r="D145" s="47" t="s">
        <v>435</v>
      </c>
      <c r="E145" s="47" t="s">
        <v>1078</v>
      </c>
      <c r="F145" s="47"/>
      <c r="G145" s="66">
        <f>VLOOKUP($C145,'[2]2024.01月支付计划'!$B:$H,5,0)</f>
        <v>400</v>
      </c>
      <c r="H145" s="66">
        <f>VLOOKUP($C145,'[2]2024.01月支付计划'!$B:$H,6,0)</f>
        <v>0</v>
      </c>
      <c r="I145" s="66">
        <f>VLOOKUP($C145,'[2]2024.01月支付计划'!$B:$H,7,0)</f>
        <v>0</v>
      </c>
      <c r="J145" s="24">
        <f t="shared" ref="J145:L145" si="180">P145+V145+Y145+AB145+AE145+S145+M145</f>
        <v>0</v>
      </c>
      <c r="K145" s="24">
        <f t="shared" si="180"/>
        <v>0</v>
      </c>
      <c r="L145" s="24">
        <f t="shared" si="180"/>
        <v>0</v>
      </c>
      <c r="M145" s="33">
        <f>VLOOKUP(C145,'[2]2024.01月支付计划'!$B:$K,10,0)</f>
        <v>0</v>
      </c>
      <c r="N145" s="24"/>
      <c r="O145" s="24">
        <f t="shared" si="165"/>
        <v>0</v>
      </c>
      <c r="P145" s="24">
        <f t="shared" si="116"/>
        <v>0</v>
      </c>
      <c r="Q145" s="24"/>
      <c r="R145" s="24">
        <f t="shared" si="158"/>
        <v>0</v>
      </c>
      <c r="S145" s="24">
        <f>VLOOKUP(C145,'[3]11月支付计划'!$C$102:$J$314,8,0)</f>
        <v>0</v>
      </c>
      <c r="T145" s="24"/>
      <c r="U145" s="24">
        <f t="shared" si="159"/>
        <v>0</v>
      </c>
      <c r="V145" s="24">
        <f>VLOOKUP(D145,[5]河北应付账款!$C:$G,5,0)</f>
        <v>0</v>
      </c>
      <c r="W145" s="24"/>
      <c r="X145" s="24">
        <f t="shared" si="160"/>
        <v>0</v>
      </c>
      <c r="Y145" s="24"/>
      <c r="Z145" s="24"/>
      <c r="AA145" s="24">
        <f t="shared" si="161"/>
        <v>0</v>
      </c>
      <c r="AB145" s="24"/>
      <c r="AC145" s="24"/>
      <c r="AD145" s="24">
        <f t="shared" si="162"/>
        <v>0</v>
      </c>
      <c r="AE145" s="24"/>
      <c r="AF145" s="24"/>
      <c r="AG145" s="24">
        <f t="shared" si="163"/>
        <v>0</v>
      </c>
      <c r="AH145" s="47"/>
      <c r="AI145" s="42">
        <f t="shared" si="166"/>
        <v>0</v>
      </c>
      <c r="AJ145" s="42">
        <f t="shared" si="167"/>
        <v>0</v>
      </c>
      <c r="AK145" s="42">
        <f t="shared" si="168"/>
        <v>0</v>
      </c>
      <c r="AL145" s="42">
        <f t="shared" si="169"/>
        <v>0</v>
      </c>
      <c r="AM145" s="43" t="e">
        <f>VLOOKUP(D145,'[9]2月'!$B:$C,2,0)</f>
        <v>#N/A</v>
      </c>
    </row>
    <row r="146" s="43" customFormat="1" ht="16.5" spans="2:39">
      <c r="B146" s="46">
        <v>141</v>
      </c>
      <c r="C146" s="46" t="str">
        <f>_xlfn.XLOOKUP(D146,[1]整理明细!$C:$C,[1]整理明细!$B:$B)</f>
        <v>S431015</v>
      </c>
      <c r="D146" s="47" t="s">
        <v>437</v>
      </c>
      <c r="E146" s="47" t="s">
        <v>1078</v>
      </c>
      <c r="F146" s="47"/>
      <c r="G146" s="66">
        <f>VLOOKUP($C146,'[2]2024.01月支付计划'!$B:$H,5,0)</f>
        <v>360</v>
      </c>
      <c r="H146" s="66">
        <f>VLOOKUP($C146,'[2]2024.01月支付计划'!$B:$H,6,0)</f>
        <v>0</v>
      </c>
      <c r="I146" s="66">
        <f>VLOOKUP($C146,'[2]2024.01月支付计划'!$B:$H,7,0)</f>
        <v>0</v>
      </c>
      <c r="J146" s="24">
        <f t="shared" ref="J146:L146" si="181">P146+V146+Y146+AB146+AE146+S146+M146</f>
        <v>0</v>
      </c>
      <c r="K146" s="24">
        <f t="shared" si="181"/>
        <v>0</v>
      </c>
      <c r="L146" s="24">
        <f t="shared" si="181"/>
        <v>0</v>
      </c>
      <c r="M146" s="33">
        <f>VLOOKUP(C146,'[2]2024.01月支付计划'!$B:$K,10,0)</f>
        <v>0</v>
      </c>
      <c r="N146" s="24"/>
      <c r="O146" s="24">
        <f t="shared" si="165"/>
        <v>0</v>
      </c>
      <c r="P146" s="24">
        <f t="shared" si="116"/>
        <v>0</v>
      </c>
      <c r="Q146" s="24"/>
      <c r="R146" s="24">
        <f t="shared" si="158"/>
        <v>0</v>
      </c>
      <c r="S146" s="24">
        <f>VLOOKUP(C146,'[3]11月支付计划'!$C$102:$J$314,8,0)</f>
        <v>0</v>
      </c>
      <c r="T146" s="24"/>
      <c r="U146" s="24">
        <f t="shared" si="159"/>
        <v>0</v>
      </c>
      <c r="V146" s="24">
        <f>VLOOKUP(D146,[5]河北应付账款!$C:$G,5,0)</f>
        <v>0</v>
      </c>
      <c r="W146" s="24"/>
      <c r="X146" s="24">
        <f t="shared" si="160"/>
        <v>0</v>
      </c>
      <c r="Y146" s="24"/>
      <c r="Z146" s="24"/>
      <c r="AA146" s="24">
        <f t="shared" si="161"/>
        <v>0</v>
      </c>
      <c r="AB146" s="24"/>
      <c r="AC146" s="24"/>
      <c r="AD146" s="24">
        <f t="shared" si="162"/>
        <v>0</v>
      </c>
      <c r="AE146" s="24"/>
      <c r="AF146" s="24"/>
      <c r="AG146" s="24">
        <f t="shared" si="163"/>
        <v>0</v>
      </c>
      <c r="AH146" s="47"/>
      <c r="AI146" s="42">
        <f t="shared" si="166"/>
        <v>0</v>
      </c>
      <c r="AJ146" s="42">
        <f t="shared" si="167"/>
        <v>0</v>
      </c>
      <c r="AK146" s="42">
        <f t="shared" si="168"/>
        <v>0</v>
      </c>
      <c r="AL146" s="42">
        <f t="shared" si="169"/>
        <v>0</v>
      </c>
      <c r="AM146" s="43" t="e">
        <f>VLOOKUP(D146,'[9]2月'!$B:$C,2,0)</f>
        <v>#N/A</v>
      </c>
    </row>
    <row r="147" s="43" customFormat="1" ht="16.5" spans="2:39">
      <c r="B147" s="46">
        <v>142</v>
      </c>
      <c r="C147" s="46" t="str">
        <f>_xlfn.XLOOKUP(D147,[1]整理明细!$C:$C,[1]整理明细!$B:$B)</f>
        <v>S437027</v>
      </c>
      <c r="D147" s="47" t="s">
        <v>439</v>
      </c>
      <c r="E147" s="47" t="s">
        <v>1078</v>
      </c>
      <c r="F147" s="47"/>
      <c r="G147" s="66">
        <f>VLOOKUP($C147,'[2]2024.01月支付计划'!$B:$H,5,0)</f>
        <v>314.6</v>
      </c>
      <c r="H147" s="66">
        <f>VLOOKUP($C147,'[2]2024.01月支付计划'!$B:$H,6,0)</f>
        <v>0</v>
      </c>
      <c r="I147" s="66">
        <f>VLOOKUP($C147,'[2]2024.01月支付计划'!$B:$H,7,0)</f>
        <v>0</v>
      </c>
      <c r="J147" s="24">
        <f t="shared" ref="J147:L147" si="182">P147+V147+Y147+AB147+AE147+S147+M147</f>
        <v>0</v>
      </c>
      <c r="K147" s="24">
        <f t="shared" si="182"/>
        <v>0</v>
      </c>
      <c r="L147" s="24">
        <f t="shared" si="182"/>
        <v>0</v>
      </c>
      <c r="M147" s="33">
        <f>VLOOKUP(C147,'[2]2024.01月支付计划'!$B:$K,10,0)</f>
        <v>0</v>
      </c>
      <c r="N147" s="24"/>
      <c r="O147" s="24">
        <f t="shared" si="165"/>
        <v>0</v>
      </c>
      <c r="P147" s="24">
        <f t="shared" si="116"/>
        <v>0</v>
      </c>
      <c r="Q147" s="24"/>
      <c r="R147" s="24">
        <f t="shared" si="158"/>
        <v>0</v>
      </c>
      <c r="S147" s="24">
        <f>VLOOKUP(C147,'[3]11月支付计划'!$C$102:$J$314,8,0)</f>
        <v>0</v>
      </c>
      <c r="T147" s="24"/>
      <c r="U147" s="24">
        <f t="shared" si="159"/>
        <v>0</v>
      </c>
      <c r="V147" s="24">
        <f>VLOOKUP(D147,[5]河北应付账款!$C:$G,5,0)</f>
        <v>0</v>
      </c>
      <c r="W147" s="24"/>
      <c r="X147" s="24">
        <f t="shared" si="160"/>
        <v>0</v>
      </c>
      <c r="Y147" s="24"/>
      <c r="Z147" s="24"/>
      <c r="AA147" s="24">
        <f t="shared" si="161"/>
        <v>0</v>
      </c>
      <c r="AB147" s="24"/>
      <c r="AC147" s="24"/>
      <c r="AD147" s="24">
        <f t="shared" si="162"/>
        <v>0</v>
      </c>
      <c r="AE147" s="24"/>
      <c r="AF147" s="24"/>
      <c r="AG147" s="24">
        <f t="shared" si="163"/>
        <v>0</v>
      </c>
      <c r="AH147" s="47"/>
      <c r="AI147" s="42">
        <f t="shared" si="166"/>
        <v>0</v>
      </c>
      <c r="AJ147" s="42">
        <f t="shared" si="167"/>
        <v>0</v>
      </c>
      <c r="AK147" s="42">
        <f t="shared" si="168"/>
        <v>0</v>
      </c>
      <c r="AL147" s="42">
        <f t="shared" si="169"/>
        <v>0</v>
      </c>
      <c r="AM147" s="43" t="e">
        <f>VLOOKUP(D147,'[9]2月'!$B:$C,2,0)</f>
        <v>#N/A</v>
      </c>
    </row>
    <row r="148" s="43" customFormat="1" ht="16.5" spans="2:39">
      <c r="B148" s="46">
        <v>143</v>
      </c>
      <c r="C148" s="46" t="str">
        <f>_xlfn.XLOOKUP(D148,[1]整理明细!$C:$C,[1]整理明细!$B:$B)</f>
        <v>S532004</v>
      </c>
      <c r="D148" s="47" t="s">
        <v>441</v>
      </c>
      <c r="E148" s="47" t="s">
        <v>1078</v>
      </c>
      <c r="F148" s="47"/>
      <c r="G148" s="66">
        <f>VLOOKUP($C148,'[2]2024.01月支付计划'!$B:$H,5,0)</f>
        <v>312</v>
      </c>
      <c r="H148" s="66">
        <f>VLOOKUP($C148,'[2]2024.01月支付计划'!$B:$H,6,0)</f>
        <v>0</v>
      </c>
      <c r="I148" s="66">
        <f>VLOOKUP($C148,'[2]2024.01月支付计划'!$B:$H,7,0)</f>
        <v>0</v>
      </c>
      <c r="J148" s="24">
        <f t="shared" ref="J148:L148" si="183">P148+V148+Y148+AB148+AE148+S148+M148</f>
        <v>0</v>
      </c>
      <c r="K148" s="24">
        <f t="shared" si="183"/>
        <v>0</v>
      </c>
      <c r="L148" s="24">
        <f t="shared" si="183"/>
        <v>0</v>
      </c>
      <c r="M148" s="33">
        <f>VLOOKUP(C148,'[2]2024.01月支付计划'!$B:$K,10,0)</f>
        <v>0</v>
      </c>
      <c r="N148" s="24"/>
      <c r="O148" s="24">
        <f t="shared" si="165"/>
        <v>0</v>
      </c>
      <c r="P148" s="24">
        <f t="shared" si="116"/>
        <v>0</v>
      </c>
      <c r="Q148" s="24"/>
      <c r="R148" s="24">
        <f t="shared" si="158"/>
        <v>0</v>
      </c>
      <c r="S148" s="24">
        <f>VLOOKUP(C148,'[3]11月支付计划'!$C$102:$J$314,8,0)</f>
        <v>0</v>
      </c>
      <c r="T148" s="24"/>
      <c r="U148" s="24">
        <f t="shared" si="159"/>
        <v>0</v>
      </c>
      <c r="V148" s="24">
        <f>VLOOKUP(D148,[5]河北应付账款!$C:$G,5,0)</f>
        <v>0</v>
      </c>
      <c r="W148" s="24"/>
      <c r="X148" s="24">
        <f t="shared" si="160"/>
        <v>0</v>
      </c>
      <c r="Y148" s="24"/>
      <c r="Z148" s="24"/>
      <c r="AA148" s="24">
        <f t="shared" si="161"/>
        <v>0</v>
      </c>
      <c r="AB148" s="24"/>
      <c r="AC148" s="24"/>
      <c r="AD148" s="24">
        <f t="shared" si="162"/>
        <v>0</v>
      </c>
      <c r="AE148" s="24"/>
      <c r="AF148" s="24"/>
      <c r="AG148" s="24">
        <f t="shared" si="163"/>
        <v>0</v>
      </c>
      <c r="AH148" s="47"/>
      <c r="AI148" s="42">
        <f t="shared" si="166"/>
        <v>0</v>
      </c>
      <c r="AJ148" s="42">
        <f t="shared" si="167"/>
        <v>0</v>
      </c>
      <c r="AK148" s="42">
        <f t="shared" si="168"/>
        <v>0</v>
      </c>
      <c r="AL148" s="42">
        <f t="shared" si="169"/>
        <v>0</v>
      </c>
      <c r="AM148" s="43" t="e">
        <f>VLOOKUP(D148,'[9]2月'!$B:$C,2,0)</f>
        <v>#N/A</v>
      </c>
    </row>
    <row r="149" s="43" customFormat="1" ht="16.5" spans="2:39">
      <c r="B149" s="46">
        <v>144</v>
      </c>
      <c r="C149" s="46" t="str">
        <f>_xlfn.XLOOKUP(D149,[1]整理明细!$C:$C,[1]整理明细!$B:$B)</f>
        <v>S433013</v>
      </c>
      <c r="D149" s="47" t="s">
        <v>443</v>
      </c>
      <c r="E149" s="47" t="s">
        <v>1078</v>
      </c>
      <c r="F149" s="47"/>
      <c r="G149" s="66">
        <f>VLOOKUP($C149,'[2]2024.01月支付计划'!$B:$H,5,0)</f>
        <v>214</v>
      </c>
      <c r="H149" s="66">
        <f>VLOOKUP($C149,'[2]2024.01月支付计划'!$B:$H,6,0)</f>
        <v>0</v>
      </c>
      <c r="I149" s="66">
        <f>VLOOKUP($C149,'[2]2024.01月支付计划'!$B:$H,7,0)</f>
        <v>0</v>
      </c>
      <c r="J149" s="24">
        <f t="shared" ref="J149:L149" si="184">P149+V149+Y149+AB149+AE149+S149+M149</f>
        <v>0</v>
      </c>
      <c r="K149" s="24">
        <f t="shared" si="184"/>
        <v>0</v>
      </c>
      <c r="L149" s="24">
        <f t="shared" si="184"/>
        <v>0</v>
      </c>
      <c r="M149" s="33">
        <f>VLOOKUP(C149,'[2]2024.01月支付计划'!$B:$K,10,0)</f>
        <v>0</v>
      </c>
      <c r="N149" s="24"/>
      <c r="O149" s="24">
        <f t="shared" si="165"/>
        <v>0</v>
      </c>
      <c r="P149" s="24">
        <f t="shared" si="116"/>
        <v>0</v>
      </c>
      <c r="Q149" s="24"/>
      <c r="R149" s="24">
        <f t="shared" si="158"/>
        <v>0</v>
      </c>
      <c r="S149" s="24">
        <f>VLOOKUP(C149,'[3]11月支付计划'!$C$102:$J$314,8,0)</f>
        <v>0</v>
      </c>
      <c r="T149" s="24"/>
      <c r="U149" s="24">
        <f t="shared" si="159"/>
        <v>0</v>
      </c>
      <c r="V149" s="24">
        <f>VLOOKUP(D149,[5]河北应付账款!$C:$G,5,0)</f>
        <v>0</v>
      </c>
      <c r="W149" s="24"/>
      <c r="X149" s="24">
        <f t="shared" si="160"/>
        <v>0</v>
      </c>
      <c r="Y149" s="24"/>
      <c r="Z149" s="24"/>
      <c r="AA149" s="24">
        <f t="shared" si="161"/>
        <v>0</v>
      </c>
      <c r="AB149" s="24"/>
      <c r="AC149" s="24"/>
      <c r="AD149" s="24">
        <f t="shared" si="162"/>
        <v>0</v>
      </c>
      <c r="AE149" s="24"/>
      <c r="AF149" s="24"/>
      <c r="AG149" s="24">
        <f t="shared" si="163"/>
        <v>0</v>
      </c>
      <c r="AH149" s="47"/>
      <c r="AI149" s="42">
        <f t="shared" si="166"/>
        <v>0</v>
      </c>
      <c r="AJ149" s="42">
        <f t="shared" si="167"/>
        <v>0</v>
      </c>
      <c r="AK149" s="42">
        <f t="shared" si="168"/>
        <v>0</v>
      </c>
      <c r="AL149" s="42">
        <f t="shared" si="169"/>
        <v>0</v>
      </c>
      <c r="AM149" s="43" t="e">
        <f>VLOOKUP(D149,'[9]2月'!$B:$C,2,0)</f>
        <v>#N/A</v>
      </c>
    </row>
    <row r="150" s="43" customFormat="1" ht="16.5" spans="2:39">
      <c r="B150" s="46">
        <v>145</v>
      </c>
      <c r="C150" s="46" t="str">
        <f>_xlfn.XLOOKUP(D150,[1]整理明细!$C:$C,[1]整理明细!$B:$B)</f>
        <v>S413017</v>
      </c>
      <c r="D150" s="47" t="s">
        <v>445</v>
      </c>
      <c r="E150" s="47" t="s">
        <v>1078</v>
      </c>
      <c r="F150" s="47"/>
      <c r="G150" s="66">
        <f>VLOOKUP($C150,'[2]2024.01月支付计划'!$B:$H,5,0)</f>
        <v>202.36</v>
      </c>
      <c r="H150" s="66">
        <f>VLOOKUP($C150,'[2]2024.01月支付计划'!$B:$H,6,0)</f>
        <v>0</v>
      </c>
      <c r="I150" s="66">
        <f>VLOOKUP($C150,'[2]2024.01月支付计划'!$B:$H,7,0)</f>
        <v>0</v>
      </c>
      <c r="J150" s="24">
        <f t="shared" ref="J150:L150" si="185">P150+V150+Y150+AB150+AE150+S150+M150</f>
        <v>0</v>
      </c>
      <c r="K150" s="24">
        <f t="shared" si="185"/>
        <v>0</v>
      </c>
      <c r="L150" s="24">
        <f t="shared" si="185"/>
        <v>0</v>
      </c>
      <c r="M150" s="33">
        <f>VLOOKUP(C150,'[2]2024.01月支付计划'!$B:$K,10,0)</f>
        <v>0</v>
      </c>
      <c r="N150" s="24"/>
      <c r="O150" s="24">
        <f t="shared" si="165"/>
        <v>0</v>
      </c>
      <c r="P150" s="24">
        <f t="shared" si="116"/>
        <v>0</v>
      </c>
      <c r="Q150" s="24"/>
      <c r="R150" s="24">
        <f t="shared" si="158"/>
        <v>0</v>
      </c>
      <c r="S150" s="24">
        <f>VLOOKUP(C150,'[3]11月支付计划'!$C$102:$J$314,8,0)</f>
        <v>0</v>
      </c>
      <c r="T150" s="24"/>
      <c r="U150" s="24">
        <f t="shared" si="159"/>
        <v>0</v>
      </c>
      <c r="V150" s="24">
        <f>VLOOKUP(D150,[5]河北应付账款!$C:$G,5,0)</f>
        <v>0</v>
      </c>
      <c r="W150" s="24"/>
      <c r="X150" s="24">
        <f t="shared" si="160"/>
        <v>0</v>
      </c>
      <c r="Y150" s="24"/>
      <c r="Z150" s="24"/>
      <c r="AA150" s="24">
        <f t="shared" si="161"/>
        <v>0</v>
      </c>
      <c r="AB150" s="24"/>
      <c r="AC150" s="24"/>
      <c r="AD150" s="24">
        <f t="shared" si="162"/>
        <v>0</v>
      </c>
      <c r="AE150" s="24"/>
      <c r="AF150" s="24"/>
      <c r="AG150" s="24">
        <f t="shared" si="163"/>
        <v>0</v>
      </c>
      <c r="AH150" s="47"/>
      <c r="AI150" s="42">
        <f t="shared" si="166"/>
        <v>0</v>
      </c>
      <c r="AJ150" s="42">
        <f t="shared" si="167"/>
        <v>0</v>
      </c>
      <c r="AK150" s="42">
        <f t="shared" si="168"/>
        <v>0</v>
      </c>
      <c r="AL150" s="42">
        <f t="shared" si="169"/>
        <v>0</v>
      </c>
      <c r="AM150" s="43" t="e">
        <f>VLOOKUP(D150,'[9]2月'!$B:$C,2,0)</f>
        <v>#N/A</v>
      </c>
    </row>
    <row r="151" s="43" customFormat="1" ht="16.5" spans="2:39">
      <c r="B151" s="46">
        <v>146</v>
      </c>
      <c r="C151" s="46" t="str">
        <f>_xlfn.XLOOKUP(D151,[1]整理明细!$C:$C,[1]整理明细!$B:$B)</f>
        <v>S413117</v>
      </c>
      <c r="D151" s="47" t="s">
        <v>447</v>
      </c>
      <c r="E151" s="47" t="s">
        <v>1078</v>
      </c>
      <c r="F151" s="47"/>
      <c r="G151" s="66">
        <f>VLOOKUP($C151,'[2]2024.01月支付计划'!$B:$H,5,0)</f>
        <v>65.09</v>
      </c>
      <c r="H151" s="66">
        <f>VLOOKUP($C151,'[2]2024.01月支付计划'!$B:$H,6,0)</f>
        <v>0</v>
      </c>
      <c r="I151" s="66">
        <f>VLOOKUP($C151,'[2]2024.01月支付计划'!$B:$H,7,0)</f>
        <v>0</v>
      </c>
      <c r="J151" s="24">
        <f t="shared" ref="J151:L151" si="186">P151+V151+Y151+AB151+AE151+S151+M151</f>
        <v>0</v>
      </c>
      <c r="K151" s="24">
        <f t="shared" si="186"/>
        <v>0</v>
      </c>
      <c r="L151" s="24">
        <f t="shared" si="186"/>
        <v>0</v>
      </c>
      <c r="M151" s="33">
        <f>VLOOKUP(C151,'[2]2024.01月支付计划'!$B:$K,10,0)</f>
        <v>0</v>
      </c>
      <c r="N151" s="24"/>
      <c r="O151" s="24">
        <f t="shared" si="165"/>
        <v>0</v>
      </c>
      <c r="P151" s="24">
        <f t="shared" si="116"/>
        <v>0</v>
      </c>
      <c r="Q151" s="24"/>
      <c r="R151" s="24">
        <f t="shared" si="158"/>
        <v>0</v>
      </c>
      <c r="S151" s="24">
        <v>0</v>
      </c>
      <c r="T151" s="24"/>
      <c r="U151" s="24">
        <f t="shared" si="159"/>
        <v>0</v>
      </c>
      <c r="V151" s="24">
        <f>VLOOKUP(D151,[5]河北应付账款!$C:$G,5,0)</f>
        <v>0</v>
      </c>
      <c r="W151" s="24"/>
      <c r="X151" s="24">
        <f t="shared" si="160"/>
        <v>0</v>
      </c>
      <c r="Y151" s="24"/>
      <c r="Z151" s="24"/>
      <c r="AA151" s="24">
        <f t="shared" si="161"/>
        <v>0</v>
      </c>
      <c r="AB151" s="24"/>
      <c r="AC151" s="24"/>
      <c r="AD151" s="24">
        <f t="shared" si="162"/>
        <v>0</v>
      </c>
      <c r="AE151" s="24"/>
      <c r="AF151" s="24"/>
      <c r="AG151" s="24">
        <f t="shared" si="163"/>
        <v>0</v>
      </c>
      <c r="AH151" s="47"/>
      <c r="AI151" s="42">
        <f t="shared" si="166"/>
        <v>0</v>
      </c>
      <c r="AJ151" s="42">
        <f t="shared" si="167"/>
        <v>0</v>
      </c>
      <c r="AK151" s="42">
        <f t="shared" si="168"/>
        <v>0</v>
      </c>
      <c r="AL151" s="42">
        <f t="shared" si="169"/>
        <v>0</v>
      </c>
      <c r="AM151" s="43" t="e">
        <f>VLOOKUP(D151,'[9]2月'!$B:$C,2,0)</f>
        <v>#N/A</v>
      </c>
    </row>
    <row r="152" s="43" customFormat="1" ht="16.5" spans="2:39">
      <c r="B152" s="46">
        <v>147</v>
      </c>
      <c r="C152" s="46" t="str">
        <f>_xlfn.XLOOKUP(D152,[1]整理明细!$C:$C,[1]整理明细!$B:$B)</f>
        <v>S411012</v>
      </c>
      <c r="D152" s="47" t="s">
        <v>449</v>
      </c>
      <c r="E152" s="47" t="s">
        <v>1078</v>
      </c>
      <c r="F152" s="47"/>
      <c r="G152" s="66">
        <f>VLOOKUP($C152,'[2]2024.01月支付计划'!$B:$H,5,0)</f>
        <v>12628.11</v>
      </c>
      <c r="H152" s="66">
        <f>VLOOKUP($C152,'[2]2024.01月支付计划'!$B:$H,6,0)</f>
        <v>0</v>
      </c>
      <c r="I152" s="66">
        <f>VLOOKUP($C152,'[2]2024.01月支付计划'!$B:$H,7,0)</f>
        <v>0</v>
      </c>
      <c r="J152" s="24">
        <f t="shared" ref="J152:L152" si="187">P152+V152+Y152+AB152+AE152+S152+M152</f>
        <v>4214.8</v>
      </c>
      <c r="K152" s="24">
        <f t="shared" si="187"/>
        <v>4000</v>
      </c>
      <c r="L152" s="24">
        <f t="shared" si="187"/>
        <v>214.8</v>
      </c>
      <c r="M152" s="33">
        <f>VLOOKUP(C152,'[2]2024.01月支付计划'!$B:$K,10,0)</f>
        <v>0</v>
      </c>
      <c r="N152" s="24"/>
      <c r="O152" s="24">
        <f t="shared" si="165"/>
        <v>0</v>
      </c>
      <c r="P152" s="24">
        <f t="shared" si="116"/>
        <v>0</v>
      </c>
      <c r="Q152" s="24"/>
      <c r="R152" s="24">
        <f t="shared" si="158"/>
        <v>0</v>
      </c>
      <c r="S152" s="24">
        <f>VLOOKUP(C152,'[3]11月支付计划'!$C$102:$J$314,8,0)</f>
        <v>0</v>
      </c>
      <c r="T152" s="24"/>
      <c r="U152" s="24">
        <f t="shared" si="159"/>
        <v>0</v>
      </c>
      <c r="V152" s="24">
        <f>VLOOKUP(D152,[5]河北应付账款!$C:$G,5,0)</f>
        <v>0</v>
      </c>
      <c r="W152" s="24"/>
      <c r="X152" s="24">
        <f t="shared" si="160"/>
        <v>0</v>
      </c>
      <c r="Y152" s="24"/>
      <c r="Z152" s="24">
        <f>VLOOKUP(D152,'[4]9月'!$I:$J,2,0)</f>
        <v>2000</v>
      </c>
      <c r="AA152" s="24">
        <f t="shared" si="161"/>
        <v>-2000</v>
      </c>
      <c r="AB152" s="24">
        <f>VLOOKUP(D152,[7]支付登记跟进V2!$B:$F,5,0)</f>
        <v>2000</v>
      </c>
      <c r="AC152" s="24"/>
      <c r="AD152" s="24">
        <f t="shared" si="162"/>
        <v>2000</v>
      </c>
      <c r="AE152" s="24">
        <f>VLOOKUP(D152,[8]签批清单!$B:$C,2,0)</f>
        <v>2214.8</v>
      </c>
      <c r="AF152" s="24">
        <f>VLOOKUP(D152,'[4]7月'!$I:$J,2,0)</f>
        <v>2000</v>
      </c>
      <c r="AG152" s="24">
        <f t="shared" si="163"/>
        <v>214.8</v>
      </c>
      <c r="AH152" s="47"/>
      <c r="AI152" s="42">
        <f t="shared" si="166"/>
        <v>-214.8</v>
      </c>
      <c r="AJ152" s="42">
        <f t="shared" si="167"/>
        <v>-214.8</v>
      </c>
      <c r="AK152" s="42">
        <f t="shared" si="168"/>
        <v>-214.8</v>
      </c>
      <c r="AL152" s="42">
        <f t="shared" si="169"/>
        <v>-214.8</v>
      </c>
      <c r="AM152" s="43" t="e">
        <f>VLOOKUP(D152,'[9]2月'!$B:$C,2,0)</f>
        <v>#N/A</v>
      </c>
    </row>
    <row r="153" s="43" customFormat="1" ht="16.5" spans="2:39">
      <c r="B153" s="46">
        <v>148</v>
      </c>
      <c r="C153" s="46" t="s">
        <v>450</v>
      </c>
      <c r="D153" s="47" t="s">
        <v>451</v>
      </c>
      <c r="E153" s="47" t="s">
        <v>1078</v>
      </c>
      <c r="F153" s="47"/>
      <c r="G153" s="66">
        <f>VLOOKUP($C153,'[2]2024.01月支付计划'!$B:$H,5,0)</f>
        <v>5211.14</v>
      </c>
      <c r="H153" s="66">
        <f>VLOOKUP($C153,'[2]2024.01月支付计划'!$B:$H,6,0)</f>
        <v>27200</v>
      </c>
      <c r="I153" s="66">
        <f>VLOOKUP($C153,'[2]2024.01月支付计划'!$B:$H,7,0)</f>
        <v>4533.33333333333</v>
      </c>
      <c r="J153" s="24">
        <f t="shared" ref="J153:L153" si="188">P153+V153+Y153+AB153+AE153+S153+M153</f>
        <v>17088.4293333333</v>
      </c>
      <c r="K153" s="24">
        <f t="shared" si="188"/>
        <v>31520.18</v>
      </c>
      <c r="L153" s="24">
        <f t="shared" si="188"/>
        <v>-14431.7506666667</v>
      </c>
      <c r="M153" s="33">
        <v>4000</v>
      </c>
      <c r="N153" s="24">
        <v>10313.23</v>
      </c>
      <c r="O153" s="24">
        <f t="shared" si="165"/>
        <v>-6313.23</v>
      </c>
      <c r="P153" s="24">
        <f t="shared" si="116"/>
        <v>3626.66666666666</v>
      </c>
      <c r="Q153" s="24"/>
      <c r="R153" s="24">
        <f t="shared" si="158"/>
        <v>3626.66666666666</v>
      </c>
      <c r="S153" s="24"/>
      <c r="T153" s="24">
        <v>10000</v>
      </c>
      <c r="U153" s="24">
        <f t="shared" si="159"/>
        <v>-10000</v>
      </c>
      <c r="V153" s="24">
        <v>5100.836</v>
      </c>
      <c r="W153" s="24"/>
      <c r="X153" s="24">
        <f t="shared" si="160"/>
        <v>5100.836</v>
      </c>
      <c r="Y153" s="24">
        <f>VLOOKUP(D153,'[6]规则内-打印版'!$D$3:$I$158,6,0)</f>
        <v>2000</v>
      </c>
      <c r="Z153" s="24"/>
      <c r="AA153" s="24">
        <f t="shared" si="161"/>
        <v>2000</v>
      </c>
      <c r="AB153" s="24">
        <f>VLOOKUP(D153,[7]支付登记跟进V2!$B:$F,5,0)</f>
        <v>1000</v>
      </c>
      <c r="AC153" s="24"/>
      <c r="AD153" s="24">
        <f t="shared" si="162"/>
        <v>1000</v>
      </c>
      <c r="AE153" s="24">
        <f>VLOOKUP(D153,[8]签批清单!$B:$C,2,0)</f>
        <v>1360.92666666667</v>
      </c>
      <c r="AF153" s="24">
        <v>11206.95</v>
      </c>
      <c r="AG153" s="24">
        <f t="shared" si="163"/>
        <v>-9846.02333333333</v>
      </c>
      <c r="AH153" s="47"/>
      <c r="AI153" s="42">
        <f t="shared" si="166"/>
        <v>22058.4173333333</v>
      </c>
      <c r="AJ153" s="42">
        <f t="shared" si="167"/>
        <v>22058.4173333333</v>
      </c>
      <c r="AK153" s="42">
        <f t="shared" si="168"/>
        <v>18431.7506666667</v>
      </c>
      <c r="AL153" s="42">
        <f t="shared" si="169"/>
        <v>14431.7506666667</v>
      </c>
      <c r="AM153" s="43" t="e">
        <f>VLOOKUP(D153,'[9]2月'!$B:$C,2,0)</f>
        <v>#N/A</v>
      </c>
    </row>
    <row r="154" s="43" customFormat="1" ht="16.5" spans="2:39">
      <c r="B154" s="46">
        <v>149</v>
      </c>
      <c r="C154" s="46" t="s">
        <v>452</v>
      </c>
      <c r="D154" s="47" t="s">
        <v>453</v>
      </c>
      <c r="E154" s="47" t="s">
        <v>1078</v>
      </c>
      <c r="F154" s="47"/>
      <c r="G154" s="66">
        <f>VLOOKUP($C154,'[2]2024.01月支付计划'!$B:$H,5,0)</f>
        <v>350012.67</v>
      </c>
      <c r="H154" s="66">
        <f>VLOOKUP($C154,'[2]2024.01月支付计划'!$B:$H,6,0)</f>
        <v>442051.4</v>
      </c>
      <c r="I154" s="66">
        <f>VLOOKUP($C154,'[2]2024.01月支付计划'!$B:$H,7,0)</f>
        <v>73675.2333333333</v>
      </c>
      <c r="J154" s="24">
        <f t="shared" ref="J154:L154" si="189">P154+V154+Y154+AB154+AE154+S154+M154</f>
        <v>340216.024</v>
      </c>
      <c r="K154" s="24">
        <f t="shared" si="189"/>
        <v>388648.1</v>
      </c>
      <c r="L154" s="24">
        <f t="shared" si="189"/>
        <v>-48432.076</v>
      </c>
      <c r="M154" s="33">
        <v>59000</v>
      </c>
      <c r="N154" s="24">
        <v>122000</v>
      </c>
      <c r="O154" s="24">
        <f t="shared" si="165"/>
        <v>-63000</v>
      </c>
      <c r="P154" s="24">
        <f t="shared" si="116"/>
        <v>58940.1866666666</v>
      </c>
      <c r="Q154" s="24"/>
      <c r="R154" s="24">
        <f t="shared" si="158"/>
        <v>58940.1866666666</v>
      </c>
      <c r="S154" s="24">
        <v>30000</v>
      </c>
      <c r="T154" s="24">
        <f>VLOOKUP(D154,'[4]11月'!$I:$J,2,0)</f>
        <v>20000</v>
      </c>
      <c r="U154" s="24">
        <f t="shared" si="159"/>
        <v>10000</v>
      </c>
      <c r="V154" s="24">
        <v>48275.8373333334</v>
      </c>
      <c r="W154" s="24">
        <f>VLOOKUP(D154,'[4]10月'!$I:$J,2,0)</f>
        <v>50000</v>
      </c>
      <c r="X154" s="24">
        <f t="shared" si="160"/>
        <v>-1724.1626666666</v>
      </c>
      <c r="Y154" s="24">
        <f>VLOOKUP(D154,'[6]规则内-打印版'!$D$3:$I$158,6,0)</f>
        <v>22000</v>
      </c>
      <c r="Z154" s="24">
        <f>VLOOKUP(D154,'[4]9月'!$I:$J,2,0)</f>
        <v>74648.1</v>
      </c>
      <c r="AA154" s="24">
        <f t="shared" si="161"/>
        <v>-52648.1</v>
      </c>
      <c r="AB154" s="24">
        <f>VLOOKUP(D154,[7]支付登记跟进V2!$B:$F,5,0)</f>
        <v>22000</v>
      </c>
      <c r="AC154" s="24">
        <f>VLOOKUP(D154,'[4]8月'!$I:$J,2,0)</f>
        <v>22000</v>
      </c>
      <c r="AD154" s="24">
        <f t="shared" si="162"/>
        <v>0</v>
      </c>
      <c r="AE154" s="24">
        <f>VLOOKUP(D154,[8]签批清单!$B:$C,2,0)</f>
        <v>100000</v>
      </c>
      <c r="AF154" s="24">
        <f>VLOOKUP(D154,'[4]7月'!$I:$J,2,0)</f>
        <v>100000</v>
      </c>
      <c r="AG154" s="24">
        <f t="shared" si="163"/>
        <v>0</v>
      </c>
      <c r="AH154" s="47"/>
      <c r="AI154" s="42">
        <f t="shared" si="166"/>
        <v>196372.262666667</v>
      </c>
      <c r="AJ154" s="42">
        <f t="shared" si="167"/>
        <v>166372.262666667</v>
      </c>
      <c r="AK154" s="42">
        <f t="shared" si="168"/>
        <v>107432.076</v>
      </c>
      <c r="AL154" s="42">
        <f t="shared" si="169"/>
        <v>48432.0759999999</v>
      </c>
      <c r="AM154" s="43" t="e">
        <f>VLOOKUP(D154,'[9]2月'!$B:$C,2,0)</f>
        <v>#N/A</v>
      </c>
    </row>
    <row r="155" s="43" customFormat="1" ht="16.5" spans="2:39">
      <c r="B155" s="46">
        <v>150</v>
      </c>
      <c r="C155" s="46" t="str">
        <f>_xlfn.XLOOKUP(D155,[1]整理明细!$C:$C,[1]整理明细!$B:$B)</f>
        <v>S434006</v>
      </c>
      <c r="D155" s="47" t="s">
        <v>455</v>
      </c>
      <c r="E155" s="47" t="s">
        <v>1078</v>
      </c>
      <c r="F155" s="47"/>
      <c r="G155" s="66">
        <f>VLOOKUP($C155,'[2]2024.01月支付计划'!$B:$H,5,0)</f>
        <v>0</v>
      </c>
      <c r="H155" s="66">
        <f>VLOOKUP($C155,'[2]2024.01月支付计划'!$B:$H,6,0)</f>
        <v>13700</v>
      </c>
      <c r="I155" s="66">
        <f>VLOOKUP($C155,'[2]2024.01月支付计划'!$B:$H,7,0)</f>
        <v>2283.33333333333</v>
      </c>
      <c r="J155" s="24">
        <f t="shared" ref="J155:L155" si="190">P155+V155+Y155+AB155+AE155+S155+M155</f>
        <v>19533.9733333333</v>
      </c>
      <c r="K155" s="24">
        <f t="shared" si="190"/>
        <v>30386</v>
      </c>
      <c r="L155" s="24">
        <f t="shared" si="190"/>
        <v>-10852.0266666667</v>
      </c>
      <c r="M155" s="33">
        <f>VLOOKUP(C155,'[2]2024.01月支付计划'!$B:$K,10,0)</f>
        <v>0</v>
      </c>
      <c r="N155" s="24"/>
      <c r="O155" s="24">
        <f t="shared" si="165"/>
        <v>0</v>
      </c>
      <c r="P155" s="24">
        <f t="shared" si="116"/>
        <v>1826.66666666666</v>
      </c>
      <c r="Q155" s="24">
        <f>VLOOKUP(D155,'[4]12月'!$I:$J,2,0)</f>
        <v>9386</v>
      </c>
      <c r="R155" s="24">
        <f t="shared" si="158"/>
        <v>-7559.33333333334</v>
      </c>
      <c r="S155" s="24">
        <f>VLOOKUP(C155,'[3]11月支付计划'!$C$102:$J$314,8,0)</f>
        <v>0</v>
      </c>
      <c r="T155" s="24">
        <f>VLOOKUP(D155,'[4]11月'!$I:$J,2,0)</f>
        <v>10000</v>
      </c>
      <c r="U155" s="24">
        <f t="shared" si="159"/>
        <v>-10000</v>
      </c>
      <c r="V155" s="24">
        <f>VLOOKUP(D155,[5]河北应付账款!$C:$G,5,0)</f>
        <v>6480</v>
      </c>
      <c r="W155" s="24">
        <f>VLOOKUP(D155,'[4]10月'!$I:$J,2,0)</f>
        <v>6000</v>
      </c>
      <c r="X155" s="24">
        <f t="shared" si="160"/>
        <v>480</v>
      </c>
      <c r="Y155" s="24">
        <f>VLOOKUP(D155,'[6]规则内-打印版'!$D$3:$I$158,6,0)</f>
        <v>6000</v>
      </c>
      <c r="Z155" s="24"/>
      <c r="AA155" s="24">
        <f t="shared" si="161"/>
        <v>6000</v>
      </c>
      <c r="AB155" s="24">
        <f>VLOOKUP(D155,[7]支付登记跟进V2!$B:$F,5,0)</f>
        <v>3000</v>
      </c>
      <c r="AC155" s="24">
        <f>VLOOKUP(D155,'[4]8月'!$I:$J,2,0)</f>
        <v>3000</v>
      </c>
      <c r="AD155" s="24">
        <f t="shared" si="162"/>
        <v>0</v>
      </c>
      <c r="AE155" s="24">
        <f>VLOOKUP(D155,[8]签批清单!$B:$C,2,0)</f>
        <v>2227.30666666667</v>
      </c>
      <c r="AF155" s="24">
        <f>VLOOKUP(D155,'[4]7月'!$I:$J,2,0)</f>
        <v>2000</v>
      </c>
      <c r="AG155" s="24">
        <f t="shared" si="163"/>
        <v>227.30666666667</v>
      </c>
      <c r="AH155" s="47"/>
      <c r="AI155" s="42">
        <f t="shared" si="166"/>
        <v>12678.6933333333</v>
      </c>
      <c r="AJ155" s="42">
        <f t="shared" si="167"/>
        <v>12678.6933333333</v>
      </c>
      <c r="AK155" s="42">
        <f t="shared" si="168"/>
        <v>10852.0266666666</v>
      </c>
      <c r="AL155" s="42">
        <f t="shared" si="169"/>
        <v>10852.0266666666</v>
      </c>
      <c r="AM155" s="43" t="e">
        <f>VLOOKUP(D155,'[9]2月'!$B:$C,2,0)</f>
        <v>#N/A</v>
      </c>
    </row>
    <row r="156" s="43" customFormat="1" ht="16.5" spans="2:39">
      <c r="B156" s="46">
        <v>151</v>
      </c>
      <c r="C156" s="46" t="str">
        <f>_xlfn.XLOOKUP(D156,[1]整理明细!$C:$C,[1]整理明细!$B:$B)</f>
        <v>S432008</v>
      </c>
      <c r="D156" s="47" t="s">
        <v>459</v>
      </c>
      <c r="E156" s="47" t="s">
        <v>1078</v>
      </c>
      <c r="F156" s="47"/>
      <c r="G156" s="66">
        <f>VLOOKUP($C156,'[2]2024.01月支付计划'!$B:$H,5,0)</f>
        <v>351976.44</v>
      </c>
      <c r="H156" s="66">
        <f>VLOOKUP($C156,'[2]2024.01月支付计划'!$B:$H,6,0)</f>
        <v>428196.21</v>
      </c>
      <c r="I156" s="66">
        <f>VLOOKUP($C156,'[2]2024.01月支付计划'!$B:$H,7,0)</f>
        <v>71366.035</v>
      </c>
      <c r="J156" s="24">
        <f t="shared" ref="J156:L156" si="191">P156+V156+Y156+AB156+AE156+S156+M156</f>
        <v>402436.116</v>
      </c>
      <c r="K156" s="24">
        <f t="shared" si="191"/>
        <v>316000</v>
      </c>
      <c r="L156" s="24">
        <f t="shared" si="191"/>
        <v>86436.116</v>
      </c>
      <c r="M156" s="33">
        <f>VLOOKUP(C156,'[2]2024.01月支付计划'!$B:$K,10,0)</f>
        <v>57000</v>
      </c>
      <c r="N156" s="24">
        <v>50000</v>
      </c>
      <c r="O156" s="24">
        <f t="shared" si="165"/>
        <v>7000</v>
      </c>
      <c r="P156" s="24">
        <f t="shared" ref="P156:P207" si="192">I156*0.8</f>
        <v>57092.828</v>
      </c>
      <c r="Q156" s="24">
        <f>VLOOKUP(D156,'[4]12月'!$I:$J,2,0)</f>
        <v>70000</v>
      </c>
      <c r="R156" s="24">
        <f t="shared" si="158"/>
        <v>-12907.172</v>
      </c>
      <c r="S156" s="24">
        <f>VLOOKUP(C156,'[3]11月支付计划'!$C$102:$J$314,8,0)</f>
        <v>70000</v>
      </c>
      <c r="T156" s="24">
        <f>VLOOKUP(D156,'[4]11月'!$I:$J,2,0)</f>
        <v>150000</v>
      </c>
      <c r="U156" s="24">
        <f t="shared" si="159"/>
        <v>-80000</v>
      </c>
      <c r="V156" s="24">
        <f>VLOOKUP(D156,[5]河北应付账款!$C:$G,5,0)</f>
        <v>149440</v>
      </c>
      <c r="W156" s="24"/>
      <c r="X156" s="24">
        <f t="shared" si="160"/>
        <v>149440</v>
      </c>
      <c r="Y156" s="24">
        <f>VLOOKUP(D156,'[6]规则内-打印版'!$D$3:$I$158,6,0)</f>
        <v>22000</v>
      </c>
      <c r="Z156" s="24"/>
      <c r="AA156" s="24">
        <f t="shared" si="161"/>
        <v>22000</v>
      </c>
      <c r="AB156" s="24">
        <f>VLOOKUP(D156,[7]支付登记跟进V2!$B:$F,5,0)</f>
        <v>22000</v>
      </c>
      <c r="AC156" s="24">
        <f>VLOOKUP(D156,'[4]8月'!$I:$J,2,0)</f>
        <v>22000</v>
      </c>
      <c r="AD156" s="24">
        <f t="shared" si="162"/>
        <v>0</v>
      </c>
      <c r="AE156" s="24">
        <f>VLOOKUP(D156,[8]签批清单!$B:$C,2,0)</f>
        <v>24903.288</v>
      </c>
      <c r="AF156" s="24">
        <f>VLOOKUP(D156,'[4]7月'!$I:$J,2,0)</f>
        <v>24000</v>
      </c>
      <c r="AG156" s="24">
        <f t="shared" si="163"/>
        <v>903.288</v>
      </c>
      <c r="AH156" s="47"/>
      <c r="AI156" s="42">
        <f t="shared" si="166"/>
        <v>97656.712</v>
      </c>
      <c r="AJ156" s="42">
        <f t="shared" si="167"/>
        <v>27656.712</v>
      </c>
      <c r="AK156" s="42">
        <f t="shared" si="168"/>
        <v>-29436.116</v>
      </c>
      <c r="AL156" s="42">
        <f t="shared" si="169"/>
        <v>-86436.116</v>
      </c>
      <c r="AM156" s="43" t="e">
        <f>VLOOKUP(D156,'[9]2月'!$B:$C,2,0)</f>
        <v>#N/A</v>
      </c>
    </row>
    <row r="157" s="43" customFormat="1" ht="16.5" spans="2:39">
      <c r="B157" s="46">
        <v>152</v>
      </c>
      <c r="C157" s="46" t="str">
        <f>_xlfn.XLOOKUP(D157,[1]整理明细!$C:$C,[1]整理明细!$B:$B)</f>
        <v>S413020</v>
      </c>
      <c r="D157" s="47" t="s">
        <v>461</v>
      </c>
      <c r="E157" s="47" t="s">
        <v>1078</v>
      </c>
      <c r="F157" s="47"/>
      <c r="G157" s="66">
        <f>VLOOKUP($C157,'[2]2024.01月支付计划'!$B:$H,5,0)</f>
        <v>362137.43</v>
      </c>
      <c r="H157" s="66">
        <f>VLOOKUP($C157,'[2]2024.01月支付计划'!$B:$H,6,0)</f>
        <v>350753.66</v>
      </c>
      <c r="I157" s="66">
        <f>VLOOKUP($C157,'[2]2024.01月支付计划'!$B:$H,7,0)</f>
        <v>58458.9433333333</v>
      </c>
      <c r="J157" s="24">
        <f t="shared" ref="J157:L157" si="193">P157+V157+Y157+AB157+AE157+S157+M157</f>
        <v>258693.6472</v>
      </c>
      <c r="K157" s="24">
        <f t="shared" si="193"/>
        <v>270417</v>
      </c>
      <c r="L157" s="24">
        <f t="shared" si="193"/>
        <v>-11723.3528000001</v>
      </c>
      <c r="M157" s="33">
        <f>VLOOKUP(C157,'[2]2024.01月支付计划'!$B:$K,10,0)</f>
        <v>47000</v>
      </c>
      <c r="N157" s="24">
        <v>87300</v>
      </c>
      <c r="O157" s="24">
        <f t="shared" si="165"/>
        <v>-40300</v>
      </c>
      <c r="P157" s="24">
        <f t="shared" si="192"/>
        <v>46767.1546666666</v>
      </c>
      <c r="Q157" s="24"/>
      <c r="R157" s="24">
        <f t="shared" si="158"/>
        <v>46767.1546666666</v>
      </c>
      <c r="S157" s="24">
        <f>VLOOKUP(C157,'[3]11月支付计划'!$C$102:$J$314,8,0)</f>
        <v>30000</v>
      </c>
      <c r="T157" s="24">
        <f>VLOOKUP(D157,'[4]11月'!$I:$J,2,0)</f>
        <v>29100</v>
      </c>
      <c r="U157" s="24">
        <f t="shared" si="159"/>
        <v>900</v>
      </c>
      <c r="V157" s="24">
        <f>VLOOKUP(D157,[5]河北应付账款!$C:$G,5,0)</f>
        <v>50529.9552</v>
      </c>
      <c r="W157" s="24">
        <f>VLOOKUP(D157,'[4]10月'!$I:$J,2,0)</f>
        <v>50053.91</v>
      </c>
      <c r="X157" s="24">
        <f t="shared" si="160"/>
        <v>476.045199999993</v>
      </c>
      <c r="Y157" s="24">
        <f>VLOOKUP(D157,'[6]规则内-打印版'!$D$3:$I$158,6,0)</f>
        <v>29000</v>
      </c>
      <c r="Z157" s="24">
        <f>VLOOKUP(D157,'[4]9月'!$I:$J,2,0)</f>
        <v>29100</v>
      </c>
      <c r="AA157" s="24">
        <f t="shared" si="161"/>
        <v>-100</v>
      </c>
      <c r="AB157" s="24">
        <f>VLOOKUP(D157,[7]支付登记跟进V2!$B:$F,5,0)</f>
        <v>29000</v>
      </c>
      <c r="AC157" s="24">
        <f>VLOOKUP(D157,'[4]8月'!$I:$J,2,0)</f>
        <v>30243.09</v>
      </c>
      <c r="AD157" s="24">
        <f t="shared" si="162"/>
        <v>-1243.09</v>
      </c>
      <c r="AE157" s="24">
        <f>VLOOKUP(D157,[8]签批清单!$B:$C,2,0)</f>
        <v>26396.5373333333</v>
      </c>
      <c r="AF157" s="24">
        <f>VLOOKUP(D157,'[4]7月'!$I:$J,2,0)</f>
        <v>44620</v>
      </c>
      <c r="AG157" s="24">
        <f t="shared" si="163"/>
        <v>-18223.4626666667</v>
      </c>
      <c r="AH157" s="47"/>
      <c r="AI157" s="42">
        <f t="shared" si="166"/>
        <v>135490.507466667</v>
      </c>
      <c r="AJ157" s="42">
        <f t="shared" si="167"/>
        <v>105490.507466667</v>
      </c>
      <c r="AK157" s="42">
        <f t="shared" si="168"/>
        <v>58723.3528000004</v>
      </c>
      <c r="AL157" s="42">
        <f t="shared" si="169"/>
        <v>11723.3528000004</v>
      </c>
      <c r="AM157" s="43" t="e">
        <f>VLOOKUP(D157,'[9]2月'!$B:$C,2,0)</f>
        <v>#N/A</v>
      </c>
    </row>
    <row r="158" s="43" customFormat="1" ht="16.5" spans="2:39">
      <c r="B158" s="46">
        <v>153</v>
      </c>
      <c r="C158" s="46" t="str">
        <f>_xlfn.XLOOKUP(D158,[1]整理明细!$C:$C,[1]整理明细!$B:$B)</f>
        <v>S433006</v>
      </c>
      <c r="D158" s="47" t="s">
        <v>463</v>
      </c>
      <c r="E158" s="47" t="s">
        <v>1078</v>
      </c>
      <c r="F158" s="47"/>
      <c r="G158" s="66">
        <f>VLOOKUP($C158,'[2]2024.01月支付计划'!$B:$H,5,0)</f>
        <v>17720</v>
      </c>
      <c r="H158" s="66">
        <f>VLOOKUP($C158,'[2]2024.01月支付计划'!$B:$H,6,0)</f>
        <v>18700</v>
      </c>
      <c r="I158" s="66">
        <f>VLOOKUP($C158,'[2]2024.01月支付计划'!$B:$H,7,0)</f>
        <v>3116.66666666667</v>
      </c>
      <c r="J158" s="24">
        <f t="shared" ref="J158:L158" si="194">P158+V158+Y158+AB158+AE158+S158+M158</f>
        <v>25384</v>
      </c>
      <c r="K158" s="24">
        <f t="shared" si="194"/>
        <v>18280</v>
      </c>
      <c r="L158" s="24">
        <f t="shared" si="194"/>
        <v>7104.00000000001</v>
      </c>
      <c r="M158" s="33">
        <f>VLOOKUP(C158,'[2]2024.01月支付计划'!$B:$K,10,0)</f>
        <v>17720</v>
      </c>
      <c r="N158" s="24">
        <v>10000</v>
      </c>
      <c r="O158" s="24">
        <f t="shared" si="165"/>
        <v>7720</v>
      </c>
      <c r="P158" s="24">
        <f t="shared" si="192"/>
        <v>2493.33333333334</v>
      </c>
      <c r="Q158" s="24"/>
      <c r="R158" s="24">
        <f t="shared" si="158"/>
        <v>2493.33333333334</v>
      </c>
      <c r="S158" s="24">
        <f>VLOOKUP(C158,'[3]11月支付计划'!$C$102:$J$314,8,0)</f>
        <v>0</v>
      </c>
      <c r="T158" s="24"/>
      <c r="U158" s="24">
        <f t="shared" si="159"/>
        <v>0</v>
      </c>
      <c r="V158" s="24">
        <f>VLOOKUP(D158,[5]河北应付账款!$C:$G,5,0)</f>
        <v>2200</v>
      </c>
      <c r="W158" s="24"/>
      <c r="X158" s="24">
        <f t="shared" si="160"/>
        <v>2200</v>
      </c>
      <c r="Y158" s="24">
        <f>VLOOKUP(D158,'[6]规则内-打印版'!$D$3:$I$158,6,0)</f>
        <v>1000</v>
      </c>
      <c r="Z158" s="24"/>
      <c r="AA158" s="24">
        <f t="shared" si="161"/>
        <v>1000</v>
      </c>
      <c r="AB158" s="24">
        <f>VLOOKUP(D158,[7]支付登记跟进V2!$B:$F,5,0)</f>
        <v>1000</v>
      </c>
      <c r="AC158" s="24">
        <f>VLOOKUP(D158,'[4]8月'!$I:$J,2,0)</f>
        <v>1000</v>
      </c>
      <c r="AD158" s="24">
        <f t="shared" si="162"/>
        <v>0</v>
      </c>
      <c r="AE158" s="24">
        <f>VLOOKUP(D158,[8]签批清单!$B:$C,2,0)</f>
        <v>970.666666666667</v>
      </c>
      <c r="AF158" s="24">
        <f>VLOOKUP(D158,'[4]7月'!$I:$J,2,0)</f>
        <v>7280</v>
      </c>
      <c r="AG158" s="24">
        <f t="shared" si="163"/>
        <v>-6309.33333333333</v>
      </c>
      <c r="AH158" s="47"/>
      <c r="AI158" s="42">
        <f t="shared" si="166"/>
        <v>13109.3333333333</v>
      </c>
      <c r="AJ158" s="42">
        <f t="shared" si="167"/>
        <v>13109.3333333333</v>
      </c>
      <c r="AK158" s="42">
        <f t="shared" si="168"/>
        <v>10616</v>
      </c>
      <c r="AL158" s="42">
        <f t="shared" si="169"/>
        <v>-7104.00000000004</v>
      </c>
      <c r="AM158" s="43" t="e">
        <f>VLOOKUP(D158,'[9]2月'!$B:$C,2,0)</f>
        <v>#N/A</v>
      </c>
    </row>
    <row r="159" s="43" customFormat="1" ht="16.5" spans="2:39">
      <c r="B159" s="46">
        <v>154</v>
      </c>
      <c r="C159" s="46" t="str">
        <f>_xlfn.XLOOKUP(D159,[1]整理明细!$C:$C,[1]整理明细!$B:$B)</f>
        <v>S411018</v>
      </c>
      <c r="D159" s="47" t="s">
        <v>465</v>
      </c>
      <c r="E159" s="47" t="s">
        <v>1078</v>
      </c>
      <c r="F159" s="47"/>
      <c r="G159" s="66">
        <f>VLOOKUP($C159,'[2]2024.01月支付计划'!$B:$H,5,0)</f>
        <v>38403.87</v>
      </c>
      <c r="H159" s="66">
        <f>VLOOKUP($C159,'[2]2024.01月支付计划'!$B:$H,6,0)</f>
        <v>45779.87</v>
      </c>
      <c r="I159" s="66">
        <f>VLOOKUP($C159,'[2]2024.01月支付计划'!$B:$H,7,0)</f>
        <v>7629.97833333333</v>
      </c>
      <c r="J159" s="24">
        <f t="shared" ref="J159:L159" si="195">P159+V159+Y159+AB159+AE159+S159+M159</f>
        <v>42175.0593333333</v>
      </c>
      <c r="K159" s="24">
        <f t="shared" si="195"/>
        <v>38800</v>
      </c>
      <c r="L159" s="24">
        <f t="shared" si="195"/>
        <v>3375.05933333333</v>
      </c>
      <c r="M159" s="33">
        <f>VLOOKUP(C159,'[2]2024.01月支付计划'!$B:$K,10,0)</f>
        <v>6000</v>
      </c>
      <c r="N159" s="24">
        <v>9700</v>
      </c>
      <c r="O159" s="24">
        <f t="shared" si="165"/>
        <v>-3700</v>
      </c>
      <c r="P159" s="24">
        <f t="shared" si="192"/>
        <v>6103.98266666666</v>
      </c>
      <c r="Q159" s="24">
        <f>VLOOKUP(D159,'[4]12月'!$I:$J,2,0)</f>
        <v>9700</v>
      </c>
      <c r="R159" s="24">
        <f t="shared" si="158"/>
        <v>-3596.01733333334</v>
      </c>
      <c r="S159" s="24">
        <f>VLOOKUP(C159,'[3]11月支付计划'!$C$102:$J$314,8,0)</f>
        <v>10000</v>
      </c>
      <c r="T159" s="24">
        <f>VLOOKUP(D159,'[4]11月'!$I:$J,2,0)</f>
        <v>7760</v>
      </c>
      <c r="U159" s="24">
        <f t="shared" si="159"/>
        <v>2240</v>
      </c>
      <c r="V159" s="24">
        <f>VLOOKUP(D159,[5]河北应付账款!$C:$G,5,0)</f>
        <v>8066.106</v>
      </c>
      <c r="W159" s="24">
        <f>VLOOKUP(D159,'[4]10月'!$I:$J,2,0)</f>
        <v>4850</v>
      </c>
      <c r="X159" s="24">
        <f t="shared" si="160"/>
        <v>3216.106</v>
      </c>
      <c r="Y159" s="24">
        <f>VLOOKUP(D159,'[6]规则内-打印版'!$D$3:$I$158,6,0)</f>
        <v>5000</v>
      </c>
      <c r="Z159" s="24"/>
      <c r="AA159" s="24">
        <f t="shared" si="161"/>
        <v>5000</v>
      </c>
      <c r="AB159" s="24">
        <f>VLOOKUP(D159,[7]支付登记跟进V2!$B:$F,5,0)</f>
        <v>4000</v>
      </c>
      <c r="AC159" s="24">
        <f>VLOOKUP(D159,'[4]8月'!$I:$J,2,0)</f>
        <v>3880</v>
      </c>
      <c r="AD159" s="24">
        <f t="shared" si="162"/>
        <v>120</v>
      </c>
      <c r="AE159" s="24">
        <f>VLOOKUP(D159,[8]签批清单!$B:$C,2,0)</f>
        <v>3004.97066666667</v>
      </c>
      <c r="AF159" s="24">
        <f>VLOOKUP(D159,'[4]7月'!$I:$J,2,0)</f>
        <v>2910</v>
      </c>
      <c r="AG159" s="24">
        <f t="shared" si="163"/>
        <v>94.9706666666698</v>
      </c>
      <c r="AH159" s="47"/>
      <c r="AI159" s="42">
        <f t="shared" si="166"/>
        <v>18728.9233333333</v>
      </c>
      <c r="AJ159" s="42">
        <f t="shared" si="167"/>
        <v>8728.9233333333</v>
      </c>
      <c r="AK159" s="42">
        <f t="shared" si="168"/>
        <v>2624.94066666664</v>
      </c>
      <c r="AL159" s="42">
        <f t="shared" si="169"/>
        <v>-3375.05933333336</v>
      </c>
      <c r="AM159" s="43" t="e">
        <f>VLOOKUP(D159,'[9]2月'!$B:$C,2,0)</f>
        <v>#N/A</v>
      </c>
    </row>
    <row r="160" s="43" customFormat="1" ht="16.5" spans="2:39">
      <c r="B160" s="46">
        <v>155</v>
      </c>
      <c r="C160" s="46" t="str">
        <f>_xlfn.XLOOKUP(D160,[1]整理明细!$C:$C,[1]整理明细!$B:$B)</f>
        <v>S444002</v>
      </c>
      <c r="D160" s="47" t="s">
        <v>473</v>
      </c>
      <c r="E160" s="47" t="s">
        <v>1078</v>
      </c>
      <c r="F160" s="47"/>
      <c r="G160" s="66">
        <f>VLOOKUP($C160,'[2]2024.01月支付计划'!$B:$H,5,0)</f>
        <v>10991.58</v>
      </c>
      <c r="H160" s="66">
        <f>VLOOKUP($C160,'[2]2024.01月支付计划'!$B:$H,6,0)</f>
        <v>14000.26</v>
      </c>
      <c r="I160" s="66">
        <f>VLOOKUP($C160,'[2]2024.01月支付计划'!$B:$H,7,0)</f>
        <v>2333.37666666667</v>
      </c>
      <c r="J160" s="24">
        <f t="shared" ref="J160:L160" si="196">P160+V160+Y160+AB160+AE160+S160+M160</f>
        <v>14995.036</v>
      </c>
      <c r="K160" s="24">
        <f t="shared" si="196"/>
        <v>26462.51</v>
      </c>
      <c r="L160" s="24">
        <f t="shared" si="196"/>
        <v>-11467.474</v>
      </c>
      <c r="M160" s="33">
        <f>VLOOKUP(C160,'[2]2024.01月支付计划'!$B:$K,10,0)</f>
        <v>2000</v>
      </c>
      <c r="N160" s="24"/>
      <c r="O160" s="24">
        <f t="shared" si="165"/>
        <v>2000</v>
      </c>
      <c r="P160" s="24">
        <f t="shared" si="192"/>
        <v>1866.70133333334</v>
      </c>
      <c r="Q160" s="24"/>
      <c r="R160" s="24">
        <f t="shared" si="158"/>
        <v>1866.70133333334</v>
      </c>
      <c r="S160" s="24">
        <f>VLOOKUP(C160,'[3]11月支付计划'!$C$102:$J$314,8,0)</f>
        <v>0</v>
      </c>
      <c r="T160" s="24"/>
      <c r="U160" s="24">
        <f t="shared" si="159"/>
        <v>0</v>
      </c>
      <c r="V160" s="24"/>
      <c r="W160" s="24"/>
      <c r="X160" s="24">
        <f t="shared" si="160"/>
        <v>0</v>
      </c>
      <c r="Y160" s="24">
        <f>VLOOKUP(D160,'[6]规则内-打印版'!$D$3:$I$158,6,0)</f>
        <v>5000</v>
      </c>
      <c r="Z160" s="24">
        <f>VLOOKUP(D160,'[4]9月'!$I:$J,2,0)</f>
        <v>23462.51</v>
      </c>
      <c r="AA160" s="24">
        <f t="shared" si="161"/>
        <v>-18462.51</v>
      </c>
      <c r="AB160" s="24">
        <f>VLOOKUP(D160,[7]支付登记跟进V2!$B:$F,5,0)</f>
        <v>3000</v>
      </c>
      <c r="AC160" s="24"/>
      <c r="AD160" s="24">
        <f t="shared" si="162"/>
        <v>3000</v>
      </c>
      <c r="AE160" s="24">
        <f>VLOOKUP(D160,[8]签批清单!$B:$C,2,0)</f>
        <v>3128.33466666667</v>
      </c>
      <c r="AF160" s="24">
        <f>VLOOKUP(D160,'[4]7月'!$I:$J,2,0)</f>
        <v>3000</v>
      </c>
      <c r="AG160" s="24">
        <f t="shared" si="163"/>
        <v>128.33466666667</v>
      </c>
      <c r="AH160" s="47"/>
      <c r="AI160" s="42">
        <f t="shared" si="166"/>
        <v>15334.1753333333</v>
      </c>
      <c r="AJ160" s="42">
        <f t="shared" si="167"/>
        <v>15334.1753333333</v>
      </c>
      <c r="AK160" s="42">
        <f t="shared" si="168"/>
        <v>13467.474</v>
      </c>
      <c r="AL160" s="42">
        <f t="shared" si="169"/>
        <v>11467.474</v>
      </c>
      <c r="AM160" s="43" t="e">
        <f>VLOOKUP(D160,'[9]2月'!$B:$C,2,0)</f>
        <v>#N/A</v>
      </c>
    </row>
    <row r="161" s="43" customFormat="1" ht="16.5" spans="2:39">
      <c r="B161" s="46">
        <v>156</v>
      </c>
      <c r="C161" s="46" t="str">
        <f>_xlfn.XLOOKUP(D161,[1]整理明细!$C:$C,[1]整理明细!$B:$B)</f>
        <v>S413130</v>
      </c>
      <c r="D161" s="47" t="s">
        <v>475</v>
      </c>
      <c r="E161" s="47" t="s">
        <v>1078</v>
      </c>
      <c r="F161" s="47"/>
      <c r="G161" s="66">
        <f>VLOOKUP($C161,'[2]2024.01月支付计划'!$B:$H,5,0)</f>
        <v>902618.47</v>
      </c>
      <c r="H161" s="66">
        <f>VLOOKUP($C161,'[2]2024.01月支付计划'!$B:$H,6,0)</f>
        <v>808308.9</v>
      </c>
      <c r="I161" s="66">
        <f>VLOOKUP($C161,'[2]2024.01月支付计划'!$B:$H,7,0)</f>
        <v>134718.15</v>
      </c>
      <c r="J161" s="24">
        <f t="shared" ref="J161:L161" si="197">P161+V161+Y161+AB161+AE161+S161+M161</f>
        <v>773136.466666667</v>
      </c>
      <c r="K161" s="24">
        <f t="shared" si="197"/>
        <v>712950</v>
      </c>
      <c r="L161" s="24">
        <f t="shared" si="197"/>
        <v>60186.4666666673</v>
      </c>
      <c r="M161" s="33">
        <f>VLOOKUP(C161,'[2]2024.01月支付计划'!$B:$K,10,0)</f>
        <v>108000</v>
      </c>
      <c r="N161" s="24">
        <v>174600</v>
      </c>
      <c r="O161" s="24">
        <f t="shared" si="165"/>
        <v>-66600</v>
      </c>
      <c r="P161" s="24">
        <f t="shared" si="192"/>
        <v>107774.52</v>
      </c>
      <c r="Q161" s="24">
        <f>VLOOKUP(D161,'[4]12月'!$I:$J,2,0)</f>
        <v>67900</v>
      </c>
      <c r="R161" s="24">
        <f t="shared" si="158"/>
        <v>39874.52</v>
      </c>
      <c r="S161" s="24">
        <f>VLOOKUP(C161,'[3]11月支付计划'!$C$102:$J$314,8,0)</f>
        <v>130000</v>
      </c>
      <c r="T161" s="24">
        <f>VLOOKUP(D161,'[4]11月'!$I:$J,2,0)</f>
        <v>58200</v>
      </c>
      <c r="U161" s="24">
        <f t="shared" si="159"/>
        <v>71800</v>
      </c>
      <c r="V161" s="24">
        <f>VLOOKUP(D161,[5]河北应付账款!$C:$G,5,0)</f>
        <v>123317.729333334</v>
      </c>
      <c r="W161" s="24">
        <f>VLOOKUP(D161,'[4]10月'!$I:$J,2,0)</f>
        <v>116400</v>
      </c>
      <c r="X161" s="24">
        <f t="shared" si="160"/>
        <v>6917.72933333401</v>
      </c>
      <c r="Y161" s="24">
        <f>VLOOKUP(D161,'[6]规则内-打印版'!$D$3:$I$158,6,0)</f>
        <v>118000</v>
      </c>
      <c r="Z161" s="24">
        <f>VLOOKUP(D161,'[4]9月'!$I:$J,2,0)</f>
        <v>114460</v>
      </c>
      <c r="AA161" s="24">
        <f t="shared" si="161"/>
        <v>3540</v>
      </c>
      <c r="AB161" s="24">
        <f>VLOOKUP(D161,[7]支付登记跟进V2!$B:$F,5,0)</f>
        <v>100000</v>
      </c>
      <c r="AC161" s="24">
        <f>VLOOKUP(D161,'[4]8月'!$I:$J,2,0)</f>
        <v>97000</v>
      </c>
      <c r="AD161" s="24">
        <f t="shared" si="162"/>
        <v>3000</v>
      </c>
      <c r="AE161" s="24">
        <f>VLOOKUP(D161,[8]签批清单!$B:$C,2,0)</f>
        <v>86044.2173333333</v>
      </c>
      <c r="AF161" s="24">
        <f>VLOOKUP(D161,'[4]7月'!$I:$J,2,0)</f>
        <v>84390</v>
      </c>
      <c r="AG161" s="24">
        <f t="shared" si="163"/>
        <v>1654.2173333333</v>
      </c>
      <c r="AH161" s="47"/>
      <c r="AI161" s="42">
        <f t="shared" si="166"/>
        <v>285588.053333333</v>
      </c>
      <c r="AJ161" s="42">
        <f t="shared" si="167"/>
        <v>155588.053333333</v>
      </c>
      <c r="AK161" s="42">
        <f t="shared" si="168"/>
        <v>47813.533333333</v>
      </c>
      <c r="AL161" s="42">
        <f t="shared" si="169"/>
        <v>-60186.466666667</v>
      </c>
      <c r="AM161" s="43" t="e">
        <f>VLOOKUP(D161,'[9]2月'!$B:$C,2,0)</f>
        <v>#N/A</v>
      </c>
    </row>
    <row r="162" s="43" customFormat="1" ht="16.5" spans="2:39">
      <c r="B162" s="46">
        <v>157</v>
      </c>
      <c r="C162" s="46" t="str">
        <f>_xlfn.XLOOKUP(D162,[1]整理明细!$C:$C,[1]整理明细!$B:$B)</f>
        <v>S511015</v>
      </c>
      <c r="D162" s="47" t="s">
        <v>477</v>
      </c>
      <c r="E162" s="47" t="s">
        <v>1078</v>
      </c>
      <c r="F162" s="47"/>
      <c r="G162" s="66">
        <f>VLOOKUP($C162,'[2]2024.01月支付计划'!$B:$H,5,0)</f>
        <v>36044.98</v>
      </c>
      <c r="H162" s="66">
        <f>VLOOKUP($C162,'[2]2024.01月支付计划'!$B:$H,6,0)</f>
        <v>0</v>
      </c>
      <c r="I162" s="66">
        <f>VLOOKUP($C162,'[2]2024.01月支付计划'!$B:$H,7,0)</f>
        <v>0</v>
      </c>
      <c r="J162" s="24">
        <f t="shared" ref="J162:L162" si="198">P162+V162+Y162+AB162+AE162+S162+M162</f>
        <v>0</v>
      </c>
      <c r="K162" s="24">
        <f t="shared" si="198"/>
        <v>0</v>
      </c>
      <c r="L162" s="24">
        <f t="shared" si="198"/>
        <v>0</v>
      </c>
      <c r="M162" s="33">
        <f>VLOOKUP(C162,'[2]2024.01月支付计划'!$B:$K,10,0)</f>
        <v>0</v>
      </c>
      <c r="N162" s="24"/>
      <c r="O162" s="24">
        <f t="shared" si="165"/>
        <v>0</v>
      </c>
      <c r="P162" s="24">
        <f t="shared" si="192"/>
        <v>0</v>
      </c>
      <c r="Q162" s="24"/>
      <c r="R162" s="24">
        <f t="shared" si="158"/>
        <v>0</v>
      </c>
      <c r="S162" s="24">
        <f>VLOOKUP(C162,'[3]11月支付计划'!$C$102:$J$314,8,0)</f>
        <v>0</v>
      </c>
      <c r="T162" s="24"/>
      <c r="U162" s="24">
        <f t="shared" si="159"/>
        <v>0</v>
      </c>
      <c r="V162" s="24"/>
      <c r="W162" s="24"/>
      <c r="X162" s="24">
        <f t="shared" si="160"/>
        <v>0</v>
      </c>
      <c r="Y162" s="24"/>
      <c r="Z162" s="24"/>
      <c r="AA162" s="24">
        <f t="shared" si="161"/>
        <v>0</v>
      </c>
      <c r="AB162" s="24"/>
      <c r="AC162" s="24"/>
      <c r="AD162" s="24">
        <f t="shared" si="162"/>
        <v>0</v>
      </c>
      <c r="AE162" s="24"/>
      <c r="AF162" s="24"/>
      <c r="AG162" s="24">
        <f t="shared" si="163"/>
        <v>0</v>
      </c>
      <c r="AH162" s="47"/>
      <c r="AI162" s="42">
        <f t="shared" si="166"/>
        <v>0</v>
      </c>
      <c r="AJ162" s="42">
        <f t="shared" si="167"/>
        <v>0</v>
      </c>
      <c r="AK162" s="42">
        <f t="shared" si="168"/>
        <v>0</v>
      </c>
      <c r="AL162" s="42">
        <f t="shared" si="169"/>
        <v>0</v>
      </c>
      <c r="AM162" s="43" t="e">
        <f>VLOOKUP(D162,'[9]2月'!$B:$C,2,0)</f>
        <v>#N/A</v>
      </c>
    </row>
    <row r="163" s="43" customFormat="1" ht="16.5" spans="2:39">
      <c r="B163" s="46">
        <v>158</v>
      </c>
      <c r="C163" s="46" t="str">
        <f>_xlfn.XLOOKUP(D163,[1]整理明细!$C:$C,[1]整理明细!$B:$B)</f>
        <v>S433019</v>
      </c>
      <c r="D163" s="47" t="s">
        <v>479</v>
      </c>
      <c r="E163" s="47" t="s">
        <v>1078</v>
      </c>
      <c r="F163" s="47"/>
      <c r="G163" s="66">
        <f>VLOOKUP($C163,'[2]2024.01月支付计划'!$B:$H,5,0)</f>
        <v>219822.3</v>
      </c>
      <c r="H163" s="66">
        <f>VLOOKUP($C163,'[2]2024.01月支付计划'!$B:$H,6,0)</f>
        <v>173900.16</v>
      </c>
      <c r="I163" s="66">
        <f>VLOOKUP($C163,'[2]2024.01月支付计划'!$B:$H,7,0)</f>
        <v>28983.36</v>
      </c>
      <c r="J163" s="24">
        <f t="shared" ref="J163:L163" si="199">P163+V163+Y163+AB163+AE163+S163+M163</f>
        <v>214749.574666667</v>
      </c>
      <c r="K163" s="24">
        <f t="shared" si="199"/>
        <v>176000</v>
      </c>
      <c r="L163" s="24">
        <f t="shared" si="199"/>
        <v>38749.5746666667</v>
      </c>
      <c r="M163" s="33">
        <f>VLOOKUP(C163,'[2]2024.01月支付计划'!$B:$K,10,0)</f>
        <v>23000</v>
      </c>
      <c r="N163" s="24"/>
      <c r="O163" s="24">
        <f t="shared" si="165"/>
        <v>23000</v>
      </c>
      <c r="P163" s="24">
        <f t="shared" si="192"/>
        <v>23186.688</v>
      </c>
      <c r="Q163" s="24"/>
      <c r="R163" s="24">
        <f t="shared" si="158"/>
        <v>23186.688</v>
      </c>
      <c r="S163" s="24">
        <f>VLOOKUP(C163,'[3]11月支付计划'!$C$102:$J$314,8,0)</f>
        <v>20000</v>
      </c>
      <c r="T163" s="24">
        <f>VLOOKUP(D163,'[4]11月'!$I:$J,2,0)</f>
        <v>60000</v>
      </c>
      <c r="U163" s="24">
        <f t="shared" si="159"/>
        <v>-40000</v>
      </c>
      <c r="V163" s="24">
        <f>VLOOKUP(D163,[5]河北应付账款!$C:$G,5,0)</f>
        <v>61973.3493333334</v>
      </c>
      <c r="W163" s="24"/>
      <c r="X163" s="24">
        <f t="shared" si="160"/>
        <v>61973.3493333334</v>
      </c>
      <c r="Y163" s="24">
        <f>VLOOKUP(D163,'[6]规则内-打印版'!$D$3:$I$158,6,0)</f>
        <v>31000</v>
      </c>
      <c r="Z163" s="24">
        <f>VLOOKUP(D163,'[4]9月'!$I:$J,2,0)</f>
        <v>87000</v>
      </c>
      <c r="AA163" s="24">
        <f t="shared" si="161"/>
        <v>-56000</v>
      </c>
      <c r="AB163" s="24">
        <f>VLOOKUP(D163,[7]支付登记跟进V2!$B:$F,5,0)</f>
        <v>26000</v>
      </c>
      <c r="AC163" s="24"/>
      <c r="AD163" s="24">
        <f t="shared" si="162"/>
        <v>26000</v>
      </c>
      <c r="AE163" s="24">
        <f>VLOOKUP(D163,[8]签批清单!$B:$C,2,0)</f>
        <v>29589.5373333333</v>
      </c>
      <c r="AF163" s="24">
        <f>VLOOKUP(D163,'[4]7月'!$I:$J,2,0)</f>
        <v>29000</v>
      </c>
      <c r="AG163" s="24">
        <f t="shared" si="163"/>
        <v>589.537333333301</v>
      </c>
      <c r="AH163" s="47"/>
      <c r="AI163" s="42">
        <f t="shared" si="166"/>
        <v>27437.1133333333</v>
      </c>
      <c r="AJ163" s="42">
        <f t="shared" si="167"/>
        <v>7437.1133333333</v>
      </c>
      <c r="AK163" s="42">
        <f t="shared" si="168"/>
        <v>-15749.5746666667</v>
      </c>
      <c r="AL163" s="42">
        <f t="shared" si="169"/>
        <v>-38749.5746666667</v>
      </c>
      <c r="AM163" s="43" t="e">
        <f>VLOOKUP(D163,'[9]2月'!$B:$C,2,0)</f>
        <v>#N/A</v>
      </c>
    </row>
    <row r="164" s="43" customFormat="1" ht="16.5" spans="2:39">
      <c r="B164" s="46">
        <v>159</v>
      </c>
      <c r="C164" s="46" t="str">
        <f>_xlfn.XLOOKUP(D164,[1]整理明细!$C:$C,[1]整理明细!$B:$B)</f>
        <v>S411036</v>
      </c>
      <c r="D164" s="47" t="s">
        <v>481</v>
      </c>
      <c r="E164" s="47" t="s">
        <v>1078</v>
      </c>
      <c r="F164" s="47"/>
      <c r="G164" s="66">
        <f>VLOOKUP($C164,'[2]2024.01月支付计划'!$B:$H,5,0)</f>
        <v>1667123.16</v>
      </c>
      <c r="H164" s="66">
        <f>VLOOKUP($C164,'[2]2024.01月支付计划'!$B:$H,6,0)</f>
        <v>1741410.25</v>
      </c>
      <c r="I164" s="66">
        <f>VLOOKUP($C164,'[2]2024.01月支付计划'!$B:$H,7,0)</f>
        <v>290235.041666667</v>
      </c>
      <c r="J164" s="24">
        <f t="shared" ref="J164:L164" si="200">P164+V164+Y164+AB164+AE164+S164+M164</f>
        <v>631222.572</v>
      </c>
      <c r="K164" s="24">
        <f t="shared" si="200"/>
        <v>82000</v>
      </c>
      <c r="L164" s="24">
        <f t="shared" si="200"/>
        <v>549222.572</v>
      </c>
      <c r="M164" s="33">
        <f>VLOOKUP(C164,'[2]2024.01月支付计划'!$B:$K,10,0)</f>
        <v>232000</v>
      </c>
      <c r="N164" s="24"/>
      <c r="O164" s="24">
        <f t="shared" si="165"/>
        <v>232000</v>
      </c>
      <c r="P164" s="24">
        <f t="shared" si="192"/>
        <v>232188.033333334</v>
      </c>
      <c r="Q164" s="24"/>
      <c r="R164" s="24">
        <f t="shared" si="158"/>
        <v>232188.033333334</v>
      </c>
      <c r="S164" s="24">
        <f>VLOOKUP(C164,'[3]11月支付计划'!$C$102:$J$314,8,0)</f>
        <v>80000</v>
      </c>
      <c r="T164" s="24">
        <f>VLOOKUP(D164,'[4]11月'!$I:$J,2,0)</f>
        <v>80000</v>
      </c>
      <c r="U164" s="24">
        <f t="shared" si="159"/>
        <v>0</v>
      </c>
      <c r="V164" s="24">
        <f>VLOOKUP(D164,[5]河北应付账款!$C:$G,5,0)</f>
        <v>78002.472</v>
      </c>
      <c r="W164" s="24"/>
      <c r="X164" s="24">
        <f t="shared" si="160"/>
        <v>78002.472</v>
      </c>
      <c r="Y164" s="24">
        <f>VLOOKUP(D164,'[6]规则内-打印版'!$D$3:$I$158,6,0)</f>
        <v>7000</v>
      </c>
      <c r="Z164" s="24">
        <f>VLOOKUP(D164,'[4]9月'!$I:$J,2,0)</f>
        <v>1000</v>
      </c>
      <c r="AA164" s="24">
        <f t="shared" si="161"/>
        <v>6000</v>
      </c>
      <c r="AB164" s="24">
        <f>VLOOKUP(D164,[7]支付登记跟进V2!$B:$F,5,0)</f>
        <v>1000</v>
      </c>
      <c r="AC164" s="24"/>
      <c r="AD164" s="24">
        <f t="shared" si="162"/>
        <v>1000</v>
      </c>
      <c r="AE164" s="24">
        <f>VLOOKUP(D164,[8]签批清单!$B:$C,2,0)</f>
        <v>1032.06666666667</v>
      </c>
      <c r="AF164" s="24">
        <f>VLOOKUP(D164,'[4]7月'!$I:$J,2,0)</f>
        <v>1000</v>
      </c>
      <c r="AG164" s="24">
        <f t="shared" si="163"/>
        <v>32.06666666667</v>
      </c>
      <c r="AH164" s="47"/>
      <c r="AI164" s="42">
        <f t="shared" si="166"/>
        <v>-5034.53866666666</v>
      </c>
      <c r="AJ164" s="42">
        <f t="shared" si="167"/>
        <v>-85034.5386666667</v>
      </c>
      <c r="AK164" s="42">
        <f t="shared" si="168"/>
        <v>-317222.572</v>
      </c>
      <c r="AL164" s="42">
        <f t="shared" si="169"/>
        <v>-549222.572</v>
      </c>
      <c r="AM164" s="43" t="e">
        <f>VLOOKUP(D164,'[9]2月'!$B:$C,2,0)</f>
        <v>#N/A</v>
      </c>
    </row>
    <row r="165" s="43" customFormat="1" ht="16.5" spans="2:39">
      <c r="B165" s="46">
        <v>160</v>
      </c>
      <c r="C165" s="46" t="str">
        <f>_xlfn.XLOOKUP(D165,[1]整理明细!$C:$C,[1]整理明细!$B:$B)</f>
        <v>S413152</v>
      </c>
      <c r="D165" s="47" t="s">
        <v>483</v>
      </c>
      <c r="E165" s="47" t="s">
        <v>1078</v>
      </c>
      <c r="F165" s="47"/>
      <c r="G165" s="66">
        <f>VLOOKUP($C165,'[2]2024.01月支付计划'!$B:$H,5,0)</f>
        <v>56608</v>
      </c>
      <c r="H165" s="66">
        <f>VLOOKUP($C165,'[2]2024.01月支付计划'!$B:$H,6,0)</f>
        <v>0</v>
      </c>
      <c r="I165" s="66">
        <f>VLOOKUP($C165,'[2]2024.01月支付计划'!$B:$H,7,0)</f>
        <v>0</v>
      </c>
      <c r="J165" s="24">
        <f t="shared" ref="J165:L165" si="201">P165+V165+Y165+AB165+AE165+S165+M165</f>
        <v>159169.066666667</v>
      </c>
      <c r="K165" s="24">
        <f t="shared" si="201"/>
        <v>75608</v>
      </c>
      <c r="L165" s="24">
        <f t="shared" si="201"/>
        <v>83561.0666666667</v>
      </c>
      <c r="M165" s="33">
        <f>VLOOKUP(C165,'[2]2024.01月支付计划'!$B:$K,10,0)</f>
        <v>56608</v>
      </c>
      <c r="N165" s="24">
        <v>56608</v>
      </c>
      <c r="O165" s="24">
        <f t="shared" si="165"/>
        <v>0</v>
      </c>
      <c r="P165" s="24">
        <f t="shared" si="192"/>
        <v>0</v>
      </c>
      <c r="Q165" s="24"/>
      <c r="R165" s="24">
        <f t="shared" si="158"/>
        <v>0</v>
      </c>
      <c r="S165" s="24">
        <f>VLOOKUP(C165,'[3]11月支付计划'!$C$102:$J$314,8,0)</f>
        <v>10000</v>
      </c>
      <c r="T165" s="24"/>
      <c r="U165" s="24">
        <f t="shared" si="159"/>
        <v>10000</v>
      </c>
      <c r="V165" s="24">
        <f>VLOOKUP(D165,[5]河北应付账款!$C:$G,5,0)</f>
        <v>60480</v>
      </c>
      <c r="W165" s="24"/>
      <c r="X165" s="24">
        <f t="shared" si="160"/>
        <v>60480</v>
      </c>
      <c r="Y165" s="24">
        <f>VLOOKUP(D165,'[6]规则内-打印版'!$D$3:$I$158,6,0)</f>
        <v>13000</v>
      </c>
      <c r="Z165" s="24"/>
      <c r="AA165" s="24">
        <f t="shared" si="161"/>
        <v>13000</v>
      </c>
      <c r="AB165" s="24">
        <f>VLOOKUP(D165,[7]支付登记跟进V2!$B:$F,5,0)</f>
        <v>9000</v>
      </c>
      <c r="AC165" s="24">
        <f>VLOOKUP(D165,'[4]8月'!$I:$J,2,0)</f>
        <v>9000</v>
      </c>
      <c r="AD165" s="24">
        <f t="shared" si="162"/>
        <v>0</v>
      </c>
      <c r="AE165" s="24">
        <f>VLOOKUP(D165,[8]签批清单!$B:$C,2,0)</f>
        <v>10081.0666666667</v>
      </c>
      <c r="AF165" s="24">
        <f>VLOOKUP(D165,'[4]7月'!$I:$J,2,0)</f>
        <v>10000</v>
      </c>
      <c r="AG165" s="24">
        <f t="shared" si="163"/>
        <v>81.0666666667003</v>
      </c>
      <c r="AH165" s="47"/>
      <c r="AI165" s="42">
        <f t="shared" si="166"/>
        <v>-16953.0666666667</v>
      </c>
      <c r="AJ165" s="42">
        <f t="shared" si="167"/>
        <v>-26953.0666666667</v>
      </c>
      <c r="AK165" s="42">
        <f t="shared" si="168"/>
        <v>-26953.0666666667</v>
      </c>
      <c r="AL165" s="42">
        <f t="shared" si="169"/>
        <v>-83561.0666666667</v>
      </c>
      <c r="AM165" s="43" t="e">
        <f>VLOOKUP(D165,'[9]2月'!$B:$C,2,0)</f>
        <v>#N/A</v>
      </c>
    </row>
    <row r="166" s="43" customFormat="1" ht="16.5" spans="2:39">
      <c r="B166" s="46">
        <v>161</v>
      </c>
      <c r="C166" s="46" t="str">
        <f>_xlfn.XLOOKUP(D166,[1]整理明细!$C:$C,[1]整理明细!$B:$B)</f>
        <v>S437034</v>
      </c>
      <c r="D166" s="47" t="s">
        <v>487</v>
      </c>
      <c r="E166" s="47" t="s">
        <v>1078</v>
      </c>
      <c r="F166" s="47"/>
      <c r="G166" s="66">
        <f>VLOOKUP($C166,'[2]2024.01月支付计划'!$B:$H,5,0)</f>
        <v>126230.66</v>
      </c>
      <c r="H166" s="66">
        <f>VLOOKUP($C166,'[2]2024.01月支付计划'!$B:$H,6,0)</f>
        <v>90833.43</v>
      </c>
      <c r="I166" s="66">
        <f>VLOOKUP($C166,'[2]2024.01月支付计划'!$B:$H,7,0)</f>
        <v>15138.905</v>
      </c>
      <c r="J166" s="24">
        <f t="shared" ref="J166:L166" si="202">P166+V166+Y166+AB166+AE166+S166+M166</f>
        <v>112113.430666667</v>
      </c>
      <c r="K166" s="24">
        <f t="shared" si="202"/>
        <v>89240</v>
      </c>
      <c r="L166" s="24">
        <f t="shared" si="202"/>
        <v>22873.4306666667</v>
      </c>
      <c r="M166" s="33">
        <f>VLOOKUP(C166,'[2]2024.01月支付计划'!$B:$K,10,0)</f>
        <v>12000</v>
      </c>
      <c r="N166" s="24"/>
      <c r="O166" s="24">
        <f t="shared" si="165"/>
        <v>12000</v>
      </c>
      <c r="P166" s="24">
        <f t="shared" si="192"/>
        <v>12111.124</v>
      </c>
      <c r="Q166" s="24"/>
      <c r="R166" s="24">
        <f t="shared" si="158"/>
        <v>12111.124</v>
      </c>
      <c r="S166" s="24">
        <f>VLOOKUP(C166,'[3]11月支付计划'!$C$102:$J$314,8,0)</f>
        <v>10000</v>
      </c>
      <c r="T166" s="24">
        <f>VLOOKUP(D166,'[4]11月'!$I:$J,2,0)</f>
        <v>29100</v>
      </c>
      <c r="U166" s="24">
        <f t="shared" si="159"/>
        <v>-19100</v>
      </c>
      <c r="V166" s="24">
        <f>VLOOKUP(D166,[5]河北应付账款!$C:$G,5,0)</f>
        <v>29013.3333333334</v>
      </c>
      <c r="W166" s="24"/>
      <c r="X166" s="24">
        <f t="shared" si="160"/>
        <v>29013.3333333334</v>
      </c>
      <c r="Y166" s="24">
        <f>VLOOKUP(D166,'[6]规则内-打印版'!$D$3:$I$158,6,0)</f>
        <v>16000</v>
      </c>
      <c r="Z166" s="24">
        <f>VLOOKUP(D166,'[4]9月'!$I:$J,2,0)</f>
        <v>15520</v>
      </c>
      <c r="AA166" s="24">
        <f t="shared" si="161"/>
        <v>480</v>
      </c>
      <c r="AB166" s="24">
        <f>VLOOKUP(D166,[7]支付登记跟进V2!$B:$F,5,0)</f>
        <v>16000</v>
      </c>
      <c r="AC166" s="24">
        <f>VLOOKUP(D166,'[4]8月'!$I:$J,2,0)</f>
        <v>15520</v>
      </c>
      <c r="AD166" s="24">
        <f t="shared" si="162"/>
        <v>480</v>
      </c>
      <c r="AE166" s="24">
        <f>VLOOKUP(D166,[8]签批清单!$B:$C,2,0)</f>
        <v>16988.9733333333</v>
      </c>
      <c r="AF166" s="24">
        <f>VLOOKUP(D166,'[4]7月'!$I:$J,2,0)</f>
        <v>29100</v>
      </c>
      <c r="AG166" s="24">
        <f t="shared" si="163"/>
        <v>-12111.0266666667</v>
      </c>
      <c r="AH166" s="47"/>
      <c r="AI166" s="42">
        <f t="shared" si="166"/>
        <v>11237.6933333333</v>
      </c>
      <c r="AJ166" s="42">
        <f t="shared" si="167"/>
        <v>1237.6933333333</v>
      </c>
      <c r="AK166" s="42">
        <f t="shared" si="168"/>
        <v>-10873.4306666667</v>
      </c>
      <c r="AL166" s="42">
        <f t="shared" si="169"/>
        <v>-22873.4306666667</v>
      </c>
      <c r="AM166" s="43" t="e">
        <f>VLOOKUP(D166,'[9]2月'!$B:$C,2,0)</f>
        <v>#N/A</v>
      </c>
    </row>
    <row r="167" s="43" customFormat="1" ht="16.5" spans="2:39">
      <c r="B167" s="46">
        <v>162</v>
      </c>
      <c r="C167" s="46" t="s">
        <v>492</v>
      </c>
      <c r="D167" s="47" t="s">
        <v>493</v>
      </c>
      <c r="E167" s="47" t="s">
        <v>1078</v>
      </c>
      <c r="F167" s="47"/>
      <c r="G167" s="66">
        <f>VLOOKUP($C167,'[2]2024.01月支付计划'!$B:$H,5,0)</f>
        <v>1576465.06</v>
      </c>
      <c r="H167" s="66">
        <f>VLOOKUP($C167,'[2]2024.01月支付计划'!$B:$H,6,0)</f>
        <v>3444311.78</v>
      </c>
      <c r="I167" s="66">
        <f>VLOOKUP($C167,'[2]2024.01月支付计划'!$B:$H,7,0)</f>
        <v>574051.963333333</v>
      </c>
      <c r="J167" s="24">
        <f t="shared" ref="J167:L167" si="203">P167+V167+Y167+AB167+AE167+S167+M167</f>
        <v>3748503.6848</v>
      </c>
      <c r="K167" s="24">
        <f t="shared" si="203"/>
        <v>5239000</v>
      </c>
      <c r="L167" s="24">
        <f t="shared" si="203"/>
        <v>-1490496.3152</v>
      </c>
      <c r="M167" s="33">
        <v>459000</v>
      </c>
      <c r="N167" s="24">
        <v>650000</v>
      </c>
      <c r="O167" s="24">
        <f t="shared" si="165"/>
        <v>-191000</v>
      </c>
      <c r="P167" s="24">
        <f t="shared" si="192"/>
        <v>459241.570666666</v>
      </c>
      <c r="Q167" s="24">
        <f>VLOOKUP(D167,'[4]12月'!$I:$J,2,0)</f>
        <v>2050000</v>
      </c>
      <c r="R167" s="24">
        <f t="shared" si="158"/>
        <v>-1590758.42933333</v>
      </c>
      <c r="S167" s="24">
        <v>630000</v>
      </c>
      <c r="T167" s="24">
        <f>VLOOKUP(D167,'[4]11月'!$I:$J,2,0)</f>
        <v>500000</v>
      </c>
      <c r="U167" s="24">
        <f t="shared" si="159"/>
        <v>130000</v>
      </c>
      <c r="V167" s="24">
        <v>764448.0768</v>
      </c>
      <c r="W167" s="24">
        <f>VLOOKUP(D167,'[4]10月'!$I:$J,2,0)</f>
        <v>1000000</v>
      </c>
      <c r="X167" s="24">
        <f t="shared" si="160"/>
        <v>-235551.9232</v>
      </c>
      <c r="Y167" s="24">
        <f>VLOOKUP(D167,'[6]规则内-打印版'!$D$3:$I$158,6,0)</f>
        <v>809000</v>
      </c>
      <c r="Z167" s="24">
        <f>VLOOKUP(D167,'[4]9月'!$I:$J,2,0)</f>
        <v>404000</v>
      </c>
      <c r="AA167" s="24">
        <f t="shared" si="161"/>
        <v>405000</v>
      </c>
      <c r="AB167" s="24">
        <f>VLOOKUP(D167,[7]支付登记跟进V2!$B:$F,5,0)</f>
        <v>404000</v>
      </c>
      <c r="AC167" s="24">
        <f>VLOOKUP(D167,'[4]8月'!$I:$J,2,0)</f>
        <v>450000</v>
      </c>
      <c r="AD167" s="24">
        <f t="shared" si="162"/>
        <v>-46000</v>
      </c>
      <c r="AE167" s="24">
        <f>VLOOKUP(D167,[8]签批清单!$B:$C,2,0)</f>
        <v>222814.037333333</v>
      </c>
      <c r="AF167" s="24">
        <f>VLOOKUP(D167,'[4]7月'!$I:$J,2,0)</f>
        <v>185000</v>
      </c>
      <c r="AG167" s="24">
        <f t="shared" si="163"/>
        <v>37814.037333333</v>
      </c>
      <c r="AH167" s="47"/>
      <c r="AI167" s="42">
        <f t="shared" si="166"/>
        <v>3038737.88586667</v>
      </c>
      <c r="AJ167" s="42">
        <f t="shared" si="167"/>
        <v>2408737.88586667</v>
      </c>
      <c r="AK167" s="42">
        <f t="shared" si="168"/>
        <v>1949496.3152</v>
      </c>
      <c r="AL167" s="42">
        <f t="shared" si="169"/>
        <v>1490496.3152</v>
      </c>
      <c r="AM167" s="43" t="e">
        <f>VLOOKUP(D167,'[9]2月'!$B:$C,2,0)</f>
        <v>#N/A</v>
      </c>
    </row>
    <row r="168" s="43" customFormat="1" ht="16.5" spans="2:39">
      <c r="B168" s="46">
        <v>163</v>
      </c>
      <c r="C168" s="46" t="str">
        <f>_xlfn.XLOOKUP(D168,[1]整理明细!$C:$C,[1]整理明细!$B:$B)</f>
        <v>S513081</v>
      </c>
      <c r="D168" s="47" t="s">
        <v>806</v>
      </c>
      <c r="E168" s="47" t="s">
        <v>1078</v>
      </c>
      <c r="F168" s="47"/>
      <c r="G168" s="66">
        <f>VLOOKUP($C168,'[2]2024.01月支付计划'!$B:$H,5,0)</f>
        <v>441870.78</v>
      </c>
      <c r="H168" s="66">
        <f>VLOOKUP($C168,'[2]2024.01月支付计划'!$B:$H,6,0)</f>
        <v>75000</v>
      </c>
      <c r="I168" s="66">
        <f>VLOOKUP($C168,'[2]2024.01月支付计划'!$B:$H,7,0)</f>
        <v>12500</v>
      </c>
      <c r="J168" s="24">
        <f t="shared" ref="J168:L168" si="204">P168+V168+Y168+AB168+AE168+S168+M168</f>
        <v>543425.837333333</v>
      </c>
      <c r="K168" s="24">
        <f t="shared" si="204"/>
        <v>501715</v>
      </c>
      <c r="L168" s="24">
        <f t="shared" si="204"/>
        <v>41710.837333333</v>
      </c>
      <c r="M168" s="33">
        <f>VLOOKUP(C168,'[2]2024.01月支付计划'!$B:$K,10,0)</f>
        <v>10000</v>
      </c>
      <c r="N168" s="24">
        <v>101715</v>
      </c>
      <c r="O168" s="24">
        <f t="shared" si="165"/>
        <v>-91715</v>
      </c>
      <c r="P168" s="24">
        <f t="shared" si="192"/>
        <v>10000</v>
      </c>
      <c r="Q168" s="24"/>
      <c r="R168" s="24">
        <f t="shared" si="158"/>
        <v>10000</v>
      </c>
      <c r="S168" s="24">
        <f>VLOOKUP(C168,'[3]11月支付计划'!$C$102:$J$314,8,0)</f>
        <v>50000</v>
      </c>
      <c r="T168" s="24">
        <f>VLOOKUP(D168,'[4]11月'!$I:$J,2,0)</f>
        <v>100000</v>
      </c>
      <c r="U168" s="24">
        <f t="shared" si="159"/>
        <v>-50000</v>
      </c>
      <c r="V168" s="24">
        <f>VLOOKUP(D168,[5]河北应付账款!$C:$G,5,0)</f>
        <v>173180</v>
      </c>
      <c r="W168" s="24">
        <f>VLOOKUP(D168,'[4]10月'!$I:$J,2,0)</f>
        <v>99000</v>
      </c>
      <c r="X168" s="24">
        <f t="shared" si="160"/>
        <v>74180</v>
      </c>
      <c r="Y168" s="24">
        <f>VLOOKUP(D168,'[6]规则内-打印版'!$D$3:$I$158,6,0)</f>
        <v>99000</v>
      </c>
      <c r="Z168" s="24"/>
      <c r="AA168" s="24">
        <f t="shared" si="161"/>
        <v>99000</v>
      </c>
      <c r="AB168" s="24">
        <f>VLOOKUP(D168,[7]支付登记跟进V2!$B:$F,5,0)</f>
        <v>99000</v>
      </c>
      <c r="AC168" s="24">
        <f>VLOOKUP(D168,'[4]8月'!$I:$J,2,0)</f>
        <v>99000</v>
      </c>
      <c r="AD168" s="24">
        <f t="shared" si="162"/>
        <v>0</v>
      </c>
      <c r="AE168" s="24">
        <f>VLOOKUP(D168,[8]签批清单!$B:$C,2,0)</f>
        <v>102245.837333333</v>
      </c>
      <c r="AF168" s="24">
        <f>VLOOKUP(D168,'[4]7月'!$I:$J,2,0)</f>
        <v>102000</v>
      </c>
      <c r="AG168" s="24">
        <f t="shared" si="163"/>
        <v>245.837333332995</v>
      </c>
      <c r="AH168" s="47"/>
      <c r="AI168" s="42">
        <f t="shared" si="166"/>
        <v>28289.162666667</v>
      </c>
      <c r="AJ168" s="42">
        <f t="shared" si="167"/>
        <v>-21710.837333333</v>
      </c>
      <c r="AK168" s="42">
        <f t="shared" si="168"/>
        <v>-31710.837333333</v>
      </c>
      <c r="AL168" s="42">
        <f t="shared" si="169"/>
        <v>-41710.837333333</v>
      </c>
      <c r="AM168" s="43" t="e">
        <f>VLOOKUP(D168,'[9]2月'!$B:$C,2,0)</f>
        <v>#N/A</v>
      </c>
    </row>
    <row r="169" s="43" customFormat="1" ht="16.5" spans="2:39">
      <c r="B169" s="46">
        <v>164</v>
      </c>
      <c r="C169" s="46" t="str">
        <f>_xlfn.XLOOKUP(D169,[1]整理明细!$C:$C,[1]整理明细!$B:$B)</f>
        <v>S413145</v>
      </c>
      <c r="D169" s="47" t="s">
        <v>499</v>
      </c>
      <c r="E169" s="47" t="s">
        <v>1078</v>
      </c>
      <c r="F169" s="47"/>
      <c r="G169" s="66">
        <f>VLOOKUP($C169,'[2]2024.01月支付计划'!$B:$H,5,0)</f>
        <v>128961.62</v>
      </c>
      <c r="H169" s="66">
        <f>VLOOKUP($C169,'[2]2024.01月支付计划'!$B:$H,6,0)</f>
        <v>143719.32</v>
      </c>
      <c r="I169" s="66">
        <f>VLOOKUP($C169,'[2]2024.01月支付计划'!$B:$H,7,0)</f>
        <v>23953.22</v>
      </c>
      <c r="J169" s="24">
        <f t="shared" ref="J169:L169" si="205">P169+V169+Y169+AB169+AE169+S169+M169</f>
        <v>128720.788</v>
      </c>
      <c r="K169" s="24">
        <f t="shared" si="205"/>
        <v>136000</v>
      </c>
      <c r="L169" s="24">
        <f t="shared" si="205"/>
        <v>-7279.212</v>
      </c>
      <c r="M169" s="33">
        <f>VLOOKUP(C169,'[2]2024.01月支付计划'!$B:$K,10,0)</f>
        <v>19000</v>
      </c>
      <c r="N169" s="24"/>
      <c r="O169" s="24">
        <f t="shared" si="165"/>
        <v>19000</v>
      </c>
      <c r="P169" s="24">
        <f t="shared" si="192"/>
        <v>19162.576</v>
      </c>
      <c r="Q169" s="24"/>
      <c r="R169" s="24">
        <f t="shared" si="158"/>
        <v>19162.576</v>
      </c>
      <c r="S169" s="24">
        <f>VLOOKUP(C169,'[3]11月支付计划'!$C$102:$J$314,8,0)</f>
        <v>20000</v>
      </c>
      <c r="T169" s="24">
        <f>VLOOKUP(D169,'[4]11月'!$I:$J,2,0)</f>
        <v>20000</v>
      </c>
      <c r="U169" s="24">
        <f t="shared" si="159"/>
        <v>0</v>
      </c>
      <c r="V169" s="24">
        <f>VLOOKUP(D169,[5]河北应付账款!$C:$G,5,0)</f>
        <v>22400</v>
      </c>
      <c r="W169" s="24"/>
      <c r="X169" s="24">
        <f t="shared" si="160"/>
        <v>22400</v>
      </c>
      <c r="Y169" s="24">
        <f>VLOOKUP(D169,'[6]规则内-打印版'!$D$3:$I$158,6,0)</f>
        <v>16000</v>
      </c>
      <c r="Z169" s="24">
        <f>VLOOKUP(D169,'[4]9月'!$I:$J,2,0)</f>
        <v>80000</v>
      </c>
      <c r="AA169" s="24">
        <f t="shared" si="161"/>
        <v>-64000</v>
      </c>
      <c r="AB169" s="24">
        <f>VLOOKUP(D169,[7]支付登记跟进V2!$B:$F,5,0)</f>
        <v>16000</v>
      </c>
      <c r="AC169" s="24">
        <f>VLOOKUP(D169,'[4]8月'!$I:$J,2,0)</f>
        <v>16000</v>
      </c>
      <c r="AD169" s="24">
        <f t="shared" si="162"/>
        <v>0</v>
      </c>
      <c r="AE169" s="24">
        <f>VLOOKUP(D169,[8]签批清单!$B:$C,2,0)</f>
        <v>16158.212</v>
      </c>
      <c r="AF169" s="24">
        <f>VLOOKUP(D169,'[4]7月'!$I:$J,2,0)</f>
        <v>20000</v>
      </c>
      <c r="AG169" s="24">
        <f t="shared" si="163"/>
        <v>-3841.788</v>
      </c>
      <c r="AH169" s="47"/>
      <c r="AI169" s="42">
        <f t="shared" si="166"/>
        <v>65441.788</v>
      </c>
      <c r="AJ169" s="42">
        <f t="shared" si="167"/>
        <v>45441.788</v>
      </c>
      <c r="AK169" s="42">
        <f t="shared" si="168"/>
        <v>26279.212</v>
      </c>
      <c r="AL169" s="42">
        <f t="shared" si="169"/>
        <v>7279.212</v>
      </c>
      <c r="AM169" s="43" t="e">
        <f>VLOOKUP(D169,'[9]2月'!$B:$C,2,0)</f>
        <v>#N/A</v>
      </c>
    </row>
    <row r="170" s="43" customFormat="1" ht="16.5" spans="2:39">
      <c r="B170" s="46">
        <v>165</v>
      </c>
      <c r="C170" s="46" t="str">
        <f>_xlfn.XLOOKUP(D170,[1]整理明细!$C:$C,[1]整理明细!$B:$B)</f>
        <v>S413178</v>
      </c>
      <c r="D170" s="47" t="s">
        <v>509</v>
      </c>
      <c r="E170" s="47" t="s">
        <v>1078</v>
      </c>
      <c r="F170" s="47"/>
      <c r="G170" s="66">
        <f>VLOOKUP($C170,'[2]2024.01月支付计划'!$B:$H,5,0)</f>
        <v>768339.52</v>
      </c>
      <c r="H170" s="66">
        <f>VLOOKUP($C170,'[2]2024.01月支付计划'!$B:$H,6,0)</f>
        <v>284100</v>
      </c>
      <c r="I170" s="66">
        <f>VLOOKUP($C170,'[2]2024.01月支付计划'!$B:$H,7,0)</f>
        <v>47350</v>
      </c>
      <c r="J170" s="24">
        <f t="shared" ref="J170:L170" si="206">P170+V170+Y170+AB170+AE170+S170+M170</f>
        <v>522922.284</v>
      </c>
      <c r="K170" s="24">
        <f t="shared" si="206"/>
        <v>224000</v>
      </c>
      <c r="L170" s="24">
        <f t="shared" si="206"/>
        <v>298922.284</v>
      </c>
      <c r="M170" s="33">
        <f>VLOOKUP(C170,'[2]2024.01月支付计划'!$B:$K,10,0)</f>
        <v>38000</v>
      </c>
      <c r="N170" s="24"/>
      <c r="O170" s="24">
        <f t="shared" si="165"/>
        <v>38000</v>
      </c>
      <c r="P170" s="24">
        <f t="shared" si="192"/>
        <v>37880</v>
      </c>
      <c r="Q170" s="24"/>
      <c r="R170" s="24">
        <f t="shared" si="158"/>
        <v>37880</v>
      </c>
      <c r="S170" s="24">
        <f>VLOOKUP(C170,'[3]11月支付计划'!$C$102:$J$314,8,0)</f>
        <v>50000</v>
      </c>
      <c r="T170" s="24">
        <f>VLOOKUP(D170,'[4]11月'!$I:$J,2,0)</f>
        <v>50000</v>
      </c>
      <c r="U170" s="24">
        <f t="shared" si="159"/>
        <v>0</v>
      </c>
      <c r="V170" s="24">
        <f>VLOOKUP(D170,[5]河北应付账款!$C:$G,5,0)</f>
        <v>126608.944</v>
      </c>
      <c r="W170" s="24"/>
      <c r="X170" s="24">
        <f t="shared" si="160"/>
        <v>126608.944</v>
      </c>
      <c r="Y170" s="24">
        <f>VLOOKUP(D170,'[6]规则内-打印版'!$D$3:$I$158,6,0)</f>
        <v>96000</v>
      </c>
      <c r="Z170" s="24">
        <f>VLOOKUP(D170,'[4]9月'!$I:$J,2,0)</f>
        <v>80000</v>
      </c>
      <c r="AA170" s="24">
        <f t="shared" si="161"/>
        <v>16000</v>
      </c>
      <c r="AB170" s="24">
        <f>VLOOKUP(D170,[7]支付登记跟进V2!$B:$F,5,0)</f>
        <v>80000</v>
      </c>
      <c r="AC170" s="24"/>
      <c r="AD170" s="24">
        <f t="shared" si="162"/>
        <v>80000</v>
      </c>
      <c r="AE170" s="24">
        <f>VLOOKUP(D170,[8]签批清单!$B:$C,2,0)</f>
        <v>94433.34</v>
      </c>
      <c r="AF170" s="24">
        <f>VLOOKUP(D170,'[4]7月'!$I:$J,2,0)</f>
        <v>94000</v>
      </c>
      <c r="AG170" s="24">
        <f t="shared" si="163"/>
        <v>433.339999999997</v>
      </c>
      <c r="AH170" s="47"/>
      <c r="AI170" s="42">
        <f t="shared" si="166"/>
        <v>-173042.284</v>
      </c>
      <c r="AJ170" s="42">
        <f t="shared" si="167"/>
        <v>-223042.284</v>
      </c>
      <c r="AK170" s="42">
        <f t="shared" si="168"/>
        <v>-260922.284</v>
      </c>
      <c r="AL170" s="42">
        <f t="shared" si="169"/>
        <v>-298922.284</v>
      </c>
      <c r="AM170" s="43" t="e">
        <f>VLOOKUP(D170,'[9]2月'!$B:$C,2,0)</f>
        <v>#N/A</v>
      </c>
    </row>
    <row r="171" s="43" customFormat="1" ht="16.5" spans="2:39">
      <c r="B171" s="46">
        <v>166</v>
      </c>
      <c r="C171" s="46" t="str">
        <f>_xlfn.XLOOKUP(D171,[1]整理明细!$C:$C,[1]整理明细!$B:$B)</f>
        <v>S432001</v>
      </c>
      <c r="D171" s="47" t="s">
        <v>511</v>
      </c>
      <c r="E171" s="47" t="s">
        <v>1078</v>
      </c>
      <c r="F171" s="47"/>
      <c r="G171" s="66">
        <f>VLOOKUP($C171,'[2]2024.01月支付计划'!$B:$H,5,0)</f>
        <v>574328.43</v>
      </c>
      <c r="H171" s="66">
        <f>VLOOKUP($C171,'[2]2024.01月支付计划'!$B:$H,6,0)</f>
        <v>614352.98</v>
      </c>
      <c r="I171" s="66">
        <f>VLOOKUP($C171,'[2]2024.01月支付计划'!$B:$H,7,0)</f>
        <v>102392.163333333</v>
      </c>
      <c r="J171" s="24">
        <f t="shared" ref="J171:L171" si="207">P171+V171+Y171+AB171+AE171+S171+M171</f>
        <v>426217.46</v>
      </c>
      <c r="K171" s="24">
        <f t="shared" si="207"/>
        <v>580620.02</v>
      </c>
      <c r="L171" s="24">
        <f t="shared" si="207"/>
        <v>-154402.56</v>
      </c>
      <c r="M171" s="33">
        <f>VLOOKUP(C171,'[2]2024.01月支付计划'!$B:$K,10,0)</f>
        <v>82000</v>
      </c>
      <c r="N171" s="24"/>
      <c r="O171" s="24">
        <f t="shared" si="165"/>
        <v>82000</v>
      </c>
      <c r="P171" s="24">
        <f t="shared" si="192"/>
        <v>81913.7306666664</v>
      </c>
      <c r="Q171" s="24"/>
      <c r="R171" s="24">
        <f t="shared" si="158"/>
        <v>81913.7306666664</v>
      </c>
      <c r="S171" s="24">
        <f>VLOOKUP(C171,'[3]11月支付计划'!$C$102:$J$314,8,0)</f>
        <v>20000</v>
      </c>
      <c r="T171" s="24"/>
      <c r="U171" s="24">
        <f t="shared" si="159"/>
        <v>20000</v>
      </c>
      <c r="V171" s="24">
        <f>VLOOKUP(D171,[5]河北应付账款!$C:$G,5,0)</f>
        <v>90210.992</v>
      </c>
      <c r="W171" s="24"/>
      <c r="X171" s="24">
        <f t="shared" si="160"/>
        <v>90210.992</v>
      </c>
      <c r="Y171" s="24">
        <f>VLOOKUP(D171,'[6]规则内-打印版'!$D$3:$I$158,6,0)</f>
        <v>40000</v>
      </c>
      <c r="Z171" s="24">
        <f>VLOOKUP(D171,'[4]9月'!$I:$J,2,0)</f>
        <v>75000</v>
      </c>
      <c r="AA171" s="24">
        <f t="shared" si="161"/>
        <v>-35000</v>
      </c>
      <c r="AB171" s="24">
        <f>VLOOKUP(D171,[7]支付登记跟进V2!$B:$F,5,0)</f>
        <v>40000</v>
      </c>
      <c r="AC171" s="24">
        <f>VLOOKUP(D171,'[4]8月'!$I:$J,2,0)</f>
        <v>433620.02</v>
      </c>
      <c r="AD171" s="24">
        <f t="shared" si="162"/>
        <v>-393620.02</v>
      </c>
      <c r="AE171" s="24">
        <f>VLOOKUP(D171,[8]签批清单!$B:$C,2,0)</f>
        <v>72092.7373333333</v>
      </c>
      <c r="AF171" s="24">
        <f>VLOOKUP(D171,'[4]7月'!$I:$J,2,0)</f>
        <v>72000</v>
      </c>
      <c r="AG171" s="24">
        <f t="shared" si="163"/>
        <v>92.7373333332944</v>
      </c>
      <c r="AH171" s="47"/>
      <c r="AI171" s="42">
        <f t="shared" si="166"/>
        <v>338316.290666667</v>
      </c>
      <c r="AJ171" s="42">
        <f t="shared" si="167"/>
        <v>318316.290666667</v>
      </c>
      <c r="AK171" s="42">
        <f t="shared" si="168"/>
        <v>236402.560000001</v>
      </c>
      <c r="AL171" s="42">
        <f t="shared" si="169"/>
        <v>154402.560000001</v>
      </c>
      <c r="AM171" s="43" t="e">
        <f>VLOOKUP(D171,'[9]2月'!$B:$C,2,0)</f>
        <v>#N/A</v>
      </c>
    </row>
    <row r="172" s="43" customFormat="1" ht="16.5" spans="2:39">
      <c r="B172" s="46">
        <v>167</v>
      </c>
      <c r="C172" s="46" t="str">
        <f>_xlfn.XLOOKUP(D172,[1]整理明细!$C:$C,[1]整理明细!$B:$B)</f>
        <v>S413076</v>
      </c>
      <c r="D172" s="47" t="s">
        <v>898</v>
      </c>
      <c r="E172" s="47" t="s">
        <v>1078</v>
      </c>
      <c r="F172" s="47"/>
      <c r="G172" s="66">
        <f>VLOOKUP($C172,'[2]2024.01月支付计划'!$B:$H,5,0)</f>
        <v>64169.6</v>
      </c>
      <c r="H172" s="66">
        <f>VLOOKUP($C172,'[2]2024.01月支付计划'!$B:$H,6,0)</f>
        <v>80700</v>
      </c>
      <c r="I172" s="66">
        <f>VLOOKUP($C172,'[2]2024.01月支付计划'!$B:$H,7,0)</f>
        <v>13450</v>
      </c>
      <c r="J172" s="24">
        <f t="shared" ref="J172:L172" si="208">P172+V172+Y172+AB172+AE172+S172+M172</f>
        <v>159329.033333333</v>
      </c>
      <c r="K172" s="24">
        <f t="shared" si="208"/>
        <v>66900</v>
      </c>
      <c r="L172" s="24">
        <f t="shared" si="208"/>
        <v>92429.0333333333</v>
      </c>
      <c r="M172" s="33">
        <f>VLOOKUP(C172,'[2]2024.01月支付计划'!$B:$K,10,0)</f>
        <v>70000</v>
      </c>
      <c r="N172" s="24"/>
      <c r="O172" s="24">
        <f t="shared" si="165"/>
        <v>70000</v>
      </c>
      <c r="P172" s="24">
        <f t="shared" si="192"/>
        <v>10760</v>
      </c>
      <c r="Q172" s="24">
        <v>6900</v>
      </c>
      <c r="R172" s="24">
        <f t="shared" si="158"/>
        <v>3860</v>
      </c>
      <c r="S172" s="24">
        <f>VLOOKUP(C172,'[3]11月支付计划'!$C$102:$J$314,8,0)</f>
        <v>10000</v>
      </c>
      <c r="T172" s="24">
        <v>17000</v>
      </c>
      <c r="U172" s="24">
        <f t="shared" si="159"/>
        <v>-7000</v>
      </c>
      <c r="V172" s="24">
        <f>VLOOKUP(D172,[5]河北应付账款!$C:$G,5,0)</f>
        <v>45920</v>
      </c>
      <c r="W172" s="24">
        <v>36000</v>
      </c>
      <c r="X172" s="24">
        <f t="shared" si="160"/>
        <v>9920</v>
      </c>
      <c r="Y172" s="24">
        <f>VLOOKUP(D172,'[6]规则内-打印版'!$D$3:$I$158,6,0)</f>
        <v>8000</v>
      </c>
      <c r="Z172" s="24"/>
      <c r="AA172" s="24">
        <f t="shared" si="161"/>
        <v>8000</v>
      </c>
      <c r="AB172" s="24">
        <f>VLOOKUP(D172,[7]支付登记跟进V2!$B:$F,5,0)</f>
        <v>7000</v>
      </c>
      <c r="AC172" s="24"/>
      <c r="AD172" s="24">
        <f t="shared" si="162"/>
        <v>7000</v>
      </c>
      <c r="AE172" s="24">
        <f>VLOOKUP(D172,[8]签批清单!$B:$C,2,0)</f>
        <v>7649.03333333333</v>
      </c>
      <c r="AF172" s="24">
        <v>7000</v>
      </c>
      <c r="AG172" s="24">
        <f t="shared" si="163"/>
        <v>649.03333333333</v>
      </c>
      <c r="AH172" s="47"/>
      <c r="AI172" s="42">
        <f t="shared" si="166"/>
        <v>-1669.03333333333</v>
      </c>
      <c r="AJ172" s="42">
        <f t="shared" si="167"/>
        <v>-11669.0333333333</v>
      </c>
      <c r="AK172" s="42">
        <f t="shared" si="168"/>
        <v>-22429.0333333333</v>
      </c>
      <c r="AL172" s="42">
        <f t="shared" si="169"/>
        <v>-92429.0333333333</v>
      </c>
      <c r="AM172" s="43" t="e">
        <f>VLOOKUP(D172,'[9]2月'!$B:$C,2,0)</f>
        <v>#N/A</v>
      </c>
    </row>
    <row r="173" s="43" customFormat="1" ht="16.5" spans="2:39">
      <c r="B173" s="46">
        <v>168</v>
      </c>
      <c r="C173" s="46" t="str">
        <f>_xlfn.XLOOKUP(D173,[1]整理明细!$C:$C,[1]整理明细!$B:$B)</f>
        <v>S413182</v>
      </c>
      <c r="D173" s="47" t="s">
        <v>515</v>
      </c>
      <c r="E173" s="47" t="s">
        <v>1078</v>
      </c>
      <c r="F173" s="47"/>
      <c r="G173" s="66">
        <f>VLOOKUP($C173,'[2]2024.01月支付计划'!$B:$H,5,0)</f>
        <v>483913.52</v>
      </c>
      <c r="H173" s="66">
        <f>VLOOKUP($C173,'[2]2024.01月支付计划'!$B:$H,6,0)</f>
        <v>46252.76</v>
      </c>
      <c r="I173" s="66">
        <f>VLOOKUP($C173,'[2]2024.01月支付计划'!$B:$H,7,0)</f>
        <v>7708.79333333333</v>
      </c>
      <c r="J173" s="24">
        <f t="shared" ref="J173:L173" si="209">P173+V173+Y173+AB173+AE173+S173+M173</f>
        <v>355835.510666667</v>
      </c>
      <c r="K173" s="24">
        <f t="shared" si="209"/>
        <v>239590</v>
      </c>
      <c r="L173" s="24">
        <f t="shared" si="209"/>
        <v>116245.510666667</v>
      </c>
      <c r="M173" s="33">
        <f>VLOOKUP(C173,'[2]2024.01月支付计划'!$B:$K,10,0)</f>
        <v>40000</v>
      </c>
      <c r="N173" s="24">
        <v>48500</v>
      </c>
      <c r="O173" s="24">
        <f t="shared" si="165"/>
        <v>-8500</v>
      </c>
      <c r="P173" s="24">
        <f t="shared" si="192"/>
        <v>6167.03466666666</v>
      </c>
      <c r="Q173" s="24">
        <f>VLOOKUP(D173,'[4]12月'!$I:$J,2,0)</f>
        <v>38800</v>
      </c>
      <c r="R173" s="24">
        <f t="shared" si="158"/>
        <v>-32632.9653333333</v>
      </c>
      <c r="S173" s="24">
        <f>VLOOKUP(C173,'[3]11月支付计划'!$C$102:$J$314,8,0)</f>
        <v>80000</v>
      </c>
      <c r="T173" s="24"/>
      <c r="U173" s="24">
        <f t="shared" si="159"/>
        <v>80000</v>
      </c>
      <c r="V173" s="24">
        <f>VLOOKUP(D173,[5]河北应付账款!$C:$G,5,0)</f>
        <v>122000</v>
      </c>
      <c r="W173" s="24">
        <f>VLOOKUP(D173,'[4]10月'!$I:$J,2,0)</f>
        <v>38800</v>
      </c>
      <c r="X173" s="24">
        <f t="shared" si="160"/>
        <v>83200</v>
      </c>
      <c r="Y173" s="24">
        <f>VLOOKUP(D173,'[6]规则内-打印版'!$D$3:$I$158,6,0)</f>
        <v>11000</v>
      </c>
      <c r="Z173" s="24">
        <f>VLOOKUP(D173,'[4]9月'!$I:$J,2,0)</f>
        <v>19400</v>
      </c>
      <c r="AA173" s="24">
        <f t="shared" si="161"/>
        <v>-8400</v>
      </c>
      <c r="AB173" s="24">
        <f>VLOOKUP(D173,[7]支付登记跟进V2!$B:$F,5,0)</f>
        <v>12000</v>
      </c>
      <c r="AC173" s="24">
        <f>VLOOKUP(D173,'[4]8月'!$I:$J,2,0)</f>
        <v>11640</v>
      </c>
      <c r="AD173" s="24">
        <f t="shared" si="162"/>
        <v>360</v>
      </c>
      <c r="AE173" s="24">
        <f>VLOOKUP(D173,[8]签批清单!$B:$C,2,0)</f>
        <v>84668.476</v>
      </c>
      <c r="AF173" s="24">
        <f>VLOOKUP(D173,'[4]7月'!$I:$J,2,0)</f>
        <v>82450</v>
      </c>
      <c r="AG173" s="24">
        <f t="shared" si="163"/>
        <v>2218.476</v>
      </c>
      <c r="AH173" s="47"/>
      <c r="AI173" s="42">
        <f t="shared" si="166"/>
        <v>9921.524</v>
      </c>
      <c r="AJ173" s="42">
        <f t="shared" si="167"/>
        <v>-70078.476</v>
      </c>
      <c r="AK173" s="42">
        <f t="shared" si="168"/>
        <v>-76245.5106666667</v>
      </c>
      <c r="AL173" s="42">
        <f t="shared" si="169"/>
        <v>-116245.510666667</v>
      </c>
      <c r="AM173" s="43" t="e">
        <f>VLOOKUP(D173,'[9]2月'!$B:$C,2,0)</f>
        <v>#N/A</v>
      </c>
    </row>
    <row r="174" s="43" customFormat="1" ht="16.5" spans="2:39">
      <c r="B174" s="46">
        <v>169</v>
      </c>
      <c r="C174" s="46" t="str">
        <f>_xlfn.XLOOKUP(D174,[1]整理明细!$C:$C,[1]整理明细!$B:$B)</f>
        <v>S421001</v>
      </c>
      <c r="D174" s="47" t="s">
        <v>517</v>
      </c>
      <c r="E174" s="47" t="s">
        <v>1078</v>
      </c>
      <c r="F174" s="47"/>
      <c r="G174" s="66">
        <f>VLOOKUP($C174,'[2]2024.01月支付计划'!$B:$H,5,0)</f>
        <v>141552.03</v>
      </c>
      <c r="H174" s="66">
        <f>VLOOKUP($C174,'[2]2024.01月支付计划'!$B:$H,6,0)</f>
        <v>355700</v>
      </c>
      <c r="I174" s="66">
        <f>VLOOKUP($C174,'[2]2024.01月支付计划'!$B:$H,7,0)</f>
        <v>59283.3333333333</v>
      </c>
      <c r="J174" s="24">
        <f t="shared" ref="J174:L174" si="210">P174+V174+Y174+AB174+AE174+S174+M174</f>
        <v>597624.306666667</v>
      </c>
      <c r="K174" s="24">
        <f t="shared" si="210"/>
        <v>871468.22</v>
      </c>
      <c r="L174" s="24">
        <f t="shared" si="210"/>
        <v>-273843.913333333</v>
      </c>
      <c r="M174" s="33">
        <f>VLOOKUP(C174,'[2]2024.01月支付计划'!$B:$K,10,0)</f>
        <v>47000</v>
      </c>
      <c r="N174" s="24">
        <v>141552.03</v>
      </c>
      <c r="O174" s="24">
        <f t="shared" si="165"/>
        <v>-94552.03</v>
      </c>
      <c r="P174" s="24">
        <f t="shared" si="192"/>
        <v>47426.6666666666</v>
      </c>
      <c r="Q174" s="24"/>
      <c r="R174" s="24">
        <f t="shared" si="158"/>
        <v>47426.6666666666</v>
      </c>
      <c r="S174" s="24">
        <f>VLOOKUP(C174,'[3]11月支付计划'!$C$102:$J$314,8,0)</f>
        <v>100000</v>
      </c>
      <c r="T174" s="24">
        <f>VLOOKUP(D174,'[4]11月'!$I:$J,2,0)</f>
        <v>124113.89</v>
      </c>
      <c r="U174" s="24">
        <f t="shared" si="159"/>
        <v>-24113.89</v>
      </c>
      <c r="V174" s="24">
        <f>VLOOKUP(D174,[5]河北应付账款!$C:$G,5,0)</f>
        <v>139424</v>
      </c>
      <c r="W174" s="24"/>
      <c r="X174" s="24">
        <f t="shared" si="160"/>
        <v>139424</v>
      </c>
      <c r="Y174" s="24">
        <f>VLOOKUP(D174,'[6]规则内-打印版'!$D$3:$I$158,6,0)</f>
        <v>107000</v>
      </c>
      <c r="Z174" s="24">
        <f>VLOOKUP(D174,'[4]9月'!$I:$J,2,0)</f>
        <v>537802.3</v>
      </c>
      <c r="AA174" s="24">
        <f t="shared" si="161"/>
        <v>-430802.3</v>
      </c>
      <c r="AB174" s="24">
        <f>VLOOKUP(D174,[7]支付登记跟进V2!$B:$F,5,0)</f>
        <v>88000</v>
      </c>
      <c r="AC174" s="24"/>
      <c r="AD174" s="24">
        <f t="shared" si="162"/>
        <v>88000</v>
      </c>
      <c r="AE174" s="24">
        <f>VLOOKUP(D174,[8]签批清单!$B:$C,2,0)</f>
        <v>68773.64</v>
      </c>
      <c r="AF174" s="24">
        <f>VLOOKUP(D174,'[4]7月'!$I:$J,2,0)</f>
        <v>68000</v>
      </c>
      <c r="AG174" s="24">
        <f t="shared" si="163"/>
        <v>773.639999999999</v>
      </c>
      <c r="AH174" s="47"/>
      <c r="AI174" s="42">
        <f t="shared" si="166"/>
        <v>468270.58</v>
      </c>
      <c r="AJ174" s="42">
        <f t="shared" si="167"/>
        <v>368270.58</v>
      </c>
      <c r="AK174" s="42">
        <f t="shared" si="168"/>
        <v>320843.913333333</v>
      </c>
      <c r="AL174" s="42">
        <f t="shared" si="169"/>
        <v>273843.913333333</v>
      </c>
      <c r="AM174" s="43" t="e">
        <f>VLOOKUP(D174,'[9]2月'!$B:$C,2,0)</f>
        <v>#N/A</v>
      </c>
    </row>
    <row r="175" s="43" customFormat="1" ht="16.5" spans="2:39">
      <c r="B175" s="46">
        <v>170</v>
      </c>
      <c r="C175" s="46" t="str">
        <f>_xlfn.XLOOKUP(D175,[1]整理明细!$C:$C,[1]整理明细!$B:$B)</f>
        <v>S413156</v>
      </c>
      <c r="D175" s="47" t="s">
        <v>519</v>
      </c>
      <c r="E175" s="47" t="s">
        <v>1078</v>
      </c>
      <c r="F175" s="47"/>
      <c r="G175" s="66">
        <f>VLOOKUP($C175,'[2]2024.01月支付计划'!$B:$H,5,0)</f>
        <v>110239.08</v>
      </c>
      <c r="H175" s="66">
        <f>VLOOKUP($C175,'[2]2024.01月支付计划'!$B:$H,6,0)</f>
        <v>153827.78</v>
      </c>
      <c r="I175" s="66">
        <f>VLOOKUP($C175,'[2]2024.01月支付计划'!$B:$H,7,0)</f>
        <v>25637.9633333333</v>
      </c>
      <c r="J175" s="24">
        <f t="shared" ref="J175:L175" si="211">P175+V175+Y175+AB175+AE175+S175+M175</f>
        <v>97896.8706666666</v>
      </c>
      <c r="K175" s="24">
        <f t="shared" si="211"/>
        <v>108000</v>
      </c>
      <c r="L175" s="24">
        <f t="shared" si="211"/>
        <v>-10103.1293333335</v>
      </c>
      <c r="M175" s="33">
        <f>VLOOKUP(C175,'[2]2024.01月支付计划'!$B:$K,10,0)</f>
        <v>21000</v>
      </c>
      <c r="N175" s="24">
        <v>20000</v>
      </c>
      <c r="O175" s="24">
        <f t="shared" si="165"/>
        <v>1000</v>
      </c>
      <c r="P175" s="24">
        <f t="shared" si="192"/>
        <v>20510.3706666666</v>
      </c>
      <c r="Q175" s="24">
        <f>VLOOKUP(D175,'[4]12月'!$I:$J,2,0)</f>
        <v>20000</v>
      </c>
      <c r="R175" s="24">
        <f t="shared" si="158"/>
        <v>510.37066666664</v>
      </c>
      <c r="S175" s="24">
        <f>VLOOKUP(C175,'[3]11月支付计划'!$C$102:$J$314,8,0)</f>
        <v>10000</v>
      </c>
      <c r="T175" s="24">
        <f>VLOOKUP(D175,'[4]11月'!$I:$J,2,0)</f>
        <v>20000</v>
      </c>
      <c r="U175" s="24">
        <f t="shared" si="159"/>
        <v>-10000</v>
      </c>
      <c r="V175" s="24">
        <f>VLOOKUP(D175,[5]河北应付账款!$C:$G,5,0)</f>
        <v>22459.0986666666</v>
      </c>
      <c r="W175" s="24">
        <f>VLOOKUP(D175,'[4]10月'!$I:$J,2,0)</f>
        <v>1000</v>
      </c>
      <c r="X175" s="24">
        <f t="shared" si="160"/>
        <v>21459.0986666666</v>
      </c>
      <c r="Y175" s="24">
        <f>VLOOKUP(D175,'[6]规则内-打印版'!$D$3:$I$158,6,0)</f>
        <v>11000</v>
      </c>
      <c r="Z175" s="24">
        <f>VLOOKUP(D175,'[4]9月'!$I:$J,2,0)</f>
        <v>10000</v>
      </c>
      <c r="AA175" s="24">
        <f t="shared" si="161"/>
        <v>1000</v>
      </c>
      <c r="AB175" s="24">
        <f>VLOOKUP(D175,[7]支付登记跟进V2!$B:$F,5,0)</f>
        <v>7000</v>
      </c>
      <c r="AC175" s="24">
        <f>VLOOKUP(D175,'[4]8月'!$I:$J,2,0)</f>
        <v>7000</v>
      </c>
      <c r="AD175" s="24">
        <f t="shared" si="162"/>
        <v>0</v>
      </c>
      <c r="AE175" s="24">
        <f>VLOOKUP(D175,[8]签批清单!$B:$C,2,0)</f>
        <v>5927.40133333333</v>
      </c>
      <c r="AF175" s="24">
        <f>VLOOKUP(D175,'[4]7月'!$I:$J,2,0)</f>
        <v>30000</v>
      </c>
      <c r="AG175" s="24">
        <f t="shared" si="163"/>
        <v>-24072.5986666667</v>
      </c>
      <c r="AH175" s="47"/>
      <c r="AI175" s="42">
        <f t="shared" si="166"/>
        <v>61613.5000000001</v>
      </c>
      <c r="AJ175" s="42">
        <f t="shared" si="167"/>
        <v>51613.5000000001</v>
      </c>
      <c r="AK175" s="42">
        <f t="shared" si="168"/>
        <v>31103.1293333335</v>
      </c>
      <c r="AL175" s="42">
        <f t="shared" si="169"/>
        <v>10103.1293333335</v>
      </c>
      <c r="AM175" s="43" t="e">
        <f>VLOOKUP(D175,'[9]2月'!$B:$C,2,0)</f>
        <v>#N/A</v>
      </c>
    </row>
    <row r="176" s="43" customFormat="1" ht="16.5" spans="2:39">
      <c r="B176" s="46">
        <v>171</v>
      </c>
      <c r="C176" s="46" t="str">
        <f>_xlfn.XLOOKUP(D176,[1]整理明细!$C:$C,[1]整理明细!$B:$B)</f>
        <v>S413175</v>
      </c>
      <c r="D176" s="47" t="s">
        <v>521</v>
      </c>
      <c r="E176" s="47" t="s">
        <v>1078</v>
      </c>
      <c r="F176" s="47"/>
      <c r="G176" s="66">
        <f>VLOOKUP($C176,'[2]2024.01月支付计划'!$B:$H,5,0)</f>
        <v>330736.58</v>
      </c>
      <c r="H176" s="66">
        <f>VLOOKUP($C176,'[2]2024.01月支付计划'!$B:$H,6,0)</f>
        <v>245290.58</v>
      </c>
      <c r="I176" s="66">
        <f>VLOOKUP($C176,'[2]2024.01月支付计划'!$B:$H,7,0)</f>
        <v>40881.7633333333</v>
      </c>
      <c r="J176" s="24">
        <f t="shared" ref="J176:L176" si="212">P176+V176+Y176+AB176+AE176+S176+M176</f>
        <v>182785.570666667</v>
      </c>
      <c r="K176" s="24">
        <f t="shared" si="212"/>
        <v>120018.4</v>
      </c>
      <c r="L176" s="24">
        <f t="shared" si="212"/>
        <v>62767.1706666667</v>
      </c>
      <c r="M176" s="33">
        <f>VLOOKUP(C176,'[2]2024.01月支付计划'!$B:$K,10,0)</f>
        <v>33000</v>
      </c>
      <c r="N176" s="24"/>
      <c r="O176" s="24">
        <f t="shared" si="165"/>
        <v>33000</v>
      </c>
      <c r="P176" s="24">
        <f t="shared" si="192"/>
        <v>32705.4106666666</v>
      </c>
      <c r="Q176" s="24"/>
      <c r="R176" s="24">
        <f t="shared" si="158"/>
        <v>32705.4106666666</v>
      </c>
      <c r="S176" s="24">
        <f>VLOOKUP(C176,'[3]11月支付计划'!$C$102:$J$314,8,0)</f>
        <v>0</v>
      </c>
      <c r="T176" s="24">
        <f>VLOOKUP(D176,'[4]11月'!$I:$J,2,0)</f>
        <v>40000</v>
      </c>
      <c r="U176" s="24">
        <f t="shared" si="159"/>
        <v>-40000</v>
      </c>
      <c r="V176" s="24">
        <f>VLOOKUP(D176,[5]河北应付账款!$C:$G,5,0)</f>
        <v>41687.36</v>
      </c>
      <c r="W176" s="24"/>
      <c r="X176" s="24">
        <f t="shared" si="160"/>
        <v>41687.36</v>
      </c>
      <c r="Y176" s="24">
        <f>VLOOKUP(D176,'[6]规则内-打印版'!$D$3:$I$158,6,0)</f>
        <v>24000</v>
      </c>
      <c r="Z176" s="24">
        <f>VLOOKUP(D176,'[4]9月'!$I:$J,2,0)</f>
        <v>24000</v>
      </c>
      <c r="AA176" s="24">
        <f t="shared" si="161"/>
        <v>0</v>
      </c>
      <c r="AB176" s="24">
        <f>VLOOKUP(D176,[7]支付登记跟进V2!$B:$F,5,0)</f>
        <v>24000</v>
      </c>
      <c r="AC176" s="24">
        <f>VLOOKUP(D176,'[4]8月'!$I:$J,2,0)</f>
        <v>29018.4</v>
      </c>
      <c r="AD176" s="24">
        <f t="shared" si="162"/>
        <v>-5018.4</v>
      </c>
      <c r="AE176" s="24">
        <f>VLOOKUP(D176,[8]签批清单!$B:$C,2,0)</f>
        <v>27392.8</v>
      </c>
      <c r="AF176" s="24">
        <f>VLOOKUP(D176,'[4]7月'!$I:$J,2,0)</f>
        <v>27000</v>
      </c>
      <c r="AG176" s="24">
        <f t="shared" si="163"/>
        <v>392.799999999999</v>
      </c>
      <c r="AH176" s="47"/>
      <c r="AI176" s="42">
        <f t="shared" si="166"/>
        <v>2938.23999999999</v>
      </c>
      <c r="AJ176" s="42">
        <f t="shared" si="167"/>
        <v>2938.23999999999</v>
      </c>
      <c r="AK176" s="42">
        <f t="shared" si="168"/>
        <v>-29767.1706666667</v>
      </c>
      <c r="AL176" s="42">
        <f t="shared" si="169"/>
        <v>-62767.1706666667</v>
      </c>
      <c r="AM176" s="43" t="e">
        <f>VLOOKUP(D176,'[9]2月'!$B:$C,2,0)</f>
        <v>#N/A</v>
      </c>
    </row>
    <row r="177" s="43" customFormat="1" ht="16.5" spans="2:39">
      <c r="B177" s="46">
        <v>172</v>
      </c>
      <c r="C177" s="46" t="str">
        <f>_xlfn.XLOOKUP(D177,[1]整理明细!$C:$C,[1]整理明细!$B:$B)</f>
        <v>S411046</v>
      </c>
      <c r="D177" s="47" t="s">
        <v>523</v>
      </c>
      <c r="E177" s="47" t="s">
        <v>1078</v>
      </c>
      <c r="F177" s="47"/>
      <c r="G177" s="66">
        <f>VLOOKUP($C177,'[2]2024.01月支付计划'!$B:$H,5,0)</f>
        <v>1042683.85</v>
      </c>
      <c r="H177" s="66">
        <f>VLOOKUP($C177,'[2]2024.01月支付计划'!$B:$H,6,0)</f>
        <v>1662463.57</v>
      </c>
      <c r="I177" s="66">
        <f>VLOOKUP($C177,'[2]2024.01月支付计划'!$B:$H,7,0)</f>
        <v>277077.261666667</v>
      </c>
      <c r="J177" s="24">
        <f t="shared" ref="J177:L177" si="213">P177+V177+Y177+AB177+AE177+S177+M177</f>
        <v>1457546.36533333</v>
      </c>
      <c r="K177" s="24">
        <f t="shared" si="213"/>
        <v>1858269.2</v>
      </c>
      <c r="L177" s="24">
        <f t="shared" si="213"/>
        <v>-400722.834666666</v>
      </c>
      <c r="M177" s="33">
        <f>VLOOKUP(C177,'[2]2024.01月支付计划'!$B:$K,10,0)</f>
        <v>222000</v>
      </c>
      <c r="N177" s="24">
        <v>400000</v>
      </c>
      <c r="O177" s="24">
        <f t="shared" si="165"/>
        <v>-178000</v>
      </c>
      <c r="P177" s="24">
        <f t="shared" si="192"/>
        <v>221661.809333334</v>
      </c>
      <c r="Q177" s="24">
        <f>VLOOKUP(D177,'[4]12月'!$I:$J,2,0)</f>
        <v>350000</v>
      </c>
      <c r="R177" s="24">
        <f t="shared" si="158"/>
        <v>-128338.190666666</v>
      </c>
      <c r="S177" s="24">
        <f>VLOOKUP(C177,'[3]11月支付计划'!$C$102:$J$314,8,0)</f>
        <v>260000</v>
      </c>
      <c r="T177" s="24">
        <f>VLOOKUP(D177,'[4]11月'!$I:$J,2,0)</f>
        <v>400000</v>
      </c>
      <c r="U177" s="24">
        <f t="shared" si="159"/>
        <v>-140000</v>
      </c>
      <c r="V177" s="24">
        <f>VLOOKUP(D177,[5]河北应付账款!$C:$G,5,0)</f>
        <v>314080</v>
      </c>
      <c r="W177" s="24">
        <f>VLOOKUP(D177,'[4]10月'!$I:$J,2,0)</f>
        <v>194000</v>
      </c>
      <c r="X177" s="24">
        <f t="shared" si="160"/>
        <v>120080</v>
      </c>
      <c r="Y177" s="24">
        <f>VLOOKUP(D177,'[6]规则内-打印版'!$D$3:$I$158,6,0)</f>
        <v>194000</v>
      </c>
      <c r="Z177" s="24">
        <f>VLOOKUP(D177,'[4]9月'!$I:$J,2,0)</f>
        <v>134000</v>
      </c>
      <c r="AA177" s="24">
        <f t="shared" si="161"/>
        <v>60000</v>
      </c>
      <c r="AB177" s="24">
        <f>VLOOKUP(D177,[7]支付登记跟进V2!$B:$F,5,0)</f>
        <v>134000</v>
      </c>
      <c r="AC177" s="24">
        <f>VLOOKUP(D177,'[4]8月'!$I:$J,2,0)</f>
        <v>269269.2</v>
      </c>
      <c r="AD177" s="24">
        <f t="shared" si="162"/>
        <v>-135269.2</v>
      </c>
      <c r="AE177" s="24">
        <f>VLOOKUP(D177,[8]签批清单!$B:$C,2,0)</f>
        <v>111804.556</v>
      </c>
      <c r="AF177" s="24">
        <f>VLOOKUP(D177,'[4]7月'!$I:$J,2,0)</f>
        <v>111000</v>
      </c>
      <c r="AG177" s="24">
        <f t="shared" si="163"/>
        <v>804.555999999997</v>
      </c>
      <c r="AH177" s="47"/>
      <c r="AI177" s="42">
        <f t="shared" si="166"/>
        <v>1104384.644</v>
      </c>
      <c r="AJ177" s="42">
        <f t="shared" si="167"/>
        <v>844384.644</v>
      </c>
      <c r="AK177" s="42">
        <f t="shared" si="168"/>
        <v>622722.834666666</v>
      </c>
      <c r="AL177" s="42">
        <f t="shared" si="169"/>
        <v>400722.834666666</v>
      </c>
      <c r="AM177" s="43" t="e">
        <f>VLOOKUP(D177,'[9]2月'!$B:$C,2,0)</f>
        <v>#N/A</v>
      </c>
    </row>
    <row r="178" s="43" customFormat="1" ht="16.5" spans="2:39">
      <c r="B178" s="46">
        <v>173</v>
      </c>
      <c r="C178" s="46" t="str">
        <f>_xlfn.XLOOKUP(D178,[1]整理明细!$C:$C,[1]整理明细!$B:$B)</f>
        <v>S412041</v>
      </c>
      <c r="D178" s="47" t="s">
        <v>525</v>
      </c>
      <c r="E178" s="47" t="s">
        <v>1078</v>
      </c>
      <c r="F178" s="47"/>
      <c r="G178" s="66">
        <f>VLOOKUP($C178,'[2]2024.01月支付计划'!$B:$H,5,0)</f>
        <v>53417.6</v>
      </c>
      <c r="H178" s="66">
        <f>VLOOKUP($C178,'[2]2024.01月支付计划'!$B:$H,6,0)</f>
        <v>82400</v>
      </c>
      <c r="I178" s="66">
        <f>VLOOKUP($C178,'[2]2024.01月支付计划'!$B:$H,7,0)</f>
        <v>13733.3333333333</v>
      </c>
      <c r="J178" s="24">
        <f t="shared" ref="J178:L178" si="214">P178+V178+Y178+AB178+AE178+S178+M178</f>
        <v>102600.342666667</v>
      </c>
      <c r="K178" s="24">
        <f t="shared" si="214"/>
        <v>114741.77</v>
      </c>
      <c r="L178" s="24">
        <f t="shared" si="214"/>
        <v>-12141.4273333334</v>
      </c>
      <c r="M178" s="33">
        <f>VLOOKUP(C178,'[2]2024.01月支付计划'!$B:$K,10,0)</f>
        <v>11000</v>
      </c>
      <c r="N178" s="24"/>
      <c r="O178" s="24">
        <f t="shared" si="165"/>
        <v>11000</v>
      </c>
      <c r="P178" s="24">
        <f t="shared" si="192"/>
        <v>10986.6666666666</v>
      </c>
      <c r="Q178" s="24">
        <f>VLOOKUP(D178,'[4]12月'!$I:$J,2,0)</f>
        <v>20000</v>
      </c>
      <c r="R178" s="24">
        <f t="shared" si="158"/>
        <v>-9013.33333333336</v>
      </c>
      <c r="S178" s="24">
        <f>VLOOKUP(C178,'[3]11月支付计划'!$C$102:$J$314,8,0)</f>
        <v>20000</v>
      </c>
      <c r="T178" s="24">
        <f>VLOOKUP(D178,'[4]11月'!$I:$J,2,0)</f>
        <v>20000</v>
      </c>
      <c r="U178" s="24">
        <f t="shared" si="159"/>
        <v>0</v>
      </c>
      <c r="V178" s="24">
        <f>VLOOKUP(D178,[5]河北应付账款!$C:$G,5,0)</f>
        <v>23160.96</v>
      </c>
      <c r="W178" s="24"/>
      <c r="X178" s="24">
        <f t="shared" si="160"/>
        <v>23160.96</v>
      </c>
      <c r="Y178" s="24">
        <f>VLOOKUP(D178,'[6]规则内-打印版'!$D$3:$I$158,6,0)</f>
        <v>16000</v>
      </c>
      <c r="Z178" s="24">
        <f>VLOOKUP(D178,'[4]9月'!$I:$J,2,0)</f>
        <v>10000</v>
      </c>
      <c r="AA178" s="24">
        <f t="shared" si="161"/>
        <v>6000</v>
      </c>
      <c r="AB178" s="24">
        <f>VLOOKUP(D178,[7]支付登记跟进V2!$B:$F,5,0)</f>
        <v>10000</v>
      </c>
      <c r="AC178" s="24">
        <f>VLOOKUP(D178,'[4]8月'!$I:$J,2,0)</f>
        <v>53741.77</v>
      </c>
      <c r="AD178" s="24">
        <f t="shared" si="162"/>
        <v>-43741.77</v>
      </c>
      <c r="AE178" s="24">
        <f>VLOOKUP(D178,[8]签批清单!$B:$C,2,0)</f>
        <v>11452.716</v>
      </c>
      <c r="AF178" s="24">
        <f>VLOOKUP(D178,'[4]7月'!$I:$J,2,0)</f>
        <v>11000</v>
      </c>
      <c r="AG178" s="24">
        <f t="shared" si="163"/>
        <v>452.716</v>
      </c>
      <c r="AH178" s="47"/>
      <c r="AI178" s="42">
        <f t="shared" si="166"/>
        <v>54128.094</v>
      </c>
      <c r="AJ178" s="42">
        <f t="shared" si="167"/>
        <v>34128.094</v>
      </c>
      <c r="AK178" s="42">
        <f t="shared" si="168"/>
        <v>23141.4273333334</v>
      </c>
      <c r="AL178" s="42">
        <f t="shared" si="169"/>
        <v>12141.4273333334</v>
      </c>
      <c r="AM178" s="43" t="e">
        <f>VLOOKUP(D178,'[9]2月'!$B:$C,2,0)</f>
        <v>#N/A</v>
      </c>
    </row>
    <row r="179" s="43" customFormat="1" ht="16.5" spans="2:39">
      <c r="B179" s="46">
        <v>174</v>
      </c>
      <c r="C179" s="46" t="str">
        <f>_xlfn.XLOOKUP(D179,[1]整理明细!$C:$C,[1]整理明细!$B:$B)</f>
        <v>S413183</v>
      </c>
      <c r="D179" s="47" t="s">
        <v>527</v>
      </c>
      <c r="E179" s="47" t="s">
        <v>1078</v>
      </c>
      <c r="F179" s="47"/>
      <c r="G179" s="66">
        <f>VLOOKUP($C179,'[2]2024.01月支付计划'!$B:$H,5,0)</f>
        <v>1100174.44</v>
      </c>
      <c r="H179" s="66">
        <f>VLOOKUP($C179,'[2]2024.01月支付计划'!$B:$H,6,0)</f>
        <v>949700</v>
      </c>
      <c r="I179" s="66">
        <f>VLOOKUP($C179,'[2]2024.01月支付计划'!$B:$H,7,0)</f>
        <v>158283.333333333</v>
      </c>
      <c r="J179" s="24">
        <f t="shared" ref="J179:L179" si="215">P179+V179+Y179+AB179+AE179+S179+M179</f>
        <v>793491.152</v>
      </c>
      <c r="K179" s="24">
        <f t="shared" si="215"/>
        <v>274000</v>
      </c>
      <c r="L179" s="24">
        <f t="shared" si="215"/>
        <v>519491.152</v>
      </c>
      <c r="M179" s="33">
        <f>VLOOKUP(C179,'[2]2024.01月支付计划'!$B:$K,10,0)</f>
        <v>127000</v>
      </c>
      <c r="N179" s="24"/>
      <c r="O179" s="24">
        <f t="shared" si="165"/>
        <v>127000</v>
      </c>
      <c r="P179" s="24">
        <f t="shared" si="192"/>
        <v>126626.666666666</v>
      </c>
      <c r="Q179" s="24"/>
      <c r="R179" s="24">
        <f t="shared" si="158"/>
        <v>126626.666666666</v>
      </c>
      <c r="S179" s="24">
        <f>VLOOKUP(C179,'[3]11月支付计划'!$C$102:$J$314,8,0)</f>
        <v>110000</v>
      </c>
      <c r="T179" s="24"/>
      <c r="U179" s="24">
        <f t="shared" si="159"/>
        <v>110000</v>
      </c>
      <c r="V179" s="24">
        <f>VLOOKUP(D179,[5]河北应付账款!$C:$G,5,0)</f>
        <v>205269.444</v>
      </c>
      <c r="W179" s="24"/>
      <c r="X179" s="24">
        <f t="shared" si="160"/>
        <v>205269.444</v>
      </c>
      <c r="Y179" s="24">
        <f>VLOOKUP(D179,'[6]规则内-打印版'!$D$3:$I$158,6,0)</f>
        <v>118000</v>
      </c>
      <c r="Z179" s="24">
        <f>VLOOKUP(D179,'[4]9月'!$I:$J,2,0)</f>
        <v>118000</v>
      </c>
      <c r="AA179" s="24">
        <f t="shared" si="161"/>
        <v>0</v>
      </c>
      <c r="AB179" s="24">
        <f>VLOOKUP(D179,[7]支付登记跟进V2!$B:$F,5,0)</f>
        <v>50000</v>
      </c>
      <c r="AC179" s="24">
        <f>VLOOKUP(D179,'[4]8月'!$I:$J,2,0)</f>
        <v>100000</v>
      </c>
      <c r="AD179" s="24">
        <f t="shared" si="162"/>
        <v>-50000</v>
      </c>
      <c r="AE179" s="24">
        <f>VLOOKUP(D179,[8]签批清单!$B:$C,2,0)</f>
        <v>56595.0413333333</v>
      </c>
      <c r="AF179" s="24">
        <f>VLOOKUP(D179,'[4]7月'!$I:$J,2,0)</f>
        <v>56000</v>
      </c>
      <c r="AG179" s="24">
        <f t="shared" si="163"/>
        <v>595.041333333298</v>
      </c>
      <c r="AH179" s="47"/>
      <c r="AI179" s="42">
        <f t="shared" si="166"/>
        <v>-155864.485333333</v>
      </c>
      <c r="AJ179" s="42">
        <f t="shared" si="167"/>
        <v>-265864.485333333</v>
      </c>
      <c r="AK179" s="42">
        <f t="shared" si="168"/>
        <v>-392491.151999999</v>
      </c>
      <c r="AL179" s="42">
        <f t="shared" si="169"/>
        <v>-519491.151999999</v>
      </c>
      <c r="AM179" s="43" t="e">
        <f>VLOOKUP(D179,'[9]2月'!$B:$C,2,0)</f>
        <v>#N/A</v>
      </c>
    </row>
    <row r="180" s="43" customFormat="1" ht="16.5" spans="2:39">
      <c r="B180" s="46">
        <v>175</v>
      </c>
      <c r="C180" s="46" t="str">
        <f>_xlfn.XLOOKUP(D180,[1]整理明细!$C:$C,[1]整理明细!$B:$B)</f>
        <v>S413185</v>
      </c>
      <c r="D180" s="47" t="s">
        <v>529</v>
      </c>
      <c r="E180" s="47" t="s">
        <v>1078</v>
      </c>
      <c r="F180" s="47"/>
      <c r="G180" s="66">
        <f>VLOOKUP($C180,'[2]2024.01月支付计划'!$B:$H,5,0)</f>
        <v>428462.19</v>
      </c>
      <c r="H180" s="66">
        <f>VLOOKUP($C180,'[2]2024.01月支付计划'!$B:$H,6,0)</f>
        <v>743290.08</v>
      </c>
      <c r="I180" s="66">
        <f>VLOOKUP($C180,'[2]2024.01月支付计划'!$B:$H,7,0)</f>
        <v>123881.68</v>
      </c>
      <c r="J180" s="24">
        <f t="shared" ref="J180:L180" si="216">P180+V180+Y180+AB180+AE180+S180+M180</f>
        <v>413317.514666667</v>
      </c>
      <c r="K180" s="24">
        <f t="shared" si="216"/>
        <v>570109.99</v>
      </c>
      <c r="L180" s="24">
        <f t="shared" si="216"/>
        <v>-156792.475333333</v>
      </c>
      <c r="M180" s="33">
        <f>VLOOKUP(C180,'[2]2024.01月支付计划'!$B:$K,10,0)</f>
        <v>99000</v>
      </c>
      <c r="N180" s="24">
        <v>165100</v>
      </c>
      <c r="O180" s="24">
        <f t="shared" si="165"/>
        <v>-66100</v>
      </c>
      <c r="P180" s="24">
        <f t="shared" si="192"/>
        <v>99105.344</v>
      </c>
      <c r="Q180" s="24">
        <f>VLOOKUP(D180,'[4]12月'!$I:$J,2,0)</f>
        <v>99100</v>
      </c>
      <c r="R180" s="24">
        <f t="shared" si="158"/>
        <v>5.34399999999732</v>
      </c>
      <c r="S180" s="24">
        <f>VLOOKUP(C180,'[3]11月支付计划'!$C$102:$J$314,8,0)</f>
        <v>80000</v>
      </c>
      <c r="T180" s="24">
        <f>VLOOKUP(D180,'[4]11月'!$I:$J,2,0)</f>
        <v>26501.27</v>
      </c>
      <c r="U180" s="24">
        <f t="shared" si="159"/>
        <v>53498.73</v>
      </c>
      <c r="V180" s="24">
        <f>VLOOKUP(D180,[5]河北应付账款!$C:$G,5,0)</f>
        <v>58189.3013333334</v>
      </c>
      <c r="W180" s="24">
        <f>VLOOKUP(D180,'[4]10月'!$I:$J,2,0)</f>
        <v>60000</v>
      </c>
      <c r="X180" s="24">
        <f t="shared" si="160"/>
        <v>-1810.6986666666</v>
      </c>
      <c r="Y180" s="24">
        <f>VLOOKUP(D180,'[6]规则内-打印版'!$D$3:$I$158,6,0)</f>
        <v>42000</v>
      </c>
      <c r="Z180" s="24">
        <f>VLOOKUP(D180,'[4]9月'!$I:$J,2,0)</f>
        <v>126733.35</v>
      </c>
      <c r="AA180" s="24">
        <f t="shared" si="161"/>
        <v>-84733.35</v>
      </c>
      <c r="AB180" s="24">
        <f>VLOOKUP(D180,[7]支付登记跟进V2!$B:$F,5,0)</f>
        <v>23000</v>
      </c>
      <c r="AC180" s="24">
        <f>VLOOKUP(D180,'[4]8月'!$I:$J,2,0)</f>
        <v>48487.85</v>
      </c>
      <c r="AD180" s="24">
        <f t="shared" si="162"/>
        <v>-25487.85</v>
      </c>
      <c r="AE180" s="24">
        <f>VLOOKUP(D180,[8]签批清单!$B:$C,2,0)</f>
        <v>12022.8693333333</v>
      </c>
      <c r="AF180" s="24">
        <f>VLOOKUP(D180,'[4]7月'!$I:$J,2,0)</f>
        <v>44187.52</v>
      </c>
      <c r="AG180" s="24">
        <f t="shared" si="163"/>
        <v>-32164.6506666667</v>
      </c>
      <c r="AH180" s="47"/>
      <c r="AI180" s="42">
        <f t="shared" si="166"/>
        <v>434897.819333333</v>
      </c>
      <c r="AJ180" s="42">
        <f t="shared" si="167"/>
        <v>354897.819333333</v>
      </c>
      <c r="AK180" s="42">
        <f t="shared" si="168"/>
        <v>255792.475333333</v>
      </c>
      <c r="AL180" s="42">
        <f t="shared" si="169"/>
        <v>156792.475333333</v>
      </c>
      <c r="AM180" s="43" t="e">
        <f>VLOOKUP(D180,'[9]2月'!$B:$C,2,0)</f>
        <v>#N/A</v>
      </c>
    </row>
    <row r="181" s="43" customFormat="1" ht="16.5" spans="2:39">
      <c r="B181" s="46">
        <v>176</v>
      </c>
      <c r="C181" s="46" t="str">
        <f>_xlfn.XLOOKUP(D181,[1]整理明细!$C:$C,[1]整理明细!$B:$B)</f>
        <v>S412044</v>
      </c>
      <c r="D181" s="47" t="s">
        <v>541</v>
      </c>
      <c r="E181" s="47" t="s">
        <v>1078</v>
      </c>
      <c r="F181" s="47"/>
      <c r="G181" s="66">
        <f>VLOOKUP($C181,'[2]2024.01月支付计划'!$B:$H,5,0)</f>
        <v>41912.28</v>
      </c>
      <c r="H181" s="66">
        <f>VLOOKUP($C181,'[2]2024.01月支付计划'!$B:$H,6,0)</f>
        <v>81300</v>
      </c>
      <c r="I181" s="66">
        <f>VLOOKUP($C181,'[2]2024.01月支付计划'!$B:$H,7,0)</f>
        <v>13550</v>
      </c>
      <c r="J181" s="24">
        <f t="shared" ref="J181:L181" si="217">P181+V181+Y181+AB181+AE181+S181+M181</f>
        <v>57380.6805333333</v>
      </c>
      <c r="K181" s="24">
        <f t="shared" si="217"/>
        <v>52000</v>
      </c>
      <c r="L181" s="24">
        <f t="shared" si="217"/>
        <v>5380.68053333333</v>
      </c>
      <c r="M181" s="33">
        <f>VLOOKUP(C181,'[2]2024.01月支付计划'!$B:$K,10,0)</f>
        <v>11000</v>
      </c>
      <c r="N181" s="24"/>
      <c r="O181" s="24">
        <f t="shared" si="165"/>
        <v>11000</v>
      </c>
      <c r="P181" s="24">
        <f t="shared" si="192"/>
        <v>10840</v>
      </c>
      <c r="Q181" s="24"/>
      <c r="R181" s="24">
        <f t="shared" si="158"/>
        <v>10840</v>
      </c>
      <c r="S181" s="24">
        <f>VLOOKUP(C181,'[3]11月支付计划'!$C$102:$J$314,8,0)</f>
        <v>10000</v>
      </c>
      <c r="T181" s="24">
        <f>VLOOKUP(D181,'[4]11月'!$I:$J,2,0)</f>
        <v>10000</v>
      </c>
      <c r="U181" s="24">
        <f t="shared" si="159"/>
        <v>0</v>
      </c>
      <c r="V181" s="24">
        <f>VLOOKUP(D181,[5]河北应付账款!$C:$G,5,0)</f>
        <v>11853.6352</v>
      </c>
      <c r="W181" s="24"/>
      <c r="X181" s="24">
        <f t="shared" si="160"/>
        <v>11853.6352</v>
      </c>
      <c r="Y181" s="24">
        <f>VLOOKUP(D181,'[6]规则内-打印版'!$D$3:$I$158,6,0)</f>
        <v>8000</v>
      </c>
      <c r="Z181" s="24">
        <f>VLOOKUP(D181,'[4]9月'!$I:$J,2,0)</f>
        <v>37000</v>
      </c>
      <c r="AA181" s="24">
        <f t="shared" si="161"/>
        <v>-29000</v>
      </c>
      <c r="AB181" s="24">
        <f>VLOOKUP(D181,[7]支付登记跟进V2!$B:$F,5,0)</f>
        <v>4000</v>
      </c>
      <c r="AC181" s="24">
        <f>VLOOKUP(D181,'[4]8月'!$I:$J,2,0)</f>
        <v>4000</v>
      </c>
      <c r="AD181" s="24">
        <f t="shared" si="162"/>
        <v>0</v>
      </c>
      <c r="AE181" s="24">
        <f>VLOOKUP(D181,[8]签批清单!$B:$C,2,0)</f>
        <v>1687.04533333333</v>
      </c>
      <c r="AF181" s="24">
        <f>VLOOKUP(D181,'[4]7月'!$I:$J,2,0)</f>
        <v>1000</v>
      </c>
      <c r="AG181" s="24">
        <f t="shared" si="163"/>
        <v>687.04533333333</v>
      </c>
      <c r="AH181" s="47"/>
      <c r="AI181" s="42">
        <f t="shared" si="166"/>
        <v>26459.3194666667</v>
      </c>
      <c r="AJ181" s="42">
        <f t="shared" si="167"/>
        <v>16459.3194666667</v>
      </c>
      <c r="AK181" s="42">
        <f t="shared" si="168"/>
        <v>5619.3194666667</v>
      </c>
      <c r="AL181" s="42">
        <f t="shared" si="169"/>
        <v>-5380.6805333333</v>
      </c>
      <c r="AM181" s="43" t="e">
        <f>VLOOKUP(D181,'[9]2月'!$B:$C,2,0)</f>
        <v>#N/A</v>
      </c>
    </row>
    <row r="182" s="43" customFormat="1" ht="16.5" spans="2:39">
      <c r="B182" s="46">
        <v>177</v>
      </c>
      <c r="C182" s="46" t="str">
        <f>_xlfn.XLOOKUP(D182,[1]整理明细!$C:$C,[1]整理明细!$B:$B)</f>
        <v>S431034</v>
      </c>
      <c r="D182" s="47" t="s">
        <v>545</v>
      </c>
      <c r="E182" s="47" t="s">
        <v>1078</v>
      </c>
      <c r="F182" s="47"/>
      <c r="G182" s="66">
        <f>VLOOKUP($C182,'[2]2024.01月支付计划'!$B:$H,5,0)</f>
        <v>127509.1</v>
      </c>
      <c r="H182" s="66">
        <f>VLOOKUP($C182,'[2]2024.01月支付计划'!$B:$H,6,0)</f>
        <v>141575.55</v>
      </c>
      <c r="I182" s="66">
        <f>VLOOKUP($C182,'[2]2024.01月支付计划'!$B:$H,7,0)</f>
        <v>23595.925</v>
      </c>
      <c r="J182" s="24">
        <f t="shared" ref="J182:L182" si="218">P182+V182+Y182+AB182+AE182+S182+M182</f>
        <v>141963.570666667</v>
      </c>
      <c r="K182" s="24">
        <f t="shared" si="218"/>
        <v>152745.07</v>
      </c>
      <c r="L182" s="24">
        <f t="shared" si="218"/>
        <v>-10781.4993333333</v>
      </c>
      <c r="M182" s="33">
        <f>VLOOKUP(C182,'[2]2024.01月支付计划'!$B:$K,10,0)</f>
        <v>19000</v>
      </c>
      <c r="N182" s="24">
        <v>35253.3</v>
      </c>
      <c r="O182" s="24">
        <f t="shared" si="165"/>
        <v>-16253.3</v>
      </c>
      <c r="P182" s="24">
        <f t="shared" si="192"/>
        <v>18876.74</v>
      </c>
      <c r="Q182" s="24"/>
      <c r="R182" s="24">
        <f t="shared" si="158"/>
        <v>18876.74</v>
      </c>
      <c r="S182" s="24">
        <f>VLOOKUP(C182,'[3]11月支付计划'!$C$102:$J$314,8,0)</f>
        <v>20000</v>
      </c>
      <c r="T182" s="24">
        <f>VLOOKUP(D182,'[4]11月'!$I:$J,2,0)</f>
        <v>65001.36</v>
      </c>
      <c r="U182" s="24">
        <f t="shared" si="159"/>
        <v>-45001.36</v>
      </c>
      <c r="V182" s="24">
        <f>VLOOKUP(D182,[5]河北应付账款!$C:$G,5,0)</f>
        <v>29300</v>
      </c>
      <c r="W182" s="24"/>
      <c r="X182" s="24">
        <f t="shared" si="160"/>
        <v>29300</v>
      </c>
      <c r="Y182" s="24">
        <f>VLOOKUP(D182,'[6]规则内-打印版'!$D$3:$I$158,6,0)</f>
        <v>27000</v>
      </c>
      <c r="Z182" s="24">
        <f>VLOOKUP(D182,'[4]9月'!$I:$J,2,0)</f>
        <v>14000</v>
      </c>
      <c r="AA182" s="24">
        <f t="shared" si="161"/>
        <v>13000</v>
      </c>
      <c r="AB182" s="24">
        <f>VLOOKUP(D182,[7]支付登记跟进V2!$B:$F,5,0)</f>
        <v>14000</v>
      </c>
      <c r="AC182" s="24">
        <f>VLOOKUP(D182,'[4]8月'!$I:$J,2,0)</f>
        <v>25490.41</v>
      </c>
      <c r="AD182" s="24">
        <f t="shared" si="162"/>
        <v>-11490.41</v>
      </c>
      <c r="AE182" s="24">
        <f>VLOOKUP(D182,[8]签批清单!$B:$C,2,0)</f>
        <v>13786.8306666667</v>
      </c>
      <c r="AF182" s="24">
        <f>VLOOKUP(D182,'[4]7月'!$I:$J,2,0)</f>
        <v>13000</v>
      </c>
      <c r="AG182" s="24">
        <f t="shared" si="163"/>
        <v>786.830666666699</v>
      </c>
      <c r="AH182" s="47"/>
      <c r="AI182" s="42">
        <f t="shared" si="166"/>
        <v>68658.2393333333</v>
      </c>
      <c r="AJ182" s="42">
        <f t="shared" si="167"/>
        <v>48658.2393333333</v>
      </c>
      <c r="AK182" s="42">
        <f t="shared" si="168"/>
        <v>29781.4993333333</v>
      </c>
      <c r="AL182" s="42">
        <f t="shared" si="169"/>
        <v>10781.4993333333</v>
      </c>
      <c r="AM182" s="43" t="e">
        <f>VLOOKUP(D182,'[9]2月'!$B:$C,2,0)</f>
        <v>#N/A</v>
      </c>
    </row>
    <row r="183" s="43" customFormat="1" ht="16.5" spans="2:39">
      <c r="B183" s="46">
        <v>178</v>
      </c>
      <c r="C183" s="46" t="str">
        <f>_xlfn.XLOOKUP(D183,[1]整理明细!$C:$C,[1]整理明细!$B:$B)</f>
        <v>S432002</v>
      </c>
      <c r="D183" s="47" t="s">
        <v>547</v>
      </c>
      <c r="E183" s="47" t="s">
        <v>1078</v>
      </c>
      <c r="F183" s="47"/>
      <c r="G183" s="66">
        <f>VLOOKUP($C183,'[2]2024.01月支付计划'!$B:$H,5,0)</f>
        <v>702265.91</v>
      </c>
      <c r="H183" s="66">
        <f>VLOOKUP($C183,'[2]2024.01月支付计划'!$B:$H,6,0)</f>
        <v>764831.68</v>
      </c>
      <c r="I183" s="66">
        <f>VLOOKUP($C183,'[2]2024.01月支付计划'!$B:$H,7,0)</f>
        <v>127471.946666667</v>
      </c>
      <c r="J183" s="24">
        <f t="shared" ref="J183:L183" si="219">P183+V183+Y183+AB183+AE183+S183+M183</f>
        <v>1055254.57133333</v>
      </c>
      <c r="K183" s="24">
        <f t="shared" si="219"/>
        <v>921000</v>
      </c>
      <c r="L183" s="24">
        <f t="shared" si="219"/>
        <v>134254.571333334</v>
      </c>
      <c r="M183" s="33">
        <f>VLOOKUP(C183,'[2]2024.01月支付计划'!$B:$K,10,0)</f>
        <v>102000</v>
      </c>
      <c r="N183" s="24"/>
      <c r="O183" s="24">
        <f t="shared" si="165"/>
        <v>102000</v>
      </c>
      <c r="P183" s="24">
        <f t="shared" si="192"/>
        <v>101977.557333334</v>
      </c>
      <c r="Q183" s="24">
        <f>VLOOKUP(D183,'[4]12月'!$I:$J,2,0)</f>
        <v>80000</v>
      </c>
      <c r="R183" s="24">
        <f t="shared" si="158"/>
        <v>21977.5573333336</v>
      </c>
      <c r="S183" s="24">
        <f>VLOOKUP(C183,'[3]11月支付计划'!$C$102:$J$314,8,0)</f>
        <v>160000</v>
      </c>
      <c r="T183" s="24"/>
      <c r="U183" s="24">
        <f t="shared" si="159"/>
        <v>160000</v>
      </c>
      <c r="V183" s="24">
        <f>VLOOKUP(D183,[5]河北应付账款!$C:$G,5,0)</f>
        <v>206277.014</v>
      </c>
      <c r="W183" s="24">
        <f>VLOOKUP(D183,'[4]10月'!$I:$J,2,0)</f>
        <v>210000</v>
      </c>
      <c r="X183" s="24">
        <f t="shared" si="160"/>
        <v>-3722.986</v>
      </c>
      <c r="Y183" s="24">
        <f>VLOOKUP(D183,'[6]规则内-打印版'!$D$3:$I$158,6,0)</f>
        <v>154000</v>
      </c>
      <c r="Z183" s="24">
        <f>VLOOKUP(D183,'[4]9月'!$I:$J,2,0)</f>
        <v>300000</v>
      </c>
      <c r="AA183" s="24">
        <f t="shared" si="161"/>
        <v>-146000</v>
      </c>
      <c r="AB183" s="24">
        <f>VLOOKUP(D183,[7]支付登记跟进V2!$B:$F,5,0)</f>
        <v>81000</v>
      </c>
      <c r="AC183" s="24">
        <f>VLOOKUP(D183,'[4]8月'!$I:$J,2,0)</f>
        <v>81000</v>
      </c>
      <c r="AD183" s="24">
        <f t="shared" si="162"/>
        <v>0</v>
      </c>
      <c r="AE183" s="24">
        <f>VLOOKUP(D183,[8]签批清单!$B:$C,2,0)</f>
        <v>250000</v>
      </c>
      <c r="AF183" s="24">
        <f>VLOOKUP(D183,'[4]7月'!$I:$J,2,0)</f>
        <v>250000</v>
      </c>
      <c r="AG183" s="24">
        <f t="shared" si="163"/>
        <v>0</v>
      </c>
      <c r="AH183" s="47"/>
      <c r="AI183" s="42">
        <f t="shared" si="166"/>
        <v>229722.986</v>
      </c>
      <c r="AJ183" s="42">
        <f t="shared" si="167"/>
        <v>69722.986</v>
      </c>
      <c r="AK183" s="42">
        <f t="shared" si="168"/>
        <v>-32254.5713333336</v>
      </c>
      <c r="AL183" s="42">
        <f t="shared" si="169"/>
        <v>-134254.571333334</v>
      </c>
      <c r="AM183" s="43" t="e">
        <f>VLOOKUP(D183,'[9]2月'!$B:$C,2,0)</f>
        <v>#N/A</v>
      </c>
    </row>
    <row r="184" s="43" customFormat="1" ht="16.5" spans="2:39">
      <c r="B184" s="46">
        <v>179</v>
      </c>
      <c r="C184" s="46" t="str">
        <f>_xlfn.XLOOKUP(D184,[1]整理明细!$C:$C,[1]整理明细!$B:$B)</f>
        <v>S511037</v>
      </c>
      <c r="D184" s="47" t="s">
        <v>810</v>
      </c>
      <c r="E184" s="47" t="s">
        <v>1078</v>
      </c>
      <c r="F184" s="47"/>
      <c r="G184" s="66">
        <f>VLOOKUP($C184,'[2]2024.01月支付计划'!$B:$H,5,0)</f>
        <v>453848.97</v>
      </c>
      <c r="H184" s="66">
        <f>VLOOKUP($C184,'[2]2024.01月支付计划'!$B:$H,6,0)</f>
        <v>453066.92</v>
      </c>
      <c r="I184" s="66">
        <f>VLOOKUP($C184,'[2]2024.01月支付计划'!$B:$H,7,0)</f>
        <v>75511.1533333333</v>
      </c>
      <c r="J184" s="24">
        <f t="shared" ref="J184:L184" si="220">P184+V184+Y184+AB184+AE184+S184+M184</f>
        <v>392530.929333334</v>
      </c>
      <c r="K184" s="24">
        <f t="shared" si="220"/>
        <v>187000</v>
      </c>
      <c r="L184" s="24">
        <f t="shared" si="220"/>
        <v>205530.929333334</v>
      </c>
      <c r="M184" s="33">
        <f>VLOOKUP(C184,'[2]2024.01月支付计划'!$B:$K,10,0)</f>
        <v>60000</v>
      </c>
      <c r="N184" s="24"/>
      <c r="O184" s="24">
        <f t="shared" si="165"/>
        <v>60000</v>
      </c>
      <c r="P184" s="24">
        <f t="shared" si="192"/>
        <v>60408.9226666667</v>
      </c>
      <c r="Q184" s="24"/>
      <c r="R184" s="24">
        <f t="shared" si="158"/>
        <v>60408.9226666667</v>
      </c>
      <c r="S184" s="24">
        <f>VLOOKUP(C184,'[3]11月支付计划'!$C$102:$J$314,8,0)</f>
        <v>70000</v>
      </c>
      <c r="T184" s="24">
        <f>VLOOKUP(D184,'[4]11月'!$I:$J,2,0)</f>
        <v>40000</v>
      </c>
      <c r="U184" s="24">
        <f t="shared" si="159"/>
        <v>30000</v>
      </c>
      <c r="V184" s="24">
        <f>VLOOKUP(D184,[5]河北应付账款!$C:$G,5,0)</f>
        <v>122092.933333334</v>
      </c>
      <c r="W184" s="24"/>
      <c r="X184" s="24">
        <f t="shared" si="160"/>
        <v>122092.933333334</v>
      </c>
      <c r="Y184" s="24">
        <f>VLOOKUP(D184,'[6]规则内-打印版'!$D$3:$I$158,6,0)</f>
        <v>33000</v>
      </c>
      <c r="Z184" s="24">
        <f>VLOOKUP(D184,'[4]9月'!$I:$J,2,0)</f>
        <v>122000</v>
      </c>
      <c r="AA184" s="24">
        <f t="shared" si="161"/>
        <v>-89000</v>
      </c>
      <c r="AB184" s="24">
        <f>VLOOKUP(D184,[7]支付登记跟进V2!$B:$F,5,0)</f>
        <v>22000</v>
      </c>
      <c r="AC184" s="24"/>
      <c r="AD184" s="24">
        <f t="shared" si="162"/>
        <v>22000</v>
      </c>
      <c r="AE184" s="24">
        <f>VLOOKUP(D184,[8]签批清单!$B:$C,2,0)</f>
        <v>25029.0733333333</v>
      </c>
      <c r="AF184" s="24">
        <f>VLOOKUP(D184,'[4]7月'!$I:$J,2,0)</f>
        <v>25000</v>
      </c>
      <c r="AG184" s="24">
        <f t="shared" si="163"/>
        <v>29.073333333301</v>
      </c>
      <c r="AH184" s="47"/>
      <c r="AI184" s="42">
        <f t="shared" si="166"/>
        <v>-15122.0066666673</v>
      </c>
      <c r="AJ184" s="42">
        <f t="shared" si="167"/>
        <v>-85122.0066666673</v>
      </c>
      <c r="AK184" s="42">
        <f t="shared" si="168"/>
        <v>-145530.929333334</v>
      </c>
      <c r="AL184" s="42">
        <f t="shared" si="169"/>
        <v>-205530.929333334</v>
      </c>
      <c r="AM184" s="43" t="e">
        <f>VLOOKUP(D184,'[9]2月'!$B:$C,2,0)</f>
        <v>#N/A</v>
      </c>
    </row>
    <row r="185" s="43" customFormat="1" ht="16.5" spans="2:39">
      <c r="B185" s="46">
        <v>180</v>
      </c>
      <c r="C185" s="46" t="str">
        <f>_xlfn.XLOOKUP(D185,[1]整理明细!$C:$C,[1]整理明细!$B:$B)</f>
        <v>S412045</v>
      </c>
      <c r="D185" s="47" t="s">
        <v>551</v>
      </c>
      <c r="E185" s="47" t="s">
        <v>1078</v>
      </c>
      <c r="F185" s="47"/>
      <c r="G185" s="66">
        <f>VLOOKUP($C185,'[2]2024.01月支付计划'!$B:$H,5,0)</f>
        <v>487774.01</v>
      </c>
      <c r="H185" s="66">
        <f>VLOOKUP($C185,'[2]2024.01月支付计划'!$B:$H,6,0)</f>
        <v>533500.73</v>
      </c>
      <c r="I185" s="66">
        <f>VLOOKUP($C185,'[2]2024.01月支付计划'!$B:$H,7,0)</f>
        <v>88916.7883333333</v>
      </c>
      <c r="J185" s="24">
        <f t="shared" ref="J185:L185" si="221">P185+V185+Y185+AB185+AE185+S185+M185</f>
        <v>871516.353333333</v>
      </c>
      <c r="K185" s="24">
        <f t="shared" si="221"/>
        <v>513000</v>
      </c>
      <c r="L185" s="24">
        <f t="shared" si="221"/>
        <v>358516.353333333</v>
      </c>
      <c r="M185" s="33">
        <f>VLOOKUP(C185,'[2]2024.01月支付计划'!$B:$K,10,0)</f>
        <v>200000</v>
      </c>
      <c r="N185" s="24">
        <v>230000</v>
      </c>
      <c r="O185" s="24">
        <f t="shared" si="165"/>
        <v>-30000</v>
      </c>
      <c r="P185" s="24">
        <f t="shared" si="192"/>
        <v>71133.4306666666</v>
      </c>
      <c r="Q185" s="24"/>
      <c r="R185" s="24">
        <f t="shared" si="158"/>
        <v>71133.4306666666</v>
      </c>
      <c r="S185" s="24">
        <f>VLOOKUP(C185,'[3]11月支付计划'!$C$102:$J$314,8,0)</f>
        <v>110000</v>
      </c>
      <c r="T185" s="24">
        <v>150000</v>
      </c>
      <c r="U185" s="24">
        <f t="shared" si="159"/>
        <v>-40000</v>
      </c>
      <c r="V185" s="24">
        <f>VLOOKUP(D185,[5]河北应付账款!$C:$G,5,0)</f>
        <v>167543.092</v>
      </c>
      <c r="W185" s="24"/>
      <c r="X185" s="24">
        <f t="shared" si="160"/>
        <v>167543.092</v>
      </c>
      <c r="Y185" s="24">
        <f>VLOOKUP(D185,'[6]规则内-打印版'!$D$3:$I$158,6,0)</f>
        <v>189000</v>
      </c>
      <c r="Z185" s="24"/>
      <c r="AA185" s="24">
        <f t="shared" si="161"/>
        <v>189000</v>
      </c>
      <c r="AB185" s="24">
        <f>VLOOKUP(D185,[7]支付登记跟进V2!$B:$F,5,0)</f>
        <v>77000</v>
      </c>
      <c r="AC185" s="24">
        <v>77000</v>
      </c>
      <c r="AD185" s="24">
        <f t="shared" si="162"/>
        <v>0</v>
      </c>
      <c r="AE185" s="24">
        <f>VLOOKUP(D185,[8]签批清单!$B:$C,2,0)</f>
        <v>56839.8306666667</v>
      </c>
      <c r="AF185" s="24">
        <v>56000</v>
      </c>
      <c r="AG185" s="24">
        <f t="shared" si="163"/>
        <v>839.830666666698</v>
      </c>
      <c r="AH185" s="47"/>
      <c r="AI185" s="42">
        <f t="shared" si="166"/>
        <v>22617.0773333333</v>
      </c>
      <c r="AJ185" s="42">
        <f t="shared" si="167"/>
        <v>-87382.9226666667</v>
      </c>
      <c r="AK185" s="42">
        <f t="shared" si="168"/>
        <v>-158516.353333333</v>
      </c>
      <c r="AL185" s="42">
        <f t="shared" si="169"/>
        <v>-358516.353333333</v>
      </c>
      <c r="AM185" s="43" t="e">
        <f>VLOOKUP(D185,'[9]2月'!$B:$C,2,0)</f>
        <v>#N/A</v>
      </c>
    </row>
    <row r="186" s="43" customFormat="1" ht="16.5" spans="2:39">
      <c r="B186" s="46">
        <v>181</v>
      </c>
      <c r="C186" s="46" t="str">
        <f>_xlfn.XLOOKUP(D186,[1]整理明细!$C:$C,[1]整理明细!$B:$B)</f>
        <v>S413122</v>
      </c>
      <c r="D186" s="47" t="s">
        <v>555</v>
      </c>
      <c r="E186" s="47" t="s">
        <v>1078</v>
      </c>
      <c r="F186" s="47"/>
      <c r="G186" s="66">
        <f>VLOOKUP($C186,'[2]2024.01月支付计划'!$B:$H,5,0)</f>
        <v>13409.37</v>
      </c>
      <c r="H186" s="66">
        <f>VLOOKUP($C186,'[2]2024.01月支付计划'!$B:$H,6,0)</f>
        <v>13400</v>
      </c>
      <c r="I186" s="66">
        <f>VLOOKUP($C186,'[2]2024.01月支付计划'!$B:$H,7,0)</f>
        <v>2233.33333333333</v>
      </c>
      <c r="J186" s="24">
        <f t="shared" ref="J186:L186" si="222">P186+V186+Y186+AB186+AE186+S186+M186</f>
        <v>76050.2666666667</v>
      </c>
      <c r="K186" s="24">
        <f t="shared" si="222"/>
        <v>48477</v>
      </c>
      <c r="L186" s="24">
        <f t="shared" si="222"/>
        <v>27573.2666666667</v>
      </c>
      <c r="M186" s="33">
        <f>VLOOKUP(C186,'[2]2024.01月支付计划'!$B:$K,10,0)</f>
        <v>2000</v>
      </c>
      <c r="N186" s="24"/>
      <c r="O186" s="24">
        <f t="shared" si="165"/>
        <v>2000</v>
      </c>
      <c r="P186" s="24">
        <f t="shared" si="192"/>
        <v>1786.66666666666</v>
      </c>
      <c r="Q186" s="24"/>
      <c r="R186" s="24">
        <f t="shared" si="158"/>
        <v>1786.66666666666</v>
      </c>
      <c r="S186" s="24">
        <f>VLOOKUP(C186,'[3]11月支付计划'!$C$102:$J$314,8,0)</f>
        <v>10000</v>
      </c>
      <c r="T186" s="24">
        <f>VLOOKUP(D186,'[4]11月'!$I:$J,2,0)</f>
        <v>36477</v>
      </c>
      <c r="U186" s="24">
        <f t="shared" si="159"/>
        <v>-26477</v>
      </c>
      <c r="V186" s="24">
        <f>VLOOKUP(D186,[5]河北应付账款!$C:$G,5,0)</f>
        <v>38800</v>
      </c>
      <c r="W186" s="24"/>
      <c r="X186" s="24">
        <f t="shared" si="160"/>
        <v>38800</v>
      </c>
      <c r="Y186" s="24">
        <f>VLOOKUP(D186,'[6]规则内-打印版'!$D$3:$I$158,6,0)</f>
        <v>11000</v>
      </c>
      <c r="Z186" s="24">
        <f>VLOOKUP(D186,'[4]9月'!$I:$J,2,0)</f>
        <v>6000</v>
      </c>
      <c r="AA186" s="24">
        <f t="shared" si="161"/>
        <v>5000</v>
      </c>
      <c r="AB186" s="24">
        <f>VLOOKUP(D186,[7]支付登记跟进V2!$B:$F,5,0)</f>
        <v>6000</v>
      </c>
      <c r="AC186" s="24"/>
      <c r="AD186" s="24">
        <f t="shared" si="162"/>
        <v>6000</v>
      </c>
      <c r="AE186" s="24">
        <f>VLOOKUP(D186,[8]签批清单!$B:$C,2,0)</f>
        <v>6463.6</v>
      </c>
      <c r="AF186" s="24">
        <f>VLOOKUP(D186,'[4]7月'!$I:$J,2,0)</f>
        <v>6000</v>
      </c>
      <c r="AG186" s="24">
        <f t="shared" si="163"/>
        <v>463.6</v>
      </c>
      <c r="AH186" s="47"/>
      <c r="AI186" s="42">
        <f t="shared" si="166"/>
        <v>-13786.6</v>
      </c>
      <c r="AJ186" s="42">
        <f t="shared" si="167"/>
        <v>-23786.6</v>
      </c>
      <c r="AK186" s="42">
        <f t="shared" si="168"/>
        <v>-25573.2666666667</v>
      </c>
      <c r="AL186" s="42">
        <f t="shared" si="169"/>
        <v>-27573.2666666667</v>
      </c>
      <c r="AM186" s="43" t="e">
        <f>VLOOKUP(D186,'[9]2月'!$B:$C,2,0)</f>
        <v>#N/A</v>
      </c>
    </row>
    <row r="187" s="43" customFormat="1" ht="16.5" spans="2:39">
      <c r="B187" s="46">
        <v>182</v>
      </c>
      <c r="C187" s="46" t="str">
        <f>_xlfn.XLOOKUP(D187,[1]整理明细!$C:$C,[1]整理明细!$B:$B)</f>
        <v>S433028</v>
      </c>
      <c r="D187" s="47" t="s">
        <v>557</v>
      </c>
      <c r="E187" s="47" t="s">
        <v>1078</v>
      </c>
      <c r="F187" s="47"/>
      <c r="G187" s="66">
        <f>VLOOKUP($C187,'[2]2024.01月支付计划'!$B:$H,5,0)</f>
        <v>86697.33</v>
      </c>
      <c r="H187" s="66">
        <f>VLOOKUP($C187,'[2]2024.01月支付计划'!$B:$H,6,0)</f>
        <v>114939.65</v>
      </c>
      <c r="I187" s="66">
        <f>VLOOKUP($C187,'[2]2024.01月支付计划'!$B:$H,7,0)</f>
        <v>19156.6083333333</v>
      </c>
      <c r="J187" s="24">
        <f t="shared" ref="J187:L187" si="223">P187+V187+Y187+AB187+AE187+S187+M187</f>
        <v>106580.998666667</v>
      </c>
      <c r="K187" s="24">
        <f t="shared" si="223"/>
        <v>80001.4</v>
      </c>
      <c r="L187" s="24">
        <f t="shared" si="223"/>
        <v>26579.5986666666</v>
      </c>
      <c r="M187" s="33">
        <f>VLOOKUP(C187,'[2]2024.01月支付计划'!$B:$K,10,0)</f>
        <v>15000</v>
      </c>
      <c r="N187" s="24"/>
      <c r="O187" s="24">
        <f t="shared" si="165"/>
        <v>15000</v>
      </c>
      <c r="P187" s="24">
        <f t="shared" si="192"/>
        <v>15325.2866666666</v>
      </c>
      <c r="Q187" s="24">
        <f>VLOOKUP(D187,'[4]12月'!$I:$J,2,0)</f>
        <v>28001.4</v>
      </c>
      <c r="R187" s="24">
        <f t="shared" si="158"/>
        <v>-12676.1133333334</v>
      </c>
      <c r="S187" s="24">
        <f>VLOOKUP(C187,'[3]11月支付计划'!$C$102:$J$314,8,0)</f>
        <v>10000</v>
      </c>
      <c r="T187" s="24">
        <f>VLOOKUP(D187,'[4]11月'!$I:$J,2,0)</f>
        <v>40000</v>
      </c>
      <c r="U187" s="24">
        <f t="shared" si="159"/>
        <v>-30000</v>
      </c>
      <c r="V187" s="24">
        <f>VLOOKUP(D187,[5]河北应付账款!$C:$G,5,0)</f>
        <v>41360</v>
      </c>
      <c r="W187" s="24"/>
      <c r="X187" s="24">
        <f t="shared" si="160"/>
        <v>41360</v>
      </c>
      <c r="Y187" s="24">
        <f>VLOOKUP(D187,'[6]规则内-打印版'!$D$3:$I$158,6,0)</f>
        <v>12000</v>
      </c>
      <c r="Z187" s="24"/>
      <c r="AA187" s="24">
        <f t="shared" si="161"/>
        <v>12000</v>
      </c>
      <c r="AB187" s="24">
        <f>VLOOKUP(D187,[7]支付登记跟进V2!$B:$F,5,0)</f>
        <v>6000</v>
      </c>
      <c r="AC187" s="24">
        <f>VLOOKUP(D187,'[4]8月'!$I:$J,2,0)</f>
        <v>6000</v>
      </c>
      <c r="AD187" s="24">
        <f t="shared" si="162"/>
        <v>0</v>
      </c>
      <c r="AE187" s="24">
        <f>VLOOKUP(D187,[8]签批清单!$B:$C,2,0)</f>
        <v>6895.712</v>
      </c>
      <c r="AF187" s="24">
        <f>VLOOKUP(D187,'[4]7月'!$I:$J,2,0)</f>
        <v>6000</v>
      </c>
      <c r="AG187" s="24">
        <f t="shared" si="163"/>
        <v>895.712</v>
      </c>
      <c r="AH187" s="47"/>
      <c r="AI187" s="42">
        <f t="shared" si="166"/>
        <v>13745.688</v>
      </c>
      <c r="AJ187" s="42">
        <f t="shared" si="167"/>
        <v>3745.688</v>
      </c>
      <c r="AK187" s="42">
        <f t="shared" si="168"/>
        <v>-11579.5986666666</v>
      </c>
      <c r="AL187" s="42">
        <f t="shared" si="169"/>
        <v>-26579.5986666666</v>
      </c>
      <c r="AM187" s="43" t="e">
        <f>VLOOKUP(D187,'[9]2月'!$B:$C,2,0)</f>
        <v>#N/A</v>
      </c>
    </row>
    <row r="188" s="43" customFormat="1" ht="16.5" spans="2:39">
      <c r="B188" s="46">
        <v>183</v>
      </c>
      <c r="C188" s="46" t="str">
        <f>_xlfn.XLOOKUP(D188,[1]整理明细!$C:$C,[1]整理明细!$B:$B)</f>
        <v>S511036</v>
      </c>
      <c r="D188" s="47" t="s">
        <v>812</v>
      </c>
      <c r="E188" s="47" t="s">
        <v>1078</v>
      </c>
      <c r="F188" s="47"/>
      <c r="G188" s="66">
        <f>VLOOKUP($C188,'[2]2024.01月支付计划'!$B:$H,5,0)</f>
        <v>1162502.4</v>
      </c>
      <c r="H188" s="66">
        <f>VLOOKUP($C188,'[2]2024.01月支付计划'!$B:$H,6,0)</f>
        <v>1702196</v>
      </c>
      <c r="I188" s="66">
        <f>VLOOKUP($C188,'[2]2024.01月支付计划'!$B:$H,7,0)</f>
        <v>283699.333333333</v>
      </c>
      <c r="J188" s="24">
        <f t="shared" ref="J188:L188" si="224">P188+V188+Y188+AB188+AE188+S188+M188</f>
        <v>910706.133333333</v>
      </c>
      <c r="K188" s="24">
        <f t="shared" si="224"/>
        <v>831652.2</v>
      </c>
      <c r="L188" s="24">
        <f t="shared" si="224"/>
        <v>79053.9333333331</v>
      </c>
      <c r="M188" s="33">
        <f>VLOOKUP(C188,'[2]2024.01月支付计划'!$B:$K,10,0)</f>
        <v>227000</v>
      </c>
      <c r="N188" s="24">
        <v>224825.2</v>
      </c>
      <c r="O188" s="24">
        <f t="shared" si="165"/>
        <v>2174.79999999999</v>
      </c>
      <c r="P188" s="24">
        <f t="shared" si="192"/>
        <v>226959.466666666</v>
      </c>
      <c r="Q188" s="24">
        <f>VLOOKUP(D188,'[4]12月'!$I:$J,2,0)</f>
        <v>226012.4</v>
      </c>
      <c r="R188" s="24">
        <f t="shared" si="158"/>
        <v>947.066666666447</v>
      </c>
      <c r="S188" s="24">
        <f>VLOOKUP(C188,'[3]11月支付计划'!$C$102:$J$314,8,0)</f>
        <v>150000</v>
      </c>
      <c r="T188" s="24">
        <f>VLOOKUP(D188,'[4]11月'!$I:$J,2,0)</f>
        <v>174994.8</v>
      </c>
      <c r="U188" s="24">
        <f t="shared" si="159"/>
        <v>-24994.8</v>
      </c>
      <c r="V188" s="24">
        <f>VLOOKUP(D188,[5]河北应付账款!$C:$G,5,0)</f>
        <v>150788.32</v>
      </c>
      <c r="W188" s="24">
        <f>VLOOKUP(D188,'[4]10月'!$I:$J,2,0)</f>
        <v>25970</v>
      </c>
      <c r="X188" s="24">
        <f t="shared" si="160"/>
        <v>124818.32</v>
      </c>
      <c r="Y188" s="24">
        <f>VLOOKUP(D188,'[6]规则内-打印版'!$D$3:$I$158,6,0)</f>
        <v>134000</v>
      </c>
      <c r="Z188" s="24">
        <f>VLOOKUP(D188,'[4]9月'!$I:$J,2,0)</f>
        <v>125779.2</v>
      </c>
      <c r="AA188" s="24">
        <f t="shared" si="161"/>
        <v>8220.8</v>
      </c>
      <c r="AB188" s="24">
        <f>VLOOKUP(D188,[7]支付登记跟进V2!$B:$F,5,0)</f>
        <v>13000</v>
      </c>
      <c r="AC188" s="24">
        <f>VLOOKUP(D188,'[4]8月'!$I:$J,2,0)</f>
        <v>54070.6</v>
      </c>
      <c r="AD188" s="24">
        <f t="shared" si="162"/>
        <v>-41070.6</v>
      </c>
      <c r="AE188" s="24">
        <f>VLOOKUP(D188,[8]签批清单!$B:$C,2,0)</f>
        <v>8958.34666666667</v>
      </c>
      <c r="AF188" s="24"/>
      <c r="AG188" s="24">
        <f t="shared" si="163"/>
        <v>8958.34666666667</v>
      </c>
      <c r="AH188" s="47"/>
      <c r="AI188" s="42">
        <f t="shared" si="166"/>
        <v>524905.533333333</v>
      </c>
      <c r="AJ188" s="42">
        <f t="shared" si="167"/>
        <v>374905.533333333</v>
      </c>
      <c r="AK188" s="42">
        <f t="shared" si="168"/>
        <v>147946.066666667</v>
      </c>
      <c r="AL188" s="42">
        <f t="shared" si="169"/>
        <v>-79053.9333333335</v>
      </c>
      <c r="AM188" s="43" t="e">
        <f>VLOOKUP(D188,'[9]2月'!$B:$C,2,0)</f>
        <v>#N/A</v>
      </c>
    </row>
    <row r="189" s="43" customFormat="1" ht="16.5" spans="2:39">
      <c r="B189" s="46">
        <v>184</v>
      </c>
      <c r="C189" s="46" t="str">
        <f>_xlfn.XLOOKUP(D189,[1]整理明细!$C:$C,[1]整理明细!$B:$B)</f>
        <v>S411047</v>
      </c>
      <c r="D189" s="47" t="s">
        <v>559</v>
      </c>
      <c r="E189" s="47" t="s">
        <v>1078</v>
      </c>
      <c r="F189" s="47"/>
      <c r="G189" s="66">
        <f>VLOOKUP($C189,'[2]2024.01月支付计划'!$B:$H,5,0)</f>
        <v>67552.4</v>
      </c>
      <c r="H189" s="66">
        <f>VLOOKUP($C189,'[2]2024.01月支付计划'!$B:$H,6,0)</f>
        <v>102988.1</v>
      </c>
      <c r="I189" s="66">
        <f>VLOOKUP($C189,'[2]2024.01月支付计划'!$B:$H,7,0)</f>
        <v>17164.6833333333</v>
      </c>
      <c r="J189" s="24">
        <f t="shared" ref="J189:L189" si="225">P189+V189+Y189+AB189+AE189+S189+M189</f>
        <v>72731.7466666666</v>
      </c>
      <c r="K189" s="24">
        <f t="shared" si="225"/>
        <v>35490.04</v>
      </c>
      <c r="L189" s="24">
        <f t="shared" si="225"/>
        <v>37241.7066666666</v>
      </c>
      <c r="M189" s="33">
        <f>VLOOKUP(C189,'[2]2024.01月支付计划'!$B:$K,10,0)</f>
        <v>14000</v>
      </c>
      <c r="N189" s="24"/>
      <c r="O189" s="24">
        <f t="shared" si="165"/>
        <v>14000</v>
      </c>
      <c r="P189" s="24">
        <f t="shared" si="192"/>
        <v>13731.7466666666</v>
      </c>
      <c r="Q189" s="24"/>
      <c r="R189" s="24">
        <f t="shared" si="158"/>
        <v>13731.7466666666</v>
      </c>
      <c r="S189" s="24">
        <f>VLOOKUP(C189,'[3]11月支付计划'!$C$102:$J$314,8,0)</f>
        <v>10000</v>
      </c>
      <c r="T189" s="24">
        <f>VLOOKUP(D189,'[4]11月'!$I:$J,2,0)</f>
        <v>20000</v>
      </c>
      <c r="U189" s="24">
        <f t="shared" si="159"/>
        <v>-10000</v>
      </c>
      <c r="V189" s="24">
        <f>VLOOKUP(D189,[5]河北应付账款!$C:$G,5,0)</f>
        <v>19000</v>
      </c>
      <c r="W189" s="24">
        <f>VLOOKUP(D189,'[4]10月'!$I:$J,2,0)</f>
        <v>13490.04</v>
      </c>
      <c r="X189" s="24">
        <f t="shared" si="160"/>
        <v>5509.96</v>
      </c>
      <c r="Y189" s="24">
        <f>VLOOKUP(D189,'[6]规则内-打印版'!$D$3:$I$158,6,0)</f>
        <v>14000</v>
      </c>
      <c r="Z189" s="24">
        <f>VLOOKUP(D189,'[4]9月'!$I:$J,2,0)</f>
        <v>2000</v>
      </c>
      <c r="AA189" s="24">
        <f t="shared" si="161"/>
        <v>12000</v>
      </c>
      <c r="AB189" s="24">
        <f>VLOOKUP(D189,[7]支付登记跟进V2!$B:$F,5,0)</f>
        <v>2000</v>
      </c>
      <c r="AC189" s="24"/>
      <c r="AD189" s="24">
        <f t="shared" si="162"/>
        <v>2000</v>
      </c>
      <c r="AE189" s="24"/>
      <c r="AF189" s="24"/>
      <c r="AG189" s="24">
        <f t="shared" si="163"/>
        <v>0</v>
      </c>
      <c r="AH189" s="47"/>
      <c r="AI189" s="42">
        <f t="shared" si="166"/>
        <v>490.040000000001</v>
      </c>
      <c r="AJ189" s="42">
        <f t="shared" si="167"/>
        <v>-9509.96</v>
      </c>
      <c r="AK189" s="42">
        <f t="shared" si="168"/>
        <v>-23241.7066666666</v>
      </c>
      <c r="AL189" s="42">
        <f t="shared" si="169"/>
        <v>-37241.7066666666</v>
      </c>
      <c r="AM189" s="43" t="e">
        <f>VLOOKUP(D189,'[9]2月'!$B:$C,2,0)</f>
        <v>#N/A</v>
      </c>
    </row>
    <row r="190" s="43" customFormat="1" ht="16.5" spans="2:39">
      <c r="B190" s="46">
        <v>185</v>
      </c>
      <c r="C190" s="46" t="str">
        <f>_xlfn.XLOOKUP(D190,[1]整理明细!$C:$C,[1]整理明细!$B:$B)</f>
        <v>S411048</v>
      </c>
      <c r="D190" s="47" t="s">
        <v>561</v>
      </c>
      <c r="E190" s="47" t="s">
        <v>1078</v>
      </c>
      <c r="F190" s="47"/>
      <c r="G190" s="66">
        <f>VLOOKUP($C190,'[2]2024.01月支付计划'!$B:$H,5,0)</f>
        <v>436857.12</v>
      </c>
      <c r="H190" s="66">
        <f>VLOOKUP($C190,'[2]2024.01月支付计划'!$B:$H,6,0)</f>
        <v>633900</v>
      </c>
      <c r="I190" s="66">
        <f>VLOOKUP($C190,'[2]2024.01月支付计划'!$B:$H,7,0)</f>
        <v>105650</v>
      </c>
      <c r="J190" s="24">
        <f t="shared" ref="J190:L190" si="226">P190+V190+Y190+AB190+AE190+S190+M190</f>
        <v>431240.32</v>
      </c>
      <c r="K190" s="24">
        <f t="shared" si="226"/>
        <v>247000</v>
      </c>
      <c r="L190" s="24">
        <f t="shared" si="226"/>
        <v>184240.32</v>
      </c>
      <c r="M190" s="33">
        <f>VLOOKUP(C190,'[2]2024.01月支付计划'!$B:$K,10,0)</f>
        <v>85000</v>
      </c>
      <c r="N190" s="24">
        <v>50000</v>
      </c>
      <c r="O190" s="24">
        <f t="shared" si="165"/>
        <v>35000</v>
      </c>
      <c r="P190" s="24">
        <f t="shared" si="192"/>
        <v>84520</v>
      </c>
      <c r="Q190" s="24">
        <f>VLOOKUP(D190,'[4]12月'!$I:$J,2,0)</f>
        <v>100000</v>
      </c>
      <c r="R190" s="24">
        <f t="shared" si="158"/>
        <v>-15480</v>
      </c>
      <c r="S190" s="24">
        <f>VLOOKUP(C190,'[3]11月支付计划'!$C$102:$J$314,8,0)</f>
        <v>70000</v>
      </c>
      <c r="T190" s="24">
        <f>VLOOKUP(D190,'[4]11月'!$I:$J,2,0)</f>
        <v>80000</v>
      </c>
      <c r="U190" s="24">
        <f t="shared" si="159"/>
        <v>-10000</v>
      </c>
      <c r="V190" s="24">
        <f>VLOOKUP(D190,[5]河北应付账款!$C:$G,5,0)</f>
        <v>81720.32</v>
      </c>
      <c r="W190" s="24"/>
      <c r="X190" s="24">
        <f t="shared" si="160"/>
        <v>81720.32</v>
      </c>
      <c r="Y190" s="24">
        <f>VLOOKUP(D190,'[6]规则内-打印版'!$D$3:$I$158,6,0)</f>
        <v>93000</v>
      </c>
      <c r="Z190" s="24">
        <f>VLOOKUP(D190,'[4]9月'!$I:$J,2,0)</f>
        <v>17000</v>
      </c>
      <c r="AA190" s="24">
        <f t="shared" si="161"/>
        <v>76000</v>
      </c>
      <c r="AB190" s="24">
        <f>VLOOKUP(D190,[7]支付登记跟进V2!$B:$F,5,0)</f>
        <v>17000</v>
      </c>
      <c r="AC190" s="24"/>
      <c r="AD190" s="24">
        <f t="shared" si="162"/>
        <v>17000</v>
      </c>
      <c r="AE190" s="24"/>
      <c r="AF190" s="24"/>
      <c r="AG190" s="24">
        <f t="shared" si="163"/>
        <v>0</v>
      </c>
      <c r="AH190" s="47"/>
      <c r="AI190" s="42">
        <f t="shared" si="166"/>
        <v>55279.68</v>
      </c>
      <c r="AJ190" s="42">
        <f t="shared" si="167"/>
        <v>-14720.32</v>
      </c>
      <c r="AK190" s="42">
        <f t="shared" si="168"/>
        <v>-99240.32</v>
      </c>
      <c r="AL190" s="42">
        <f t="shared" si="169"/>
        <v>-184240.32</v>
      </c>
      <c r="AM190" s="43" t="e">
        <f>VLOOKUP(D190,'[9]2月'!$B:$C,2,0)</f>
        <v>#N/A</v>
      </c>
    </row>
    <row r="191" s="43" customFormat="1" ht="16.5" spans="2:39">
      <c r="B191" s="46">
        <v>186</v>
      </c>
      <c r="C191" s="46" t="str">
        <f>_xlfn.XLOOKUP(D191,[1]整理明细!$C:$C,[1]整理明细!$B:$B)</f>
        <v>S431033</v>
      </c>
      <c r="D191" s="47" t="s">
        <v>565</v>
      </c>
      <c r="E191" s="47" t="s">
        <v>1078</v>
      </c>
      <c r="F191" s="47"/>
      <c r="G191" s="66">
        <f>VLOOKUP($C191,'[2]2024.01月支付计划'!$B:$H,5,0)</f>
        <v>11660.35</v>
      </c>
      <c r="H191" s="66">
        <f>VLOOKUP($C191,'[2]2024.01月支付计划'!$B:$H,6,0)</f>
        <v>14642.48</v>
      </c>
      <c r="I191" s="66">
        <f>VLOOKUP($C191,'[2]2024.01月支付计划'!$B:$H,7,0)</f>
        <v>2440.41333333333</v>
      </c>
      <c r="J191" s="24">
        <f t="shared" ref="J191:L191" si="227">P191+V191+Y191+AB191+AE191+S191+M191</f>
        <v>9007.68</v>
      </c>
      <c r="K191" s="24">
        <f t="shared" si="227"/>
        <v>3000</v>
      </c>
      <c r="L191" s="24">
        <f t="shared" si="227"/>
        <v>6007.68</v>
      </c>
      <c r="M191" s="33">
        <f>VLOOKUP(C191,'[2]2024.01月支付计划'!$B:$K,10,0)</f>
        <v>2000</v>
      </c>
      <c r="N191" s="24"/>
      <c r="O191" s="24">
        <f t="shared" si="165"/>
        <v>2000</v>
      </c>
      <c r="P191" s="24">
        <f t="shared" si="192"/>
        <v>1952.33066666666</v>
      </c>
      <c r="Q191" s="24"/>
      <c r="R191" s="24">
        <f t="shared" si="158"/>
        <v>1952.33066666666</v>
      </c>
      <c r="S191" s="24">
        <f>VLOOKUP(C191,'[3]11月支付计划'!$C$102:$J$314,8,0)</f>
        <v>0</v>
      </c>
      <c r="T191" s="24"/>
      <c r="U191" s="24">
        <f t="shared" si="159"/>
        <v>0</v>
      </c>
      <c r="V191" s="24">
        <f>VLOOKUP(D191,[5]河北应付账款!$C:$G,5,0)</f>
        <v>2055.34933333334</v>
      </c>
      <c r="W191" s="24">
        <f>VLOOKUP(D191,'[4]10月'!$I:$J,2,0)</f>
        <v>2000</v>
      </c>
      <c r="X191" s="24">
        <f t="shared" si="160"/>
        <v>55.3493333333399</v>
      </c>
      <c r="Y191" s="24">
        <f>VLOOKUP(D191,'[6]规则内-打印版'!$D$3:$I$158,6,0)</f>
        <v>2000</v>
      </c>
      <c r="Z191" s="24"/>
      <c r="AA191" s="24">
        <f t="shared" si="161"/>
        <v>2000</v>
      </c>
      <c r="AB191" s="24">
        <f>VLOOKUP(D191,[7]支付登记跟进V2!$B:$F,5,0)</f>
        <v>1000</v>
      </c>
      <c r="AC191" s="24">
        <f>VLOOKUP(D191,'[4]8月'!$I:$J,2,0)</f>
        <v>1000</v>
      </c>
      <c r="AD191" s="24">
        <f t="shared" si="162"/>
        <v>0</v>
      </c>
      <c r="AE191" s="24"/>
      <c r="AF191" s="24"/>
      <c r="AG191" s="24">
        <f t="shared" si="163"/>
        <v>0</v>
      </c>
      <c r="AH191" s="47"/>
      <c r="AI191" s="42">
        <f t="shared" si="166"/>
        <v>-2055.34933333334</v>
      </c>
      <c r="AJ191" s="42">
        <f t="shared" si="167"/>
        <v>-2055.34933333334</v>
      </c>
      <c r="AK191" s="42">
        <f t="shared" si="168"/>
        <v>-4007.68</v>
      </c>
      <c r="AL191" s="42">
        <f t="shared" si="169"/>
        <v>-6007.68</v>
      </c>
      <c r="AM191" s="43" t="e">
        <f>VLOOKUP(D191,'[9]2月'!$B:$C,2,0)</f>
        <v>#N/A</v>
      </c>
    </row>
    <row r="192" s="43" customFormat="1" ht="16.5" spans="2:39">
      <c r="B192" s="46">
        <v>187</v>
      </c>
      <c r="C192" s="46" t="str">
        <f>_xlfn.XLOOKUP(D192,[1]整理明细!$C:$C,[1]整理明细!$B:$B)</f>
        <v>S413201</v>
      </c>
      <c r="D192" s="47" t="s">
        <v>569</v>
      </c>
      <c r="E192" s="47" t="s">
        <v>1078</v>
      </c>
      <c r="F192" s="47"/>
      <c r="G192" s="66">
        <f>VLOOKUP($C192,'[2]2024.01月支付计划'!$B:$H,5,0)</f>
        <v>131873.71</v>
      </c>
      <c r="H192" s="66">
        <f>VLOOKUP($C192,'[2]2024.01月支付计划'!$B:$H,6,0)</f>
        <v>297450.66</v>
      </c>
      <c r="I192" s="66">
        <f>VLOOKUP($C192,'[2]2024.01月支付计划'!$B:$H,7,0)</f>
        <v>49575.11</v>
      </c>
      <c r="J192" s="24">
        <f t="shared" ref="J192:L192" si="228">P192+V192+Y192+AB192+AE192+S192+M192</f>
        <v>163845.708</v>
      </c>
      <c r="K192" s="24">
        <f t="shared" si="228"/>
        <v>199484.42</v>
      </c>
      <c r="L192" s="24">
        <f t="shared" si="228"/>
        <v>-35638.712</v>
      </c>
      <c r="M192" s="33">
        <f>VLOOKUP(C192,'[2]2024.01月支付计划'!$B:$K,10,0)</f>
        <v>40000</v>
      </c>
      <c r="N192" s="24">
        <v>33923</v>
      </c>
      <c r="O192" s="24">
        <f t="shared" si="165"/>
        <v>6077</v>
      </c>
      <c r="P192" s="24">
        <f t="shared" si="192"/>
        <v>39660.088</v>
      </c>
      <c r="Q192" s="24">
        <f>VLOOKUP(D192,'[4]12月'!$I:$J,2,0)</f>
        <v>45123.61</v>
      </c>
      <c r="R192" s="24">
        <f t="shared" si="158"/>
        <v>-5463.522</v>
      </c>
      <c r="S192" s="24">
        <f>VLOOKUP(C192,'[3]11月支付计划'!$C$102:$J$314,8,0)</f>
        <v>20000</v>
      </c>
      <c r="T192" s="24">
        <f>VLOOKUP(D192,'[4]11月'!$I:$J,2,0)</f>
        <v>68437.81</v>
      </c>
      <c r="U192" s="24">
        <f t="shared" si="159"/>
        <v>-48437.81</v>
      </c>
      <c r="V192" s="24">
        <f>VLOOKUP(D192,[5]河北应付账款!$C:$G,5,0)</f>
        <v>48185.62</v>
      </c>
      <c r="W192" s="24">
        <f>VLOOKUP(D192,'[4]10月'!$I:$J,2,0)</f>
        <v>52000</v>
      </c>
      <c r="X192" s="24">
        <f t="shared" si="160"/>
        <v>-3814.38</v>
      </c>
      <c r="Y192" s="24">
        <f>VLOOKUP(D192,'[6]规则内-打印版'!$D$3:$I$158,6,0)</f>
        <v>16000</v>
      </c>
      <c r="Z192" s="24"/>
      <c r="AA192" s="24">
        <f t="shared" si="161"/>
        <v>16000</v>
      </c>
      <c r="AB192" s="24"/>
      <c r="AC192" s="24"/>
      <c r="AD192" s="24">
        <f t="shared" si="162"/>
        <v>0</v>
      </c>
      <c r="AE192" s="24"/>
      <c r="AF192" s="24"/>
      <c r="AG192" s="24">
        <f t="shared" si="163"/>
        <v>0</v>
      </c>
      <c r="AH192" s="47"/>
      <c r="AI192" s="42">
        <f t="shared" si="166"/>
        <v>135298.8</v>
      </c>
      <c r="AJ192" s="42">
        <f t="shared" si="167"/>
        <v>115298.8</v>
      </c>
      <c r="AK192" s="42">
        <f t="shared" si="168"/>
        <v>75638.712</v>
      </c>
      <c r="AL192" s="42">
        <f t="shared" si="169"/>
        <v>35638.712</v>
      </c>
      <c r="AM192" s="43" t="e">
        <f>VLOOKUP(D192,'[9]2月'!$B:$C,2,0)</f>
        <v>#N/A</v>
      </c>
    </row>
    <row r="193" s="43" customFormat="1" ht="16.5" spans="2:39">
      <c r="B193" s="46">
        <v>188</v>
      </c>
      <c r="C193" s="46" t="str">
        <f>_xlfn.XLOOKUP(D193,[1]整理明细!$C:$C,[1]整理明细!$B:$B)</f>
        <v>S431036</v>
      </c>
      <c r="D193" s="47" t="s">
        <v>571</v>
      </c>
      <c r="E193" s="47" t="s">
        <v>1078</v>
      </c>
      <c r="F193" s="47"/>
      <c r="G193" s="66">
        <f>VLOOKUP($C193,'[2]2024.01月支付计划'!$B:$H,5,0)</f>
        <v>39172.61</v>
      </c>
      <c r="H193" s="66">
        <f>VLOOKUP($C193,'[2]2024.01月支付计划'!$B:$H,6,0)</f>
        <v>139137.12</v>
      </c>
      <c r="I193" s="66">
        <f>VLOOKUP($C193,'[2]2024.01月支付计划'!$B:$H,7,0)</f>
        <v>23189.52</v>
      </c>
      <c r="J193" s="24">
        <f t="shared" ref="J193:L193" si="229">P193+V193+Y193+AB193+AE193+S193+M193</f>
        <v>190567.106</v>
      </c>
      <c r="K193" s="24">
        <f t="shared" si="229"/>
        <v>100000</v>
      </c>
      <c r="L193" s="24">
        <f t="shared" si="229"/>
        <v>90567.106</v>
      </c>
      <c r="M193" s="33">
        <f>VLOOKUP(C193,'[2]2024.01月支付计划'!$B:$K,10,0)</f>
        <v>19935.49</v>
      </c>
      <c r="N193" s="24"/>
      <c r="O193" s="24">
        <f t="shared" si="165"/>
        <v>19935.49</v>
      </c>
      <c r="P193" s="24">
        <f t="shared" si="192"/>
        <v>18551.616</v>
      </c>
      <c r="Q193" s="24"/>
      <c r="R193" s="24">
        <f t="shared" si="158"/>
        <v>18551.616</v>
      </c>
      <c r="S193" s="24">
        <f>VLOOKUP(C193,'[3]11月支付计划'!$C$102:$J$314,8,0)</f>
        <v>20000</v>
      </c>
      <c r="T193" s="24">
        <f>VLOOKUP(D193,'[4]11月'!$I:$J,2,0)</f>
        <v>70000</v>
      </c>
      <c r="U193" s="24">
        <f t="shared" si="159"/>
        <v>-50000</v>
      </c>
      <c r="V193" s="24">
        <f>VLOOKUP(D193,[5]河北应付账款!$C:$G,5,0)</f>
        <v>66080</v>
      </c>
      <c r="W193" s="24"/>
      <c r="X193" s="24">
        <f t="shared" si="160"/>
        <v>66080</v>
      </c>
      <c r="Y193" s="24">
        <f>VLOOKUP(D193,'[6]规则内-打印版'!$D$3:$I$158,6,0)</f>
        <v>66000</v>
      </c>
      <c r="Z193" s="24"/>
      <c r="AA193" s="24">
        <f t="shared" si="161"/>
        <v>66000</v>
      </c>
      <c r="AB193" s="24"/>
      <c r="AC193" s="24">
        <f>VLOOKUP(D193,'[4]8月'!$I:$J,2,0)</f>
        <v>30000</v>
      </c>
      <c r="AD193" s="24">
        <f t="shared" si="162"/>
        <v>-30000</v>
      </c>
      <c r="AE193" s="24"/>
      <c r="AF193" s="24"/>
      <c r="AG193" s="24">
        <f t="shared" si="163"/>
        <v>0</v>
      </c>
      <c r="AH193" s="47"/>
      <c r="AI193" s="42">
        <f t="shared" si="166"/>
        <v>-32080</v>
      </c>
      <c r="AJ193" s="42">
        <f t="shared" si="167"/>
        <v>-52080</v>
      </c>
      <c r="AK193" s="42">
        <f t="shared" si="168"/>
        <v>-70631.616</v>
      </c>
      <c r="AL193" s="42">
        <f t="shared" si="169"/>
        <v>-90567.106</v>
      </c>
      <c r="AM193" s="43" t="e">
        <f>VLOOKUP(D193,'[9]2月'!$B:$C,2,0)</f>
        <v>#N/A</v>
      </c>
    </row>
    <row r="194" s="43" customFormat="1" ht="16.5" spans="2:39">
      <c r="B194" s="46">
        <v>189</v>
      </c>
      <c r="C194" s="46" t="str">
        <f>_xlfn.XLOOKUP(D194,[1]整理明细!$C:$C,[1]整理明细!$B:$B)</f>
        <v>S413083</v>
      </c>
      <c r="D194" s="47" t="s">
        <v>575</v>
      </c>
      <c r="E194" s="47" t="s">
        <v>1078</v>
      </c>
      <c r="F194" s="47"/>
      <c r="G194" s="66">
        <f>VLOOKUP($C194,'[2]2024.01月支付计划'!$B:$H,5,0)</f>
        <v>116098.02</v>
      </c>
      <c r="H194" s="66">
        <f>VLOOKUP($C194,'[2]2024.01月支付计划'!$B:$H,6,0)</f>
        <v>39120.64</v>
      </c>
      <c r="I194" s="66">
        <f>VLOOKUP($C194,'[2]2024.01月支付计划'!$B:$H,7,0)</f>
        <v>6520.10666666667</v>
      </c>
      <c r="J194" s="24">
        <f t="shared" ref="J194:L194" si="230">P194+V194+Y194+AB194+AE194+S194+M194</f>
        <v>59291.648</v>
      </c>
      <c r="K194" s="24">
        <f t="shared" si="230"/>
        <v>47780</v>
      </c>
      <c r="L194" s="24">
        <f t="shared" si="230"/>
        <v>11511.648</v>
      </c>
      <c r="M194" s="33">
        <f>VLOOKUP(C194,'[2]2024.01月支付计划'!$B:$K,10,0)</f>
        <v>20000</v>
      </c>
      <c r="N194" s="24">
        <v>20000</v>
      </c>
      <c r="O194" s="24">
        <f t="shared" si="165"/>
        <v>0</v>
      </c>
      <c r="P194" s="24">
        <f t="shared" si="192"/>
        <v>5216.08533333334</v>
      </c>
      <c r="Q194" s="24"/>
      <c r="R194" s="24">
        <f t="shared" si="158"/>
        <v>5216.08533333334</v>
      </c>
      <c r="S194" s="24">
        <f>VLOOKUP(C194,'[3]11月支付计划'!$C$102:$J$314,8,0)</f>
        <v>10000</v>
      </c>
      <c r="T194" s="24">
        <v>27780</v>
      </c>
      <c r="U194" s="24">
        <f t="shared" si="159"/>
        <v>-17780</v>
      </c>
      <c r="V194" s="24">
        <f>VLOOKUP(D194,[5]河北应付账款!$C:$G,5,0)</f>
        <v>6075.56266666666</v>
      </c>
      <c r="W194" s="24"/>
      <c r="X194" s="24">
        <f t="shared" si="160"/>
        <v>6075.56266666666</v>
      </c>
      <c r="Y194" s="24">
        <v>9000</v>
      </c>
      <c r="Z194" s="24"/>
      <c r="AA194" s="24">
        <f t="shared" si="161"/>
        <v>9000</v>
      </c>
      <c r="AB194" s="24">
        <v>9000</v>
      </c>
      <c r="AC194" s="24"/>
      <c r="AD194" s="24">
        <f t="shared" si="162"/>
        <v>9000</v>
      </c>
      <c r="AE194" s="24"/>
      <c r="AF194" s="24"/>
      <c r="AG194" s="24">
        <f t="shared" si="163"/>
        <v>0</v>
      </c>
      <c r="AH194" s="47"/>
      <c r="AI194" s="42">
        <f t="shared" si="166"/>
        <v>23704.4373333333</v>
      </c>
      <c r="AJ194" s="42">
        <f t="shared" si="167"/>
        <v>13704.4373333333</v>
      </c>
      <c r="AK194" s="42">
        <f t="shared" si="168"/>
        <v>8488.35199999996</v>
      </c>
      <c r="AL194" s="42">
        <f t="shared" si="169"/>
        <v>-11511.648</v>
      </c>
      <c r="AM194" s="43" t="e">
        <f>VLOOKUP(D194,'[9]2月'!$B:$C,2,0)</f>
        <v>#N/A</v>
      </c>
    </row>
    <row r="195" s="43" customFormat="1" ht="16.5" spans="2:39">
      <c r="B195" s="46">
        <v>190</v>
      </c>
      <c r="C195" s="46" t="str">
        <f>_xlfn.XLOOKUP(D195,[1]整理明细!$C:$C,[1]整理明细!$B:$B)</f>
        <v>S442002</v>
      </c>
      <c r="D195" s="47" t="s">
        <v>577</v>
      </c>
      <c r="E195" s="47" t="s">
        <v>1078</v>
      </c>
      <c r="F195" s="47"/>
      <c r="G195" s="66">
        <f>VLOOKUP($C195,'[2]2024.01月支付计划'!$B:$H,5,0)</f>
        <v>15982.39</v>
      </c>
      <c r="H195" s="66">
        <f>VLOOKUP($C195,'[2]2024.01月支付计划'!$B:$H,6,0)</f>
        <v>55926.04</v>
      </c>
      <c r="I195" s="66">
        <f>VLOOKUP($C195,'[2]2024.01月支付计划'!$B:$H,7,0)</f>
        <v>9321.00666666667</v>
      </c>
      <c r="J195" s="24">
        <f t="shared" ref="J195:L195" si="231">P195+V195+Y195+AB195+AE195+S195+M195</f>
        <v>22951.7133333333</v>
      </c>
      <c r="K195" s="24">
        <f t="shared" si="231"/>
        <v>73711.81</v>
      </c>
      <c r="L195" s="24">
        <f t="shared" si="231"/>
        <v>-50760.0966666667</v>
      </c>
      <c r="M195" s="33">
        <f>VLOOKUP(C195,'[2]2024.01月支付计划'!$B:$K,10,0)</f>
        <v>7000</v>
      </c>
      <c r="N195" s="24"/>
      <c r="O195" s="24">
        <f t="shared" si="165"/>
        <v>7000</v>
      </c>
      <c r="P195" s="24">
        <f t="shared" si="192"/>
        <v>7456.80533333334</v>
      </c>
      <c r="Q195" s="24">
        <f>VLOOKUP(D195,'[4]12月'!$I:$J,2,0)</f>
        <v>40000</v>
      </c>
      <c r="R195" s="24">
        <f t="shared" si="158"/>
        <v>-32543.1946666667</v>
      </c>
      <c r="S195" s="24">
        <f>VLOOKUP(C195,'[3]11月支付计划'!$C$102:$J$314,8,0)</f>
        <v>0</v>
      </c>
      <c r="T195" s="24"/>
      <c r="U195" s="24">
        <f t="shared" si="159"/>
        <v>0</v>
      </c>
      <c r="V195" s="24"/>
      <c r="W195" s="24"/>
      <c r="X195" s="24">
        <f t="shared" si="160"/>
        <v>0</v>
      </c>
      <c r="Y195" s="24"/>
      <c r="Z195" s="24"/>
      <c r="AA195" s="24">
        <f t="shared" si="161"/>
        <v>0</v>
      </c>
      <c r="AB195" s="24">
        <f>VLOOKUP(D195,[7]支付登记跟进V2!$B:$F,5,0)</f>
        <v>4000</v>
      </c>
      <c r="AC195" s="24">
        <f>VLOOKUP(D195,'[4]8月'!$I:$J,2,0)</f>
        <v>29711.81</v>
      </c>
      <c r="AD195" s="24">
        <f t="shared" si="162"/>
        <v>-25711.81</v>
      </c>
      <c r="AE195" s="24">
        <f>VLOOKUP(D195,[8]签批清单!$B:$C,2,0)</f>
        <v>4494.908</v>
      </c>
      <c r="AF195" s="24">
        <f>VLOOKUP(D195,'[4]7月'!$I:$J,2,0)</f>
        <v>4000</v>
      </c>
      <c r="AG195" s="24">
        <f t="shared" si="163"/>
        <v>494.908</v>
      </c>
      <c r="AH195" s="47"/>
      <c r="AI195" s="42">
        <f t="shared" si="166"/>
        <v>65216.902</v>
      </c>
      <c r="AJ195" s="42">
        <f t="shared" si="167"/>
        <v>65216.902</v>
      </c>
      <c r="AK195" s="42">
        <f t="shared" si="168"/>
        <v>57760.0966666667</v>
      </c>
      <c r="AL195" s="42">
        <f t="shared" si="169"/>
        <v>50760.0966666667</v>
      </c>
      <c r="AM195" s="43" t="e">
        <f>VLOOKUP(D195,'[9]2月'!$B:$C,2,0)</f>
        <v>#N/A</v>
      </c>
    </row>
    <row r="196" s="43" customFormat="1" ht="16.5" spans="2:39">
      <c r="B196" s="46">
        <v>191</v>
      </c>
      <c r="C196" s="46" t="str">
        <f>_xlfn.XLOOKUP(D196,[1]整理明细!$C:$C,[1]整理明细!$B:$B)</f>
        <v>S412018</v>
      </c>
      <c r="D196" s="47" t="s">
        <v>911</v>
      </c>
      <c r="E196" s="47" t="s">
        <v>1078</v>
      </c>
      <c r="F196" s="47"/>
      <c r="G196" s="66">
        <f>VLOOKUP($C196,'[2]2024.01月支付计划'!$B:$H,5,0)</f>
        <v>105883.26</v>
      </c>
      <c r="H196" s="66">
        <f>VLOOKUP($C196,'[2]2024.01月支付计划'!$B:$H,6,0)</f>
        <v>180805.56</v>
      </c>
      <c r="I196" s="66">
        <f>VLOOKUP($C196,'[2]2024.01月支付计划'!$B:$H,7,0)</f>
        <v>30134.26</v>
      </c>
      <c r="J196" s="24">
        <f t="shared" ref="J196:L196" si="232">P196+V196+Y196+AB196+AE196+S196+M196</f>
        <v>136882.488</v>
      </c>
      <c r="K196" s="24">
        <f t="shared" si="232"/>
        <v>126085.4</v>
      </c>
      <c r="L196" s="24">
        <f t="shared" si="232"/>
        <v>10797.088</v>
      </c>
      <c r="M196" s="33">
        <f>VLOOKUP(C196,'[2]2024.01月支付计划'!$B:$K,10,0)</f>
        <v>80000</v>
      </c>
      <c r="N196" s="24">
        <v>51177.7</v>
      </c>
      <c r="O196" s="24">
        <f t="shared" si="165"/>
        <v>28822.3</v>
      </c>
      <c r="P196" s="24">
        <f t="shared" si="192"/>
        <v>24107.408</v>
      </c>
      <c r="Q196" s="24">
        <v>54907.7</v>
      </c>
      <c r="R196" s="24">
        <f t="shared" si="158"/>
        <v>-30800.292</v>
      </c>
      <c r="S196" s="24">
        <f>VLOOKUP(C196,'[3]11月支付计划'!$C$102:$J$314,8,0)</f>
        <v>10000</v>
      </c>
      <c r="T196" s="24">
        <v>20000</v>
      </c>
      <c r="U196" s="24">
        <f t="shared" si="159"/>
        <v>-10000</v>
      </c>
      <c r="V196" s="24">
        <f>VLOOKUP(D196,[5]河北应付账款!$C:$G,5,0)</f>
        <v>22775.08</v>
      </c>
      <c r="W196" s="24"/>
      <c r="X196" s="24">
        <f t="shared" si="160"/>
        <v>22775.08</v>
      </c>
      <c r="Y196" s="24"/>
      <c r="Z196" s="24"/>
      <c r="AA196" s="24">
        <f t="shared" si="161"/>
        <v>0</v>
      </c>
      <c r="AB196" s="24"/>
      <c r="AC196" s="24"/>
      <c r="AD196" s="24">
        <f t="shared" si="162"/>
        <v>0</v>
      </c>
      <c r="AE196" s="24"/>
      <c r="AF196" s="24"/>
      <c r="AG196" s="24">
        <f t="shared" si="163"/>
        <v>0</v>
      </c>
      <c r="AH196" s="47"/>
      <c r="AI196" s="42">
        <f t="shared" si="166"/>
        <v>103310.32</v>
      </c>
      <c r="AJ196" s="42">
        <f t="shared" si="167"/>
        <v>93310.32</v>
      </c>
      <c r="AK196" s="42">
        <f t="shared" si="168"/>
        <v>69202.912</v>
      </c>
      <c r="AL196" s="42">
        <f t="shared" si="169"/>
        <v>-10797.088</v>
      </c>
      <c r="AM196" s="43" t="e">
        <f>VLOOKUP(D196,'[9]2月'!$B:$C,2,0)</f>
        <v>#N/A</v>
      </c>
    </row>
    <row r="197" s="43" customFormat="1" ht="16.5" spans="2:39">
      <c r="B197" s="46">
        <v>192</v>
      </c>
      <c r="C197" s="46" t="str">
        <f>_xlfn.XLOOKUP(D197,[1]整理明细!$C:$C,[1]整理明细!$B:$B)</f>
        <v>S413024</v>
      </c>
      <c r="D197" s="47" t="s">
        <v>579</v>
      </c>
      <c r="E197" s="47" t="s">
        <v>1078</v>
      </c>
      <c r="F197" s="47"/>
      <c r="G197" s="66">
        <f>VLOOKUP($C197,'[2]2024.01月支付计划'!$B:$H,5,0)</f>
        <v>830.09</v>
      </c>
      <c r="H197" s="66">
        <f>VLOOKUP($C197,'[2]2024.01月支付计划'!$B:$H,6,0)</f>
        <v>800</v>
      </c>
      <c r="I197" s="66">
        <f>VLOOKUP($C197,'[2]2024.01月支付计划'!$B:$H,7,0)</f>
        <v>133.333333333333</v>
      </c>
      <c r="J197" s="24">
        <f t="shared" ref="J197:L197" si="233">P197+V197+Y197+AB197+AE197+S197+M197</f>
        <v>936.756666666666</v>
      </c>
      <c r="K197" s="24">
        <f t="shared" si="233"/>
        <v>830.09</v>
      </c>
      <c r="L197" s="24">
        <f t="shared" si="233"/>
        <v>106.666666666666</v>
      </c>
      <c r="M197" s="33">
        <f>VLOOKUP(C197,'[2]2024.01月支付计划'!$B:$K,10,0)</f>
        <v>830.09</v>
      </c>
      <c r="N197" s="24">
        <v>830.09</v>
      </c>
      <c r="O197" s="24">
        <f t="shared" si="165"/>
        <v>0</v>
      </c>
      <c r="P197" s="24">
        <f t="shared" si="192"/>
        <v>106.666666666666</v>
      </c>
      <c r="Q197" s="24"/>
      <c r="R197" s="24">
        <f t="shared" ref="R197:R207" si="234">P197-Q197</f>
        <v>106.666666666666</v>
      </c>
      <c r="S197" s="24"/>
      <c r="T197" s="24"/>
      <c r="U197" s="24">
        <f t="shared" ref="U197:U207" si="235">S197-T197</f>
        <v>0</v>
      </c>
      <c r="V197" s="24"/>
      <c r="W197" s="24"/>
      <c r="X197" s="24">
        <f t="shared" ref="X197:X214" si="236">V197-W197</f>
        <v>0</v>
      </c>
      <c r="Y197" s="24"/>
      <c r="Z197" s="24"/>
      <c r="AA197" s="24">
        <f t="shared" ref="AA197:AA260" si="237">Y197-Z197</f>
        <v>0</v>
      </c>
      <c r="AB197" s="24"/>
      <c r="AC197" s="24"/>
      <c r="AD197" s="24">
        <f t="shared" ref="AD197:AD260" si="238">AB197-AC197</f>
        <v>0</v>
      </c>
      <c r="AE197" s="24"/>
      <c r="AF197" s="24"/>
      <c r="AG197" s="24">
        <f t="shared" ref="AG197:AG260" si="239">AE197-AF197</f>
        <v>0</v>
      </c>
      <c r="AH197" s="47"/>
      <c r="AI197" s="42">
        <f t="shared" si="166"/>
        <v>830.09</v>
      </c>
      <c r="AJ197" s="42">
        <f t="shared" si="167"/>
        <v>830.09</v>
      </c>
      <c r="AK197" s="42">
        <f t="shared" si="168"/>
        <v>723.423333333334</v>
      </c>
      <c r="AL197" s="42">
        <f t="shared" si="169"/>
        <v>-106.666666666666</v>
      </c>
      <c r="AM197" s="43" t="e">
        <f>VLOOKUP(D197,'[9]2月'!$B:$C,2,0)</f>
        <v>#N/A</v>
      </c>
    </row>
    <row r="198" s="43" customFormat="1" ht="16.5" spans="2:39">
      <c r="B198" s="46">
        <v>193</v>
      </c>
      <c r="C198" s="46" t="s">
        <v>580</v>
      </c>
      <c r="D198" s="47" t="s">
        <v>581</v>
      </c>
      <c r="E198" s="47" t="s">
        <v>1078</v>
      </c>
      <c r="F198" s="47"/>
      <c r="G198" s="66">
        <f>VLOOKUP($C198,'[2]2024.01月支付计划'!$B:$H,5,0)</f>
        <v>1710321.86</v>
      </c>
      <c r="H198" s="66">
        <f>VLOOKUP($C198,'[2]2024.01月支付计划'!$B:$H,6,0)</f>
        <v>2041564.4</v>
      </c>
      <c r="I198" s="66">
        <f>VLOOKUP($C198,'[2]2024.01月支付计划'!$B:$H,7,0)</f>
        <v>340260.733333333</v>
      </c>
      <c r="J198" s="24">
        <f t="shared" ref="J198:L198" si="240">P198+V198+Y198+AB198+AE198+S198+M198</f>
        <v>627407.054933333</v>
      </c>
      <c r="K198" s="24">
        <f t="shared" si="240"/>
        <v>581080.03</v>
      </c>
      <c r="L198" s="24">
        <f t="shared" si="240"/>
        <v>46327.0249333334</v>
      </c>
      <c r="M198" s="33">
        <v>272208.586666667</v>
      </c>
      <c r="N198" s="24">
        <v>290876.01</v>
      </c>
      <c r="O198" s="24">
        <f t="shared" ref="O198:O207" si="241">M198-N198</f>
        <v>-18667.423333333</v>
      </c>
      <c r="P198" s="24">
        <f t="shared" si="192"/>
        <v>272208.586666666</v>
      </c>
      <c r="Q198" s="24"/>
      <c r="R198" s="24">
        <f t="shared" si="234"/>
        <v>272208.586666666</v>
      </c>
      <c r="S198" s="24"/>
      <c r="T198" s="24">
        <f>VLOOKUP(D198,'[4]11月'!$I:$J,2,0)</f>
        <v>223403.12</v>
      </c>
      <c r="U198" s="24">
        <f t="shared" si="235"/>
        <v>-223403.12</v>
      </c>
      <c r="V198" s="24">
        <v>82989.8816</v>
      </c>
      <c r="W198" s="24"/>
      <c r="X198" s="24">
        <f t="shared" si="236"/>
        <v>82989.8816</v>
      </c>
      <c r="Y198" s="24"/>
      <c r="Z198" s="24"/>
      <c r="AA198" s="24">
        <f t="shared" si="237"/>
        <v>0</v>
      </c>
      <c r="AB198" s="24"/>
      <c r="AC198" s="24">
        <f>VLOOKUP(D198,'[4]8月'!$I:$J,2,0)</f>
        <v>66800.9</v>
      </c>
      <c r="AD198" s="24">
        <f t="shared" si="238"/>
        <v>-66800.9</v>
      </c>
      <c r="AE198" s="24"/>
      <c r="AF198" s="24"/>
      <c r="AG198" s="24">
        <f t="shared" si="239"/>
        <v>0</v>
      </c>
      <c r="AH198" s="47"/>
      <c r="AI198" s="42">
        <f t="shared" ref="AI198:AI261" si="242">K198-AE198-AB198-Y198-V198</f>
        <v>498090.1484</v>
      </c>
      <c r="AJ198" s="42">
        <f t="shared" ref="AJ198:AJ261" si="243">AI198-S198</f>
        <v>498090.1484</v>
      </c>
      <c r="AK198" s="42">
        <f t="shared" ref="AK198:AK261" si="244">AJ198-P198</f>
        <v>225881.561733334</v>
      </c>
      <c r="AL198" s="42">
        <f t="shared" ref="AL198:AL261" si="245">AK198-M198</f>
        <v>-46327.0249333333</v>
      </c>
      <c r="AM198" s="43" t="e">
        <f>VLOOKUP(D198,'[9]2月'!$B:$C,2,0)</f>
        <v>#N/A</v>
      </c>
    </row>
    <row r="199" s="43" customFormat="1" ht="16.5" spans="2:39">
      <c r="B199" s="46">
        <v>194</v>
      </c>
      <c r="C199" s="46" t="str">
        <f>_xlfn.XLOOKUP(D199,[1]整理明细!$C:$C,[1]整理明细!$B:$B)</f>
        <v>S444014</v>
      </c>
      <c r="D199" s="47" t="s">
        <v>583</v>
      </c>
      <c r="E199" s="47" t="s">
        <v>1078</v>
      </c>
      <c r="F199" s="47"/>
      <c r="G199" s="66">
        <f>VLOOKUP($C199,'[2]2024.01月支付计划'!$B:$H,5,0)</f>
        <v>151605.35</v>
      </c>
      <c r="H199" s="66">
        <f>VLOOKUP($C199,'[2]2024.01月支付计划'!$B:$H,6,0)</f>
        <v>241600</v>
      </c>
      <c r="I199" s="66">
        <f>VLOOKUP($C199,'[2]2024.01月支付计划'!$B:$H,7,0)</f>
        <v>40266.6666666667</v>
      </c>
      <c r="J199" s="24">
        <f t="shared" ref="J199:L199" si="246">P199+V199+Y199+AB199+AE199+S199+M199</f>
        <v>148469.816</v>
      </c>
      <c r="K199" s="24">
        <f t="shared" si="246"/>
        <v>196879.04</v>
      </c>
      <c r="L199" s="24">
        <f t="shared" si="246"/>
        <v>-48409.2239999999</v>
      </c>
      <c r="M199" s="33">
        <f>VLOOKUP(C199,'[2]2024.01月支付计划'!$B:$K,10,0)</f>
        <v>32000</v>
      </c>
      <c r="N199" s="24"/>
      <c r="O199" s="24">
        <f t="shared" si="241"/>
        <v>32000</v>
      </c>
      <c r="P199" s="24">
        <f t="shared" si="192"/>
        <v>32213.3333333334</v>
      </c>
      <c r="Q199" s="24">
        <f>VLOOKUP(D199,'[4]12月'!$I:$J,2,0)</f>
        <v>30000</v>
      </c>
      <c r="R199" s="24">
        <f t="shared" si="234"/>
        <v>2213.33333333336</v>
      </c>
      <c r="S199" s="24">
        <f>VLOOKUP(C199,'[3]11月支付计划'!$C$102:$J$314,8,0)</f>
        <v>30000</v>
      </c>
      <c r="T199" s="24">
        <f>VLOOKUP(D199,'[4]11月'!$I:$J,2,0)</f>
        <v>40000</v>
      </c>
      <c r="U199" s="24">
        <f t="shared" si="235"/>
        <v>-10000</v>
      </c>
      <c r="V199" s="24">
        <f>VLOOKUP(D199,[5]河北应付账款!$C:$G,5,0)</f>
        <v>40005.944</v>
      </c>
      <c r="W199" s="24"/>
      <c r="X199" s="24">
        <f t="shared" si="236"/>
        <v>40005.944</v>
      </c>
      <c r="Y199" s="24"/>
      <c r="Z199" s="24">
        <f>VLOOKUP(D199,'[4]9月'!$I:$J,2,0)</f>
        <v>20000</v>
      </c>
      <c r="AA199" s="24">
        <f t="shared" si="237"/>
        <v>-20000</v>
      </c>
      <c r="AB199" s="24">
        <f>VLOOKUP(D199,[7]支付登记跟进V2!$B:$F,5,0)</f>
        <v>0</v>
      </c>
      <c r="AC199" s="24">
        <f>VLOOKUP(D199,'[4]8月'!$I:$J,2,0)</f>
        <v>2879.04</v>
      </c>
      <c r="AD199" s="24">
        <f t="shared" si="238"/>
        <v>-2879.04</v>
      </c>
      <c r="AE199" s="24">
        <f>VLOOKUP(D199,[8]签批清单!$B:$C,2,0)</f>
        <v>14250.5386666667</v>
      </c>
      <c r="AF199" s="24">
        <f>VLOOKUP(D199,'[4]7月'!$I:$J,2,0)</f>
        <v>104000</v>
      </c>
      <c r="AG199" s="24">
        <f t="shared" si="239"/>
        <v>-89749.4613333333</v>
      </c>
      <c r="AH199" s="47"/>
      <c r="AI199" s="42">
        <f t="shared" si="242"/>
        <v>142622.557333333</v>
      </c>
      <c r="AJ199" s="42">
        <f t="shared" si="243"/>
        <v>112622.557333333</v>
      </c>
      <c r="AK199" s="42">
        <f t="shared" si="244"/>
        <v>80409.2239999997</v>
      </c>
      <c r="AL199" s="42">
        <f t="shared" si="245"/>
        <v>48409.2239999997</v>
      </c>
      <c r="AM199" s="43" t="e">
        <f>VLOOKUP(D199,'[9]2月'!$B:$C,2,0)</f>
        <v>#N/A</v>
      </c>
    </row>
    <row r="200" s="43" customFormat="1" ht="16.5" spans="2:39">
      <c r="B200" s="46">
        <v>195</v>
      </c>
      <c r="C200" s="46" t="str">
        <f>_xlfn.XLOOKUP(D200,[1]整理明细!$C:$C,[1]整理明细!$B:$B)</f>
        <v>S413203</v>
      </c>
      <c r="D200" s="47" t="s">
        <v>585</v>
      </c>
      <c r="E200" s="47" t="s">
        <v>1078</v>
      </c>
      <c r="F200" s="47"/>
      <c r="G200" s="66">
        <f>VLOOKUP($C200,'[2]2024.01月支付计划'!$B:$H,5,0)</f>
        <v>47280</v>
      </c>
      <c r="H200" s="66">
        <f>VLOOKUP($C200,'[2]2024.01月支付计划'!$B:$H,6,0)</f>
        <v>67300</v>
      </c>
      <c r="I200" s="66">
        <f>VLOOKUP($C200,'[2]2024.01月支付计划'!$B:$H,7,0)</f>
        <v>11216.6666666667</v>
      </c>
      <c r="J200" s="24">
        <f t="shared" ref="J200:L200" si="247">P200+V200+Y200+AB200+AE200+S200+M200</f>
        <v>63293.3333333334</v>
      </c>
      <c r="K200" s="24">
        <f t="shared" si="247"/>
        <v>20000</v>
      </c>
      <c r="L200" s="24">
        <f t="shared" si="247"/>
        <v>43293.3333333334</v>
      </c>
      <c r="M200" s="33">
        <f>VLOOKUP(C200,'[2]2024.01月支付计划'!$B:$K,10,0)</f>
        <v>17400</v>
      </c>
      <c r="N200" s="24"/>
      <c r="O200" s="24">
        <f t="shared" si="241"/>
        <v>17400</v>
      </c>
      <c r="P200" s="24">
        <f t="shared" si="192"/>
        <v>8973.33333333336</v>
      </c>
      <c r="Q200" s="24"/>
      <c r="R200" s="24">
        <f t="shared" si="234"/>
        <v>8973.33333333336</v>
      </c>
      <c r="S200" s="24">
        <f>VLOOKUP(C200,'[3]11月支付计划'!$C$102:$J$314,8,0)</f>
        <v>10000</v>
      </c>
      <c r="T200" s="24">
        <f>VLOOKUP(D200,'[4]11月'!$I:$J,2,0)</f>
        <v>20000</v>
      </c>
      <c r="U200" s="24">
        <f t="shared" si="235"/>
        <v>-10000</v>
      </c>
      <c r="V200" s="24">
        <f>VLOOKUP(D200,[5]河北应付账款!$C:$G,5,0)</f>
        <v>26920</v>
      </c>
      <c r="W200" s="24"/>
      <c r="X200" s="24">
        <f t="shared" si="236"/>
        <v>26920</v>
      </c>
      <c r="Y200" s="24"/>
      <c r="Z200" s="24"/>
      <c r="AA200" s="24">
        <f t="shared" si="237"/>
        <v>0</v>
      </c>
      <c r="AB200" s="24"/>
      <c r="AC200" s="24"/>
      <c r="AD200" s="24">
        <f t="shared" si="238"/>
        <v>0</v>
      </c>
      <c r="AE200" s="24"/>
      <c r="AF200" s="24"/>
      <c r="AG200" s="24">
        <f t="shared" si="239"/>
        <v>0</v>
      </c>
      <c r="AH200" s="47"/>
      <c r="AI200" s="42">
        <f t="shared" si="242"/>
        <v>-6920</v>
      </c>
      <c r="AJ200" s="42">
        <f t="shared" si="243"/>
        <v>-16920</v>
      </c>
      <c r="AK200" s="42">
        <f t="shared" si="244"/>
        <v>-25893.3333333334</v>
      </c>
      <c r="AL200" s="42">
        <f t="shared" si="245"/>
        <v>-43293.3333333334</v>
      </c>
      <c r="AM200" s="43" t="e">
        <f>VLOOKUP(D200,'[9]2月'!$B:$C,2,0)</f>
        <v>#N/A</v>
      </c>
    </row>
    <row r="201" s="43" customFormat="1" ht="16.5" spans="2:39">
      <c r="B201" s="46">
        <v>196</v>
      </c>
      <c r="C201" s="46" t="str">
        <f>_xlfn.XLOOKUP(D201,[1]整理明细!$C:$C,[1]整理明细!$B:$B)</f>
        <v>S411044</v>
      </c>
      <c r="D201" s="47" t="s">
        <v>587</v>
      </c>
      <c r="E201" s="47" t="s">
        <v>1078</v>
      </c>
      <c r="F201" s="47"/>
      <c r="G201" s="66">
        <f>VLOOKUP($C201,'[2]2024.01月支付计划'!$B:$H,5,0)</f>
        <v>25460</v>
      </c>
      <c r="H201" s="66">
        <f>VLOOKUP($C201,'[2]2024.01月支付计划'!$B:$H,6,0)</f>
        <v>25500</v>
      </c>
      <c r="I201" s="66">
        <f>VLOOKUP($C201,'[2]2024.01月支付计划'!$B:$H,7,0)</f>
        <v>4250</v>
      </c>
      <c r="J201" s="24">
        <f t="shared" ref="J201:L201" si="248">P201+V201+Y201+AB201+AE201+S201+M201</f>
        <v>22480</v>
      </c>
      <c r="K201" s="24">
        <f t="shared" si="248"/>
        <v>0</v>
      </c>
      <c r="L201" s="24">
        <f t="shared" si="248"/>
        <v>22480</v>
      </c>
      <c r="M201" s="33">
        <f>VLOOKUP(C201,'[2]2024.01月支付计划'!$B:$K,10,0)</f>
        <v>3000</v>
      </c>
      <c r="N201" s="24"/>
      <c r="O201" s="24">
        <f t="shared" si="241"/>
        <v>3000</v>
      </c>
      <c r="P201" s="24">
        <f t="shared" si="192"/>
        <v>3400</v>
      </c>
      <c r="Q201" s="24"/>
      <c r="R201" s="24">
        <f t="shared" si="234"/>
        <v>3400</v>
      </c>
      <c r="S201" s="24">
        <f>VLOOKUP(C201,'[3]11月支付计划'!$C$102:$J$314,8,0)</f>
        <v>0</v>
      </c>
      <c r="T201" s="24"/>
      <c r="U201" s="24">
        <f t="shared" si="235"/>
        <v>0</v>
      </c>
      <c r="V201" s="24">
        <f>VLOOKUP(D201,[5]河北应付账款!$C:$G,5,0)</f>
        <v>16080</v>
      </c>
      <c r="W201" s="24"/>
      <c r="X201" s="24">
        <f t="shared" si="236"/>
        <v>16080</v>
      </c>
      <c r="Y201" s="24"/>
      <c r="Z201" s="24"/>
      <c r="AA201" s="24">
        <f t="shared" si="237"/>
        <v>0</v>
      </c>
      <c r="AB201" s="24"/>
      <c r="AC201" s="24"/>
      <c r="AD201" s="24">
        <f t="shared" si="238"/>
        <v>0</v>
      </c>
      <c r="AE201" s="24"/>
      <c r="AF201" s="24"/>
      <c r="AG201" s="24">
        <f t="shared" si="239"/>
        <v>0</v>
      </c>
      <c r="AH201" s="47"/>
      <c r="AI201" s="42">
        <f t="shared" si="242"/>
        <v>-16080</v>
      </c>
      <c r="AJ201" s="42">
        <f t="shared" si="243"/>
        <v>-16080</v>
      </c>
      <c r="AK201" s="42">
        <f t="shared" si="244"/>
        <v>-19480</v>
      </c>
      <c r="AL201" s="42">
        <f t="shared" si="245"/>
        <v>-22480</v>
      </c>
      <c r="AM201" s="43" t="e">
        <f>VLOOKUP(D201,'[9]2月'!$B:$C,2,0)</f>
        <v>#N/A</v>
      </c>
    </row>
    <row r="202" s="43" customFormat="1" ht="16.5" spans="2:39">
      <c r="B202" s="46">
        <v>197</v>
      </c>
      <c r="C202" s="46" t="str">
        <f>_xlfn.XLOOKUP(D202,[1]整理明细!$C:$C,[1]整理明细!$B:$B)</f>
        <v>S413184</v>
      </c>
      <c r="D202" s="47" t="s">
        <v>589</v>
      </c>
      <c r="E202" s="47" t="s">
        <v>1078</v>
      </c>
      <c r="F202" s="47"/>
      <c r="G202" s="66">
        <f>VLOOKUP($C202,'[2]2024.01月支付计划'!$B:$H,5,0)</f>
        <v>22200</v>
      </c>
      <c r="H202" s="66">
        <f>VLOOKUP($C202,'[2]2024.01月支付计划'!$B:$H,6,0)</f>
        <v>22200</v>
      </c>
      <c r="I202" s="66">
        <f>VLOOKUP($C202,'[2]2024.01月支付计划'!$B:$H,7,0)</f>
        <v>3700</v>
      </c>
      <c r="J202" s="24">
        <f t="shared" ref="J202:L202" si="249">P202+V202+Y202+AB202+AE202+S202+M202</f>
        <v>5960</v>
      </c>
      <c r="K202" s="24">
        <f t="shared" si="249"/>
        <v>22200</v>
      </c>
      <c r="L202" s="24">
        <f t="shared" si="249"/>
        <v>-16240</v>
      </c>
      <c r="M202" s="33">
        <f>VLOOKUP(C202,'[2]2024.01月支付计划'!$B:$K,10,0)</f>
        <v>3000</v>
      </c>
      <c r="N202" s="24">
        <v>22200</v>
      </c>
      <c r="O202" s="24">
        <f t="shared" si="241"/>
        <v>-19200</v>
      </c>
      <c r="P202" s="24">
        <f t="shared" si="192"/>
        <v>2960</v>
      </c>
      <c r="Q202" s="24"/>
      <c r="R202" s="24">
        <f t="shared" si="234"/>
        <v>2960</v>
      </c>
      <c r="S202" s="24"/>
      <c r="T202" s="24"/>
      <c r="U202" s="24">
        <f t="shared" si="235"/>
        <v>0</v>
      </c>
      <c r="V202" s="24"/>
      <c r="W202" s="24"/>
      <c r="X202" s="24">
        <f t="shared" si="236"/>
        <v>0</v>
      </c>
      <c r="Y202" s="24"/>
      <c r="Z202" s="24"/>
      <c r="AA202" s="24">
        <f t="shared" si="237"/>
        <v>0</v>
      </c>
      <c r="AB202" s="24"/>
      <c r="AC202" s="24"/>
      <c r="AD202" s="24">
        <f t="shared" si="238"/>
        <v>0</v>
      </c>
      <c r="AE202" s="24"/>
      <c r="AF202" s="24"/>
      <c r="AG202" s="24">
        <f t="shared" si="239"/>
        <v>0</v>
      </c>
      <c r="AH202" s="47"/>
      <c r="AI202" s="42">
        <f t="shared" si="242"/>
        <v>22200</v>
      </c>
      <c r="AJ202" s="42">
        <f t="shared" si="243"/>
        <v>22200</v>
      </c>
      <c r="AK202" s="42">
        <f t="shared" si="244"/>
        <v>19240</v>
      </c>
      <c r="AL202" s="42">
        <f t="shared" si="245"/>
        <v>16240</v>
      </c>
      <c r="AM202" s="43" t="e">
        <f>VLOOKUP(D202,'[9]2月'!$B:$C,2,0)</f>
        <v>#N/A</v>
      </c>
    </row>
    <row r="203" s="43" customFormat="1" ht="16.5" spans="2:39">
      <c r="B203" s="46">
        <v>198</v>
      </c>
      <c r="C203" s="46" t="str">
        <f>_xlfn.XLOOKUP(D203,[1]整理明细!$C:$C,[1]整理明细!$B:$B)</f>
        <v>S413202</v>
      </c>
      <c r="D203" s="47" t="s">
        <v>591</v>
      </c>
      <c r="E203" s="47" t="s">
        <v>1078</v>
      </c>
      <c r="F203" s="47"/>
      <c r="G203" s="66">
        <f>VLOOKUP($C203,'[2]2024.01月支付计划'!$B:$H,5,0)</f>
        <v>119282.46</v>
      </c>
      <c r="H203" s="66">
        <f>VLOOKUP($C203,'[2]2024.01月支付计划'!$B:$H,6,0)</f>
        <v>119300</v>
      </c>
      <c r="I203" s="66">
        <f>VLOOKUP($C203,'[2]2024.01月支付计划'!$B:$H,7,0)</f>
        <v>19883.3333333333</v>
      </c>
      <c r="J203" s="24">
        <f t="shared" ref="J203:L203" si="250">P203+V203+Y203+AB203+AE203+S203+M203</f>
        <v>31906.6666666666</v>
      </c>
      <c r="K203" s="24">
        <f t="shared" si="250"/>
        <v>30000</v>
      </c>
      <c r="L203" s="24">
        <f t="shared" si="250"/>
        <v>1906.66666666664</v>
      </c>
      <c r="M203" s="33">
        <f>VLOOKUP(C203,'[2]2024.01月支付计划'!$B:$K,10,0)</f>
        <v>16000</v>
      </c>
      <c r="N203" s="24">
        <v>30000</v>
      </c>
      <c r="O203" s="24">
        <f t="shared" si="241"/>
        <v>-14000</v>
      </c>
      <c r="P203" s="24">
        <f t="shared" si="192"/>
        <v>15906.6666666666</v>
      </c>
      <c r="Q203" s="24"/>
      <c r="R203" s="24">
        <f t="shared" si="234"/>
        <v>15906.6666666666</v>
      </c>
      <c r="S203" s="24">
        <f>VLOOKUP(C203,'[3]11月支付计划'!$C$102:$J$314,8,0)</f>
        <v>0</v>
      </c>
      <c r="T203" s="24"/>
      <c r="U203" s="24">
        <f t="shared" si="235"/>
        <v>0</v>
      </c>
      <c r="V203" s="24"/>
      <c r="W203" s="24"/>
      <c r="X203" s="24">
        <f t="shared" si="236"/>
        <v>0</v>
      </c>
      <c r="Y203" s="24"/>
      <c r="Z203" s="24"/>
      <c r="AA203" s="24">
        <f t="shared" si="237"/>
        <v>0</v>
      </c>
      <c r="AB203" s="24"/>
      <c r="AC203" s="24"/>
      <c r="AD203" s="24">
        <f t="shared" si="238"/>
        <v>0</v>
      </c>
      <c r="AE203" s="24"/>
      <c r="AF203" s="24"/>
      <c r="AG203" s="24">
        <f t="shared" si="239"/>
        <v>0</v>
      </c>
      <c r="AH203" s="47"/>
      <c r="AI203" s="42">
        <f t="shared" si="242"/>
        <v>30000</v>
      </c>
      <c r="AJ203" s="42">
        <f t="shared" si="243"/>
        <v>30000</v>
      </c>
      <c r="AK203" s="42">
        <f t="shared" si="244"/>
        <v>14093.3333333334</v>
      </c>
      <c r="AL203" s="42">
        <f t="shared" si="245"/>
        <v>-1906.66666666664</v>
      </c>
      <c r="AM203" s="43" t="e">
        <f>VLOOKUP(D203,'[9]2月'!$B:$C,2,0)</f>
        <v>#N/A</v>
      </c>
    </row>
    <row r="204" s="43" customFormat="1" ht="16.5" spans="2:39">
      <c r="B204" s="46">
        <v>199</v>
      </c>
      <c r="C204" s="46" t="str">
        <f>_xlfn.XLOOKUP(D204,[1]整理明细!$C:$C,[1]整理明细!$B:$B)</f>
        <v>S413204</v>
      </c>
      <c r="D204" s="47" t="s">
        <v>593</v>
      </c>
      <c r="E204" s="47" t="s">
        <v>1078</v>
      </c>
      <c r="F204" s="47"/>
      <c r="G204" s="66">
        <f>VLOOKUP($C204,'[2]2024.01月支付计划'!$B:$H,5,0)</f>
        <v>143046.27</v>
      </c>
      <c r="H204" s="66">
        <f>VLOOKUP($C204,'[2]2024.01月支付计划'!$B:$H,6,0)</f>
        <v>143000</v>
      </c>
      <c r="I204" s="66">
        <f>VLOOKUP($C204,'[2]2024.01月支付计划'!$B:$H,7,0)</f>
        <v>23833.3333333333</v>
      </c>
      <c r="J204" s="24">
        <f t="shared" ref="J204:L204" si="251">P204+V204+Y204+AB204+AE204+S204+M204</f>
        <v>38066.6666666666</v>
      </c>
      <c r="K204" s="24">
        <f t="shared" si="251"/>
        <v>49552.48</v>
      </c>
      <c r="L204" s="24">
        <f t="shared" si="251"/>
        <v>-11485.8133333334</v>
      </c>
      <c r="M204" s="33">
        <f>VLOOKUP(C204,'[2]2024.01月支付计划'!$B:$K,10,0)</f>
        <v>19000</v>
      </c>
      <c r="N204" s="24">
        <v>49552.48</v>
      </c>
      <c r="O204" s="24">
        <f t="shared" si="241"/>
        <v>-30552.48</v>
      </c>
      <c r="P204" s="24">
        <f t="shared" si="192"/>
        <v>19066.6666666666</v>
      </c>
      <c r="Q204" s="24"/>
      <c r="R204" s="24">
        <f t="shared" si="234"/>
        <v>19066.6666666666</v>
      </c>
      <c r="S204" s="24">
        <f>VLOOKUP(C204,'[3]11月支付计划'!$C$102:$J$314,8,0)</f>
        <v>0</v>
      </c>
      <c r="T204" s="24"/>
      <c r="U204" s="24">
        <f t="shared" si="235"/>
        <v>0</v>
      </c>
      <c r="V204" s="24"/>
      <c r="W204" s="24"/>
      <c r="X204" s="24">
        <f t="shared" si="236"/>
        <v>0</v>
      </c>
      <c r="Y204" s="24"/>
      <c r="Z204" s="24"/>
      <c r="AA204" s="24">
        <f t="shared" si="237"/>
        <v>0</v>
      </c>
      <c r="AB204" s="24"/>
      <c r="AC204" s="24"/>
      <c r="AD204" s="24">
        <f t="shared" si="238"/>
        <v>0</v>
      </c>
      <c r="AE204" s="24"/>
      <c r="AF204" s="24"/>
      <c r="AG204" s="24">
        <f t="shared" si="239"/>
        <v>0</v>
      </c>
      <c r="AH204" s="47"/>
      <c r="AI204" s="42">
        <f t="shared" si="242"/>
        <v>49552.48</v>
      </c>
      <c r="AJ204" s="42">
        <f t="shared" si="243"/>
        <v>49552.48</v>
      </c>
      <c r="AK204" s="42">
        <f t="shared" si="244"/>
        <v>30485.8133333334</v>
      </c>
      <c r="AL204" s="42">
        <f t="shared" si="245"/>
        <v>11485.8133333334</v>
      </c>
      <c r="AM204" s="43" t="e">
        <f>VLOOKUP(D204,'[9]2月'!$B:$C,2,0)</f>
        <v>#N/A</v>
      </c>
    </row>
    <row r="205" s="43" customFormat="1" ht="16.5" spans="2:39">
      <c r="B205" s="46">
        <v>200</v>
      </c>
      <c r="C205" s="46" t="str">
        <f>_xlfn.XLOOKUP(D205,[1]整理明细!$C:$C,[1]整理明细!$B:$B)</f>
        <v>S434011</v>
      </c>
      <c r="D205" s="47" t="s">
        <v>595</v>
      </c>
      <c r="E205" s="47" t="s">
        <v>1078</v>
      </c>
      <c r="F205" s="47"/>
      <c r="G205" s="66">
        <f>VLOOKUP($C205,'[2]2024.01月支付计划'!$B:$H,5,0)</f>
        <v>6225.04</v>
      </c>
      <c r="H205" s="66">
        <f>VLOOKUP($C205,'[2]2024.01月支付计划'!$B:$H,6,0)</f>
        <v>0</v>
      </c>
      <c r="I205" s="66">
        <f>VLOOKUP($C205,'[2]2024.01月支付计划'!$B:$H,7,0)</f>
        <v>0</v>
      </c>
      <c r="J205" s="24">
        <f t="shared" ref="J205:L205" si="252">P205+V205+Y205+AB205+AE205+S205+M205</f>
        <v>6225.04</v>
      </c>
      <c r="K205" s="24">
        <f t="shared" si="252"/>
        <v>0</v>
      </c>
      <c r="L205" s="24">
        <f t="shared" si="252"/>
        <v>6225.04</v>
      </c>
      <c r="M205" s="33">
        <f>VLOOKUP(C205,'[2]2024.01月支付计划'!$B:$K,10,0)</f>
        <v>6225.04</v>
      </c>
      <c r="N205" s="24"/>
      <c r="O205" s="24">
        <f t="shared" si="241"/>
        <v>6225.04</v>
      </c>
      <c r="P205" s="24">
        <f t="shared" si="192"/>
        <v>0</v>
      </c>
      <c r="Q205" s="24"/>
      <c r="R205" s="24">
        <f t="shared" si="234"/>
        <v>0</v>
      </c>
      <c r="S205" s="24"/>
      <c r="T205" s="24"/>
      <c r="U205" s="24">
        <f t="shared" si="235"/>
        <v>0</v>
      </c>
      <c r="V205" s="24"/>
      <c r="W205" s="24"/>
      <c r="X205" s="24">
        <f t="shared" si="236"/>
        <v>0</v>
      </c>
      <c r="Y205" s="24"/>
      <c r="Z205" s="24"/>
      <c r="AA205" s="24">
        <f t="shared" si="237"/>
        <v>0</v>
      </c>
      <c r="AB205" s="24"/>
      <c r="AC205" s="24"/>
      <c r="AD205" s="24">
        <f t="shared" si="238"/>
        <v>0</v>
      </c>
      <c r="AE205" s="24"/>
      <c r="AF205" s="24"/>
      <c r="AG205" s="24">
        <f t="shared" si="239"/>
        <v>0</v>
      </c>
      <c r="AH205" s="47"/>
      <c r="AI205" s="42">
        <f t="shared" si="242"/>
        <v>0</v>
      </c>
      <c r="AJ205" s="42">
        <f t="shared" si="243"/>
        <v>0</v>
      </c>
      <c r="AK205" s="42">
        <f t="shared" si="244"/>
        <v>0</v>
      </c>
      <c r="AL205" s="42">
        <f t="shared" si="245"/>
        <v>-6225.04</v>
      </c>
      <c r="AM205" s="43" t="e">
        <f>VLOOKUP(D205,'[9]2月'!$B:$C,2,0)</f>
        <v>#N/A</v>
      </c>
    </row>
    <row r="206" s="43" customFormat="1" ht="16.5" spans="2:39">
      <c r="B206" s="46">
        <v>201</v>
      </c>
      <c r="C206" s="46" t="str">
        <f>_xlfn.XLOOKUP(D206,[1]整理明细!$C:$C,[1]整理明细!$B:$B)</f>
        <v>S437055</v>
      </c>
      <c r="D206" s="47" t="s">
        <v>597</v>
      </c>
      <c r="E206" s="47" t="s">
        <v>1078</v>
      </c>
      <c r="F206" s="47"/>
      <c r="G206" s="66">
        <f>VLOOKUP($C206,'[2]2024.01月支付计划'!$B:$H,5,0)</f>
        <v>249517.56</v>
      </c>
      <c r="H206" s="66">
        <f>VLOOKUP($C206,'[2]2024.01月支付计划'!$B:$H,6,0)</f>
        <v>249506.36</v>
      </c>
      <c r="I206" s="66">
        <f>VLOOKUP($C206,'[2]2024.01月支付计划'!$B:$H,7,0)</f>
        <v>41584.3933333333</v>
      </c>
      <c r="J206" s="24">
        <f t="shared" ref="J206:L206" si="253">P206+V206+Y206+AB206+AE206+S206+M206</f>
        <v>189478.714666667</v>
      </c>
      <c r="K206" s="24">
        <f t="shared" si="253"/>
        <v>0</v>
      </c>
      <c r="L206" s="24">
        <f t="shared" si="253"/>
        <v>189478.714666667</v>
      </c>
      <c r="M206" s="33">
        <f>VLOOKUP(C206,'[2]2024.01月支付计划'!$B:$K,10,0)</f>
        <v>156211.2</v>
      </c>
      <c r="N206" s="24"/>
      <c r="O206" s="24">
        <f t="shared" si="241"/>
        <v>156211.2</v>
      </c>
      <c r="P206" s="24">
        <f t="shared" si="192"/>
        <v>33267.5146666666</v>
      </c>
      <c r="Q206" s="24"/>
      <c r="R206" s="24">
        <f t="shared" si="234"/>
        <v>33267.5146666666</v>
      </c>
      <c r="S206" s="24"/>
      <c r="T206" s="24"/>
      <c r="U206" s="24">
        <f t="shared" si="235"/>
        <v>0</v>
      </c>
      <c r="V206" s="24"/>
      <c r="W206" s="24"/>
      <c r="X206" s="24">
        <f t="shared" si="236"/>
        <v>0</v>
      </c>
      <c r="Y206" s="24"/>
      <c r="Z206" s="24"/>
      <c r="AA206" s="24">
        <f t="shared" si="237"/>
        <v>0</v>
      </c>
      <c r="AB206" s="24"/>
      <c r="AC206" s="24"/>
      <c r="AD206" s="24">
        <f t="shared" si="238"/>
        <v>0</v>
      </c>
      <c r="AE206" s="24"/>
      <c r="AF206" s="24"/>
      <c r="AG206" s="24">
        <f t="shared" si="239"/>
        <v>0</v>
      </c>
      <c r="AH206" s="47"/>
      <c r="AI206" s="42">
        <f t="shared" si="242"/>
        <v>0</v>
      </c>
      <c r="AJ206" s="42">
        <f t="shared" si="243"/>
        <v>0</v>
      </c>
      <c r="AK206" s="42">
        <f t="shared" si="244"/>
        <v>-33267.5146666666</v>
      </c>
      <c r="AL206" s="42">
        <f t="shared" si="245"/>
        <v>-189478.714666667</v>
      </c>
      <c r="AM206" s="43" t="e">
        <f>VLOOKUP(D206,'[9]2月'!$B:$C,2,0)</f>
        <v>#N/A</v>
      </c>
    </row>
    <row r="207" s="43" customFormat="1" ht="16.5" spans="2:39">
      <c r="B207" s="46">
        <v>202</v>
      </c>
      <c r="C207" s="46" t="str">
        <f>_xlfn.XLOOKUP(D207,[1]整理明细!$C:$C,[1]整理明细!$B:$B)</f>
        <v>S437056</v>
      </c>
      <c r="D207" s="47" t="s">
        <v>599</v>
      </c>
      <c r="E207" s="47" t="s">
        <v>1078</v>
      </c>
      <c r="F207" s="47"/>
      <c r="G207" s="66">
        <f>VLOOKUP($C207,'[2]2024.01月支付计划'!$B:$H,5,0)</f>
        <v>0</v>
      </c>
      <c r="H207" s="66">
        <f>VLOOKUP($C207,'[2]2024.01月支付计划'!$B:$H,6,0)</f>
        <v>5600</v>
      </c>
      <c r="I207" s="66">
        <f>VLOOKUP($C207,'[2]2024.01月支付计划'!$B:$H,7,0)</f>
        <v>933.333333333333</v>
      </c>
      <c r="J207" s="24">
        <f t="shared" ref="J207:L207" si="254">P207+V207+Y207+AB207+AE207+S207+M207</f>
        <v>746.666666666667</v>
      </c>
      <c r="K207" s="24">
        <f t="shared" si="254"/>
        <v>11200</v>
      </c>
      <c r="L207" s="24">
        <f t="shared" si="254"/>
        <v>-10453.3333333333</v>
      </c>
      <c r="M207" s="33">
        <f>VLOOKUP(C207,'[2]2024.01月支付计划'!$B:$K,10,0)</f>
        <v>0</v>
      </c>
      <c r="N207" s="24"/>
      <c r="O207" s="24">
        <f t="shared" si="241"/>
        <v>0</v>
      </c>
      <c r="P207" s="24">
        <f t="shared" si="192"/>
        <v>746.666666666667</v>
      </c>
      <c r="Q207" s="24">
        <f>VLOOKUP(D207,'[4]12月'!$I:$J,2,0)</f>
        <v>5600</v>
      </c>
      <c r="R207" s="24">
        <f t="shared" si="234"/>
        <v>-4853.33333333333</v>
      </c>
      <c r="S207" s="24"/>
      <c r="T207" s="24"/>
      <c r="U207" s="24">
        <f t="shared" si="235"/>
        <v>0</v>
      </c>
      <c r="V207" s="24">
        <f>VLOOKUP(D207,[5]河北应付账款!$C:$G,5,0)</f>
        <v>0</v>
      </c>
      <c r="W207" s="24">
        <f>VLOOKUP(D207,'[4]10月'!$I:$J,2,0)</f>
        <v>5600</v>
      </c>
      <c r="X207" s="24">
        <f t="shared" si="236"/>
        <v>-5600</v>
      </c>
      <c r="Y207" s="24"/>
      <c r="Z207" s="24"/>
      <c r="AA207" s="24">
        <f t="shared" si="237"/>
        <v>0</v>
      </c>
      <c r="AB207" s="24"/>
      <c r="AC207" s="24"/>
      <c r="AD207" s="24">
        <f t="shared" si="238"/>
        <v>0</v>
      </c>
      <c r="AE207" s="24"/>
      <c r="AF207" s="24"/>
      <c r="AG207" s="24">
        <f t="shared" si="239"/>
        <v>0</v>
      </c>
      <c r="AH207" s="47"/>
      <c r="AI207" s="42">
        <f t="shared" si="242"/>
        <v>11200</v>
      </c>
      <c r="AJ207" s="42">
        <f t="shared" si="243"/>
        <v>11200</v>
      </c>
      <c r="AK207" s="42">
        <f t="shared" si="244"/>
        <v>10453.3333333333</v>
      </c>
      <c r="AL207" s="42">
        <f t="shared" si="245"/>
        <v>10453.3333333333</v>
      </c>
      <c r="AM207" s="43" t="e">
        <f>VLOOKUP(D207,'[9]2月'!$B:$C,2,0)</f>
        <v>#N/A</v>
      </c>
    </row>
    <row r="208" s="25" customFormat="1" ht="16.5" spans="3:39">
      <c r="C208" s="25" t="s">
        <v>566</v>
      </c>
      <c r="D208" s="25" t="s">
        <v>567</v>
      </c>
      <c r="E208" s="47" t="s">
        <v>1078</v>
      </c>
      <c r="G208" s="66">
        <f>VLOOKUP($C208,'[2]2024.01月支付计划'!$B:$H,5,0)</f>
        <v>3464.06</v>
      </c>
      <c r="H208" s="66">
        <f>VLOOKUP($C208,'[2]2024.01月支付计划'!$B:$H,6,0)</f>
        <v>4500</v>
      </c>
      <c r="I208" s="66">
        <f>VLOOKUP($C208,'[2]2024.01月支付计划'!$B:$H,7,0)</f>
        <v>750</v>
      </c>
      <c r="J208" s="24">
        <f t="shared" ref="J208:L208" si="255">P208+V208+Y208+AB208+AE208+S208+M208</f>
        <v>6600</v>
      </c>
      <c r="K208" s="24">
        <f t="shared" si="255"/>
        <v>1000</v>
      </c>
      <c r="L208" s="24">
        <f t="shared" si="255"/>
        <v>5600</v>
      </c>
      <c r="M208" s="33">
        <v>0</v>
      </c>
      <c r="N208" s="24"/>
      <c r="O208" s="34"/>
      <c r="P208" s="34"/>
      <c r="Q208" s="34"/>
      <c r="R208" s="34"/>
      <c r="S208" s="34"/>
      <c r="T208" s="34"/>
      <c r="U208" s="34"/>
      <c r="V208" s="34">
        <v>3600</v>
      </c>
      <c r="W208" s="34"/>
      <c r="X208" s="34">
        <f t="shared" si="236"/>
        <v>3600</v>
      </c>
      <c r="Y208" s="24">
        <f>VLOOKUP(D208,'[6]规则内-打印版'!$D$3:$I$158,6,0)</f>
        <v>2000</v>
      </c>
      <c r="Z208" s="34"/>
      <c r="AA208" s="34">
        <f t="shared" si="237"/>
        <v>2000</v>
      </c>
      <c r="AB208" s="24">
        <f>VLOOKUP(D208,[7]支付登记跟进V2!$B:$F,5,0)</f>
        <v>1000</v>
      </c>
      <c r="AC208" s="24">
        <f>VLOOKUP(D208,'[4]8月'!$I:$J,2,0)</f>
        <v>1000</v>
      </c>
      <c r="AD208" s="34">
        <f t="shared" si="238"/>
        <v>0</v>
      </c>
      <c r="AE208" s="24"/>
      <c r="AF208" s="24"/>
      <c r="AG208" s="34">
        <f t="shared" si="239"/>
        <v>0</v>
      </c>
      <c r="AI208" s="42">
        <f t="shared" si="242"/>
        <v>-5600</v>
      </c>
      <c r="AJ208" s="42">
        <f t="shared" si="243"/>
        <v>-5600</v>
      </c>
      <c r="AK208" s="42">
        <f t="shared" si="244"/>
        <v>-5600</v>
      </c>
      <c r="AL208" s="42">
        <f t="shared" si="245"/>
        <v>-5600</v>
      </c>
      <c r="AM208" s="43" t="e">
        <f>VLOOKUP(D208,'[9]2月'!$B:$C,2,0)</f>
        <v>#N/A</v>
      </c>
    </row>
    <row r="209" s="25" customFormat="1" ht="16.5" spans="3:39">
      <c r="C209" s="25" t="s">
        <v>368</v>
      </c>
      <c r="D209" s="25" t="s">
        <v>369</v>
      </c>
      <c r="E209" s="47" t="s">
        <v>1078</v>
      </c>
      <c r="G209" s="66">
        <f>VLOOKUP($C209,'[2]2024.01月支付计划'!$B:$H,5,0)</f>
        <v>7894</v>
      </c>
      <c r="H209" s="66">
        <f>VLOOKUP($C209,'[2]2024.01月支付计划'!$B:$H,6,0)</f>
        <v>0</v>
      </c>
      <c r="I209" s="66">
        <f>VLOOKUP($C209,'[2]2024.01月支付计划'!$B:$H,7,0)</f>
        <v>0</v>
      </c>
      <c r="J209" s="24">
        <f t="shared" ref="J209:L209" si="256">P209+V209+Y209+AB209+AE209+S209+M209</f>
        <v>1063.2</v>
      </c>
      <c r="K209" s="24">
        <f t="shared" si="256"/>
        <v>0</v>
      </c>
      <c r="L209" s="24">
        <f t="shared" si="256"/>
        <v>1063.2</v>
      </c>
      <c r="M209" s="33">
        <v>0</v>
      </c>
      <c r="N209" s="24"/>
      <c r="O209" s="34"/>
      <c r="P209" s="34"/>
      <c r="Q209" s="34"/>
      <c r="R209" s="34"/>
      <c r="S209" s="34"/>
      <c r="T209" s="34"/>
      <c r="U209" s="34"/>
      <c r="V209" s="34">
        <v>800</v>
      </c>
      <c r="W209" s="34"/>
      <c r="X209" s="34">
        <f t="shared" si="236"/>
        <v>800</v>
      </c>
      <c r="Y209" s="24"/>
      <c r="Z209" s="34"/>
      <c r="AA209" s="34">
        <f t="shared" si="237"/>
        <v>0</v>
      </c>
      <c r="AB209" s="24">
        <f>VLOOKUP(D209,[7]支付登记跟进V2!$B:$F,5,0)</f>
        <v>0</v>
      </c>
      <c r="AC209" s="24"/>
      <c r="AD209" s="34">
        <f t="shared" si="238"/>
        <v>0</v>
      </c>
      <c r="AE209" s="24">
        <f>VLOOKUP(D209,[8]签批清单!$B:$C,2,0)</f>
        <v>263.2</v>
      </c>
      <c r="AF209" s="24"/>
      <c r="AG209" s="34">
        <f t="shared" si="239"/>
        <v>263.2</v>
      </c>
      <c r="AI209" s="42">
        <f t="shared" si="242"/>
        <v>-1063.2</v>
      </c>
      <c r="AJ209" s="42">
        <f t="shared" si="243"/>
        <v>-1063.2</v>
      </c>
      <c r="AK209" s="42">
        <f t="shared" si="244"/>
        <v>-1063.2</v>
      </c>
      <c r="AL209" s="42">
        <f t="shared" si="245"/>
        <v>-1063.2</v>
      </c>
      <c r="AM209" s="43" t="e">
        <f>VLOOKUP(D209,'[9]2月'!$B:$C,2,0)</f>
        <v>#N/A</v>
      </c>
    </row>
    <row r="210" s="25" customFormat="1" ht="16.5" spans="3:39">
      <c r="C210" s="25" t="s">
        <v>490</v>
      </c>
      <c r="D210" s="25" t="s">
        <v>491</v>
      </c>
      <c r="E210" s="47" t="s">
        <v>1078</v>
      </c>
      <c r="G210" s="66">
        <f>VLOOKUP($C210,'[2]2024.01月支付计划'!$B:$H,5,0)</f>
        <v>16080</v>
      </c>
      <c r="H210" s="66">
        <f>VLOOKUP($C210,'[2]2024.01月支付计划'!$B:$H,6,0)</f>
        <v>0</v>
      </c>
      <c r="I210" s="66">
        <f>VLOOKUP($C210,'[2]2024.01月支付计划'!$B:$H,7,0)</f>
        <v>0</v>
      </c>
      <c r="J210" s="24">
        <f t="shared" ref="J210:L210" si="257">P210+V210+Y210+AB210+AE210+S210+M210</f>
        <v>6090.66666666667</v>
      </c>
      <c r="K210" s="24">
        <f t="shared" si="257"/>
        <v>2000</v>
      </c>
      <c r="L210" s="24">
        <f t="shared" si="257"/>
        <v>4090.66666666667</v>
      </c>
      <c r="M210" s="33">
        <v>0</v>
      </c>
      <c r="N210" s="24"/>
      <c r="O210" s="34"/>
      <c r="P210" s="34"/>
      <c r="Q210" s="34"/>
      <c r="R210" s="34"/>
      <c r="S210" s="34"/>
      <c r="T210" s="34"/>
      <c r="U210" s="34"/>
      <c r="V210" s="34">
        <v>1680</v>
      </c>
      <c r="W210" s="34"/>
      <c r="X210" s="34">
        <f t="shared" si="236"/>
        <v>1680</v>
      </c>
      <c r="Y210" s="24"/>
      <c r="Z210" s="34"/>
      <c r="AA210" s="34">
        <f t="shared" si="237"/>
        <v>0</v>
      </c>
      <c r="AB210" s="24">
        <f>VLOOKUP(D210,[7]支付登记跟进V2!$B:$F,5,0)</f>
        <v>2000</v>
      </c>
      <c r="AC210" s="24">
        <f>VLOOKUP(D210,'[4]8月'!$I:$J,2,0)</f>
        <v>2000</v>
      </c>
      <c r="AD210" s="34">
        <f t="shared" si="238"/>
        <v>0</v>
      </c>
      <c r="AE210" s="24">
        <f>VLOOKUP(D210,[8]签批清单!$B:$C,2,0)</f>
        <v>2410.66666666667</v>
      </c>
      <c r="AF210" s="24"/>
      <c r="AG210" s="34">
        <f t="shared" si="239"/>
        <v>2410.66666666667</v>
      </c>
      <c r="AI210" s="42">
        <f t="shared" si="242"/>
        <v>-4090.66666666667</v>
      </c>
      <c r="AJ210" s="42">
        <f t="shared" si="243"/>
        <v>-4090.66666666667</v>
      </c>
      <c r="AK210" s="42">
        <f t="shared" si="244"/>
        <v>-4090.66666666667</v>
      </c>
      <c r="AL210" s="42">
        <f t="shared" si="245"/>
        <v>-4090.66666666667</v>
      </c>
      <c r="AM210" s="43" t="e">
        <f>VLOOKUP(D210,'[9]2月'!$B:$C,2,0)</f>
        <v>#N/A</v>
      </c>
    </row>
    <row r="211" s="25" customFormat="1" ht="16.5" spans="3:39">
      <c r="C211" s="25" t="s">
        <v>282</v>
      </c>
      <c r="D211" s="25" t="s">
        <v>283</v>
      </c>
      <c r="E211" s="47" t="s">
        <v>1078</v>
      </c>
      <c r="G211" s="66">
        <v>0</v>
      </c>
      <c r="H211" s="66">
        <v>0</v>
      </c>
      <c r="I211" s="66">
        <v>0</v>
      </c>
      <c r="J211" s="24">
        <f t="shared" ref="J211:L211" si="258">P211+V211+Y211+AB211+AE211+S211+M211</f>
        <v>9680</v>
      </c>
      <c r="K211" s="24">
        <f t="shared" si="258"/>
        <v>1000</v>
      </c>
      <c r="L211" s="24">
        <f t="shared" si="258"/>
        <v>8680</v>
      </c>
      <c r="M211" s="33"/>
      <c r="N211" s="24"/>
      <c r="O211" s="34"/>
      <c r="P211" s="34"/>
      <c r="Q211" s="34"/>
      <c r="R211" s="34"/>
      <c r="S211" s="34"/>
      <c r="T211" s="34"/>
      <c r="U211" s="34"/>
      <c r="V211" s="34">
        <v>7680</v>
      </c>
      <c r="W211" s="34"/>
      <c r="X211" s="34">
        <f t="shared" si="236"/>
        <v>7680</v>
      </c>
      <c r="Y211" s="24">
        <f>VLOOKUP(D211,'[6]规则内-打印版'!$D$3:$I$158,6,0)</f>
        <v>1000</v>
      </c>
      <c r="Z211" s="34"/>
      <c r="AA211" s="34">
        <f t="shared" si="237"/>
        <v>1000</v>
      </c>
      <c r="AB211" s="24">
        <f>VLOOKUP(D211,[7]支付登记跟进V2!$B:$F,5,0)</f>
        <v>1000</v>
      </c>
      <c r="AC211" s="24">
        <f>VLOOKUP(D211,'[4]8月'!$I:$J,2,0)</f>
        <v>1000</v>
      </c>
      <c r="AD211" s="34">
        <f t="shared" si="238"/>
        <v>0</v>
      </c>
      <c r="AE211" s="24"/>
      <c r="AF211" s="24"/>
      <c r="AG211" s="34">
        <f t="shared" si="239"/>
        <v>0</v>
      </c>
      <c r="AI211" s="42">
        <f t="shared" si="242"/>
        <v>-8680</v>
      </c>
      <c r="AJ211" s="42">
        <f t="shared" si="243"/>
        <v>-8680</v>
      </c>
      <c r="AK211" s="42">
        <f t="shared" si="244"/>
        <v>-8680</v>
      </c>
      <c r="AL211" s="42">
        <f t="shared" si="245"/>
        <v>-8680</v>
      </c>
      <c r="AM211" s="43" t="e">
        <f>VLOOKUP(D211,'[9]2月'!$B:$C,2,0)</f>
        <v>#N/A</v>
      </c>
    </row>
    <row r="212" s="25" customFormat="1" ht="16.5" spans="3:39">
      <c r="C212" s="25" t="s">
        <v>253</v>
      </c>
      <c r="D212" s="25" t="s">
        <v>254</v>
      </c>
      <c r="E212" s="47" t="s">
        <v>1078</v>
      </c>
      <c r="G212" s="66">
        <f>VLOOKUP($C212,'[2]2024.01月支付计划'!$B:$H,5,0)</f>
        <v>162995.67</v>
      </c>
      <c r="H212" s="66">
        <f>VLOOKUP($C212,'[2]2024.01月支付计划'!$B:$H,6,0)</f>
        <v>59747.21</v>
      </c>
      <c r="I212" s="66">
        <f>VLOOKUP($C212,'[2]2024.01月支付计划'!$B:$H,7,0)</f>
        <v>9957.86833333333</v>
      </c>
      <c r="J212" s="24">
        <f t="shared" ref="J212:L212" si="259">P212+V212+Y212+AB212+AE212+S212+M212</f>
        <v>66860.7813333333</v>
      </c>
      <c r="K212" s="24">
        <f t="shared" si="259"/>
        <v>46000</v>
      </c>
      <c r="L212" s="24">
        <f t="shared" si="259"/>
        <v>20860.7813333333</v>
      </c>
      <c r="M212" s="33">
        <v>0</v>
      </c>
      <c r="N212" s="24"/>
      <c r="O212" s="34"/>
      <c r="P212" s="34"/>
      <c r="Q212" s="34"/>
      <c r="R212" s="34"/>
      <c r="S212" s="34"/>
      <c r="T212" s="34"/>
      <c r="U212" s="34"/>
      <c r="V212" s="34">
        <v>20320</v>
      </c>
      <c r="W212" s="34">
        <f>VLOOKUP(D212,'[4]10月'!$I:$J,2,0)</f>
        <v>15000</v>
      </c>
      <c r="X212" s="34">
        <f t="shared" si="236"/>
        <v>5320</v>
      </c>
      <c r="Y212" s="24">
        <f>VLOOKUP(D212,'[6]规则内-打印版'!$D$3:$I$158,6,0)</f>
        <v>15000</v>
      </c>
      <c r="Z212" s="34"/>
      <c r="AA212" s="34">
        <f t="shared" si="237"/>
        <v>15000</v>
      </c>
      <c r="AB212" s="24">
        <f>VLOOKUP(D212,[7]支付登记跟进V2!$B:$F,5,0)</f>
        <v>15000</v>
      </c>
      <c r="AC212" s="24">
        <f>VLOOKUP(D212,'[4]8月'!$I:$J,2,0)</f>
        <v>15000</v>
      </c>
      <c r="AD212" s="34">
        <f t="shared" si="238"/>
        <v>0</v>
      </c>
      <c r="AE212" s="24">
        <f>VLOOKUP(D212,[8]签批清单!$B:$C,2,0)</f>
        <v>16540.7813333333</v>
      </c>
      <c r="AF212" s="24">
        <f>VLOOKUP(D212,'[4]7月'!$I:$J,2,0)</f>
        <v>16000</v>
      </c>
      <c r="AG212" s="34">
        <f t="shared" si="239"/>
        <v>540.7813333333</v>
      </c>
      <c r="AI212" s="42">
        <f t="shared" si="242"/>
        <v>-20860.7813333333</v>
      </c>
      <c r="AJ212" s="42">
        <f t="shared" si="243"/>
        <v>-20860.7813333333</v>
      </c>
      <c r="AK212" s="42">
        <f t="shared" si="244"/>
        <v>-20860.7813333333</v>
      </c>
      <c r="AL212" s="42">
        <f t="shared" si="245"/>
        <v>-20860.7813333333</v>
      </c>
      <c r="AM212" s="43" t="e">
        <f>VLOOKUP(D212,'[9]2月'!$B:$C,2,0)</f>
        <v>#N/A</v>
      </c>
    </row>
    <row r="213" s="25" customFormat="1" ht="16.5" spans="3:39">
      <c r="C213" s="25" t="s">
        <v>177</v>
      </c>
      <c r="D213" s="25" t="s">
        <v>178</v>
      </c>
      <c r="E213" s="47" t="s">
        <v>1078</v>
      </c>
      <c r="G213" s="66">
        <f>VLOOKUP($C213,'[2]2024.01月支付计划'!$B:$H,5,0)</f>
        <v>198597.85</v>
      </c>
      <c r="H213" s="66">
        <f>VLOOKUP($C213,'[2]2024.01月支付计划'!$B:$H,6,0)</f>
        <v>116461.19</v>
      </c>
      <c r="I213" s="66">
        <f>VLOOKUP($C213,'[2]2024.01月支付计划'!$B:$H,7,0)</f>
        <v>19410.1983333333</v>
      </c>
      <c r="J213" s="24">
        <f t="shared" ref="J213:L213" si="260">P213+V213+Y213+AB213+AE213+S213+M213</f>
        <v>46383.3866666667</v>
      </c>
      <c r="K213" s="24">
        <f t="shared" si="260"/>
        <v>36000</v>
      </c>
      <c r="L213" s="24">
        <f t="shared" si="260"/>
        <v>10383.3866666667</v>
      </c>
      <c r="M213" s="33">
        <v>0</v>
      </c>
      <c r="N213" s="24"/>
      <c r="O213" s="34"/>
      <c r="P213" s="34"/>
      <c r="Q213" s="34"/>
      <c r="R213" s="34"/>
      <c r="S213" s="34"/>
      <c r="T213" s="34"/>
      <c r="U213" s="34"/>
      <c r="V213" s="34">
        <v>13200</v>
      </c>
      <c r="W213" s="34">
        <f>VLOOKUP(D213,'[4]10月'!$I:$J,2,0)</f>
        <v>10000</v>
      </c>
      <c r="X213" s="34">
        <f t="shared" si="236"/>
        <v>3200</v>
      </c>
      <c r="Y213" s="24">
        <f>VLOOKUP(D213,'[6]规则内-打印版'!$D$3:$I$158,6,0)</f>
        <v>7000</v>
      </c>
      <c r="Z213" s="34"/>
      <c r="AA213" s="34">
        <f t="shared" si="237"/>
        <v>7000</v>
      </c>
      <c r="AB213" s="24">
        <f>VLOOKUP(D213,[7]支付登记跟进V2!$B:$F,5,0)</f>
        <v>7000</v>
      </c>
      <c r="AC213" s="24">
        <f>VLOOKUP(D213,'[4]8月'!$I:$J,2,0)</f>
        <v>7000</v>
      </c>
      <c r="AD213" s="34">
        <f t="shared" si="238"/>
        <v>0</v>
      </c>
      <c r="AE213" s="24">
        <f>VLOOKUP(D213,[8]签批清单!$B:$C,2,0)</f>
        <v>19183.3866666667</v>
      </c>
      <c r="AF213" s="24">
        <f>VLOOKUP(D213,'[4]7月'!$I:$J,2,0)</f>
        <v>19000</v>
      </c>
      <c r="AG213" s="34">
        <f t="shared" si="239"/>
        <v>183.386666666702</v>
      </c>
      <c r="AI213" s="42">
        <f t="shared" si="242"/>
        <v>-10383.3866666667</v>
      </c>
      <c r="AJ213" s="42">
        <f t="shared" si="243"/>
        <v>-10383.3866666667</v>
      </c>
      <c r="AK213" s="42">
        <f t="shared" si="244"/>
        <v>-10383.3866666667</v>
      </c>
      <c r="AL213" s="42">
        <f t="shared" si="245"/>
        <v>-10383.3866666667</v>
      </c>
      <c r="AM213" s="43" t="e">
        <f>VLOOKUP(D213,'[9]2月'!$B:$C,2,0)</f>
        <v>#N/A</v>
      </c>
    </row>
    <row r="214" s="25" customFormat="1" ht="16.5" spans="3:39">
      <c r="C214" s="25" t="s">
        <v>259</v>
      </c>
      <c r="D214" s="25" t="s">
        <v>260</v>
      </c>
      <c r="E214" s="47" t="s">
        <v>1078</v>
      </c>
      <c r="G214" s="66">
        <f>VLOOKUP($C214,'[2]2024.01月支付计划'!$B:$H,5,0)</f>
        <v>201330.89</v>
      </c>
      <c r="H214" s="66">
        <f>VLOOKUP($C214,'[2]2024.01月支付计划'!$B:$H,6,0)</f>
        <v>0</v>
      </c>
      <c r="I214" s="66">
        <f>VLOOKUP($C214,'[2]2024.01月支付计划'!$B:$H,7,0)</f>
        <v>0</v>
      </c>
      <c r="J214" s="24">
        <f t="shared" ref="J214:L214" si="261">P214+V214+Y214+AB214+AE214+S214+M214</f>
        <v>385137.452</v>
      </c>
      <c r="K214" s="24">
        <f t="shared" si="261"/>
        <v>156000</v>
      </c>
      <c r="L214" s="24">
        <f t="shared" si="261"/>
        <v>229137.452</v>
      </c>
      <c r="M214" s="33">
        <v>0</v>
      </c>
      <c r="N214" s="24"/>
      <c r="O214" s="34"/>
      <c r="P214" s="34"/>
      <c r="Q214" s="34"/>
      <c r="R214" s="34"/>
      <c r="S214" s="34"/>
      <c r="T214" s="34"/>
      <c r="U214" s="34"/>
      <c r="V214" s="34">
        <v>228160</v>
      </c>
      <c r="W214" s="34"/>
      <c r="X214" s="34">
        <f t="shared" si="236"/>
        <v>228160</v>
      </c>
      <c r="Y214" s="24">
        <f>VLOOKUP(D214,'[6]规则内-打印版'!$D$3:$I$158,6,0)</f>
        <v>43000</v>
      </c>
      <c r="Z214" s="34">
        <f>VLOOKUP(D214,'[4]9月'!$I:$J,2,0)</f>
        <v>43000</v>
      </c>
      <c r="AA214" s="34">
        <f t="shared" si="237"/>
        <v>0</v>
      </c>
      <c r="AB214" s="24">
        <f>VLOOKUP(D214,[7]支付登记跟进V2!$B:$F,5,0)</f>
        <v>53000</v>
      </c>
      <c r="AC214" s="24">
        <f>VLOOKUP(D214,'[4]8月'!$I:$J,2,0)</f>
        <v>53000</v>
      </c>
      <c r="AD214" s="34">
        <f t="shared" si="238"/>
        <v>0</v>
      </c>
      <c r="AE214" s="24">
        <f>VLOOKUP(D214,[8]签批清单!$B:$C,2,0)</f>
        <v>60977.452</v>
      </c>
      <c r="AF214" s="24">
        <f>VLOOKUP(D214,'[4]7月'!$I:$J,2,0)</f>
        <v>60000</v>
      </c>
      <c r="AG214" s="34">
        <f t="shared" si="239"/>
        <v>977.451999999997</v>
      </c>
      <c r="AI214" s="42">
        <f t="shared" si="242"/>
        <v>-229137.452</v>
      </c>
      <c r="AJ214" s="42">
        <f t="shared" si="243"/>
        <v>-229137.452</v>
      </c>
      <c r="AK214" s="42">
        <f t="shared" si="244"/>
        <v>-229137.452</v>
      </c>
      <c r="AL214" s="42">
        <f t="shared" si="245"/>
        <v>-229137.452</v>
      </c>
      <c r="AM214" s="43" t="e">
        <f>VLOOKUP(D214,'[9]2月'!$B:$C,2,0)</f>
        <v>#N/A</v>
      </c>
    </row>
    <row r="215" s="25" customFormat="1" ht="16.5" spans="3:39">
      <c r="C215" s="25" t="s">
        <v>146</v>
      </c>
      <c r="D215" s="25" t="s">
        <v>147</v>
      </c>
      <c r="E215" s="47" t="s">
        <v>1078</v>
      </c>
      <c r="G215" s="66">
        <f>VLOOKUP($C215,'[2]2024.01月支付计划'!$B:$H,5,0)</f>
        <v>322592</v>
      </c>
      <c r="H215" s="66">
        <f>VLOOKUP($C215,'[2]2024.01月支付计划'!$B:$H,6,0)</f>
        <v>0</v>
      </c>
      <c r="I215" s="66">
        <f>VLOOKUP($C215,'[2]2024.01月支付计划'!$B:$H,7,0)</f>
        <v>0</v>
      </c>
      <c r="J215" s="24">
        <f t="shared" ref="J215:L215" si="262">P215+V215+Y215+AB215+AE215+S215+M215</f>
        <v>156716.48</v>
      </c>
      <c r="K215" s="24">
        <f t="shared" si="262"/>
        <v>156000</v>
      </c>
      <c r="L215" s="24">
        <f t="shared" si="262"/>
        <v>716.480000000003</v>
      </c>
      <c r="M215" s="33">
        <v>0</v>
      </c>
      <c r="N215" s="2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>
        <v>39000</v>
      </c>
      <c r="Z215" s="34">
        <f>VLOOKUP(D215,'[4]9月'!$I:$J,2,0)</f>
        <v>39000</v>
      </c>
      <c r="AA215" s="34">
        <f t="shared" si="237"/>
        <v>0</v>
      </c>
      <c r="AB215" s="24">
        <f>VLOOKUP(D215,[7]支付登记跟进V2!$B:$F,5,0)</f>
        <v>56000</v>
      </c>
      <c r="AC215" s="24">
        <f>VLOOKUP(D215,'[4]8月'!$I:$J,2,0)</f>
        <v>56000</v>
      </c>
      <c r="AD215" s="34">
        <f t="shared" si="238"/>
        <v>0</v>
      </c>
      <c r="AE215" s="24">
        <f>VLOOKUP(D215,[8]签批清单!$B:$C,2,0)</f>
        <v>61716.48</v>
      </c>
      <c r="AF215" s="24">
        <f>VLOOKUP(D215,'[4]7月'!$I:$J,2,0)</f>
        <v>61000</v>
      </c>
      <c r="AG215" s="34">
        <f t="shared" si="239"/>
        <v>716.480000000003</v>
      </c>
      <c r="AI215" s="42">
        <f t="shared" si="242"/>
        <v>-716.48000000001</v>
      </c>
      <c r="AJ215" s="42">
        <f t="shared" si="243"/>
        <v>-716.48000000001</v>
      </c>
      <c r="AK215" s="42">
        <f t="shared" si="244"/>
        <v>-716.48000000001</v>
      </c>
      <c r="AL215" s="42">
        <f t="shared" si="245"/>
        <v>-716.48000000001</v>
      </c>
      <c r="AM215" s="43" t="e">
        <f>VLOOKUP(D215,'[9]2月'!$B:$C,2,0)</f>
        <v>#N/A</v>
      </c>
    </row>
    <row r="216" s="25" customFormat="1" ht="16.5" spans="3:39">
      <c r="C216" s="25" t="s">
        <v>342</v>
      </c>
      <c r="D216" s="25" t="s">
        <v>343</v>
      </c>
      <c r="E216" s="47" t="s">
        <v>1078</v>
      </c>
      <c r="G216" s="66">
        <f>VLOOKUP($C216,'[2]2024.01月支付计划'!$B:$H,5,0)</f>
        <v>99687.68</v>
      </c>
      <c r="H216" s="66">
        <f>VLOOKUP($C216,'[2]2024.01月支付计划'!$B:$H,6,0)</f>
        <v>0</v>
      </c>
      <c r="I216" s="66">
        <f>VLOOKUP($C216,'[2]2024.01月支付计划'!$B:$H,7,0)</f>
        <v>0</v>
      </c>
      <c r="J216" s="24">
        <f t="shared" ref="J216:L216" si="263">P216+V216+Y216+AB216+AE216+S216+M216</f>
        <v>38672.152</v>
      </c>
      <c r="K216" s="24">
        <f t="shared" si="263"/>
        <v>26490</v>
      </c>
      <c r="L216" s="24">
        <f t="shared" si="263"/>
        <v>12182.152</v>
      </c>
      <c r="M216" s="33">
        <v>0</v>
      </c>
      <c r="N216" s="2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>
        <v>11000</v>
      </c>
      <c r="Z216" s="34"/>
      <c r="AA216" s="34">
        <f t="shared" si="237"/>
        <v>11000</v>
      </c>
      <c r="AB216" s="24">
        <f>VLOOKUP(D216,[7]支付登记跟进V2!$B:$F,5,0)</f>
        <v>11000</v>
      </c>
      <c r="AC216" s="24">
        <f>VLOOKUP(D216,'[4]8月'!$I:$J,2,0)</f>
        <v>10670</v>
      </c>
      <c r="AD216" s="34">
        <f t="shared" si="238"/>
        <v>330</v>
      </c>
      <c r="AE216" s="24">
        <f>VLOOKUP(D216,[8]签批清单!$B:$C,2,0)</f>
        <v>16672.152</v>
      </c>
      <c r="AF216" s="24">
        <f>VLOOKUP(D216,'[4]7月'!$I:$J,2,0)</f>
        <v>15820</v>
      </c>
      <c r="AG216" s="34">
        <f t="shared" si="239"/>
        <v>852.151999999998</v>
      </c>
      <c r="AI216" s="42">
        <f t="shared" si="242"/>
        <v>-12182.152</v>
      </c>
      <c r="AJ216" s="42">
        <f t="shared" si="243"/>
        <v>-12182.152</v>
      </c>
      <c r="AK216" s="42">
        <f t="shared" si="244"/>
        <v>-12182.152</v>
      </c>
      <c r="AL216" s="42">
        <f t="shared" si="245"/>
        <v>-12182.152</v>
      </c>
      <c r="AM216" s="43" t="e">
        <f>VLOOKUP(D216,'[9]2月'!$B:$C,2,0)</f>
        <v>#N/A</v>
      </c>
    </row>
    <row r="217" s="43" customFormat="1" ht="16.5" spans="2:39">
      <c r="B217" s="46">
        <v>203</v>
      </c>
      <c r="C217" s="46" t="s">
        <v>807</v>
      </c>
      <c r="D217" s="47" t="s">
        <v>808</v>
      </c>
      <c r="E217" s="47" t="s">
        <v>1078</v>
      </c>
      <c r="F217" s="47"/>
      <c r="G217" s="66">
        <f>VLOOKUP($C217,'[2]2024.01月支付计划'!$B:$H,5,0)</f>
        <v>99031</v>
      </c>
      <c r="H217" s="66">
        <f>VLOOKUP($C217,'[2]2024.01月支付计划'!$B:$H,6,0)</f>
        <v>301331</v>
      </c>
      <c r="I217" s="66">
        <f>VLOOKUP($C217,'[2]2024.01月支付计划'!$B:$H,7,0)</f>
        <v>50221.8333333333</v>
      </c>
      <c r="J217" s="24">
        <f t="shared" ref="J217:L217" si="264">P217+V217+Y217+AB217+AE217+S217+M217</f>
        <v>116322.4</v>
      </c>
      <c r="K217" s="24">
        <f t="shared" si="264"/>
        <v>210334</v>
      </c>
      <c r="L217" s="24">
        <f t="shared" si="264"/>
        <v>-49892.6</v>
      </c>
      <c r="M217" s="33">
        <f>VLOOKUP(C217,'[2]2024.01月支付计划'!$B:$K,10,0)</f>
        <v>40000</v>
      </c>
      <c r="N217" s="24"/>
      <c r="O217" s="24">
        <f t="shared" ref="O217:O280" si="265">M217-N217</f>
        <v>40000</v>
      </c>
      <c r="P217" s="24"/>
      <c r="Q217" s="24"/>
      <c r="R217" s="24">
        <f t="shared" ref="R217:R280" si="266">P217-Q217</f>
        <v>0</v>
      </c>
      <c r="S217" s="24">
        <v>30000</v>
      </c>
      <c r="T217" s="24">
        <f>VLOOKUP(D217,'[4]11月'!$I:$J,2,0)</f>
        <v>74119</v>
      </c>
      <c r="U217" s="24"/>
      <c r="V217" s="24">
        <f>VLOOKUP(D217,[5]河北应付账款!$C:$G,5,0)</f>
        <v>34322.4</v>
      </c>
      <c r="W217" s="24">
        <f>VLOOKUP(D217,'[4]10月'!$I:$J,2,0)</f>
        <v>58014</v>
      </c>
      <c r="X217" s="34">
        <f t="shared" ref="X217:X280" si="267">V217-W217</f>
        <v>-23691.6</v>
      </c>
      <c r="Y217" s="24">
        <f>VLOOKUP(D217,'[6]规则内-打印版'!$D$3:$I$158,6,0)</f>
        <v>12000</v>
      </c>
      <c r="Z217" s="24">
        <f>VLOOKUP(D217,'[4]9月'!$I:$J,2,0)</f>
        <v>71505</v>
      </c>
      <c r="AA217" s="34">
        <f t="shared" si="237"/>
        <v>-59505</v>
      </c>
      <c r="AB217" s="24"/>
      <c r="AC217" s="24">
        <f>VLOOKUP(D217,'[4]8月'!$I:$J,2,0)</f>
        <v>5170</v>
      </c>
      <c r="AD217" s="34">
        <f t="shared" si="238"/>
        <v>-5170</v>
      </c>
      <c r="AE217" s="24"/>
      <c r="AF217" s="24">
        <f>VLOOKUP(D217,'[4]7月'!$I:$J,2,0)</f>
        <v>1526</v>
      </c>
      <c r="AG217" s="34">
        <f t="shared" si="239"/>
        <v>-1526</v>
      </c>
      <c r="AH217" s="47"/>
      <c r="AI217" s="42">
        <f t="shared" si="242"/>
        <v>164011.6</v>
      </c>
      <c r="AJ217" s="42">
        <f t="shared" si="243"/>
        <v>134011.6</v>
      </c>
      <c r="AK217" s="42">
        <f t="shared" si="244"/>
        <v>134011.6</v>
      </c>
      <c r="AL217" s="42">
        <f t="shared" si="245"/>
        <v>94011.6</v>
      </c>
      <c r="AM217" s="43" t="e">
        <f>VLOOKUP(D217,'[9]2月'!$B:$C,2,0)</f>
        <v>#N/A</v>
      </c>
    </row>
    <row r="218" s="43" customFormat="1" ht="16.5" spans="2:39">
      <c r="B218" s="46">
        <v>204</v>
      </c>
      <c r="C218" s="46" t="str">
        <f>_xlfn.XLOOKUP(D218,[1]整理明细!$C:$C,[1]整理明细!$B:$B)</f>
        <v>S537036</v>
      </c>
      <c r="D218" s="47" t="s">
        <v>814</v>
      </c>
      <c r="E218" s="47" t="s">
        <v>1078</v>
      </c>
      <c r="F218" s="47"/>
      <c r="G218" s="66">
        <f>VLOOKUP($C218,'[2]2024.01月支付计划'!$B:$H,5,0)</f>
        <v>217270.84</v>
      </c>
      <c r="H218" s="66">
        <f>VLOOKUP($C218,'[2]2024.01月支付计划'!$B:$H,6,0)</f>
        <v>217273.08</v>
      </c>
      <c r="I218" s="66">
        <f>VLOOKUP($C218,'[2]2024.01月支付计划'!$B:$H,7,0)</f>
        <v>36212.18</v>
      </c>
      <c r="J218" s="24">
        <f t="shared" ref="J218:L218" si="268">P218+V218+Y218+AB218+AE218+S218+M218</f>
        <v>57969.744</v>
      </c>
      <c r="K218" s="24">
        <f t="shared" si="268"/>
        <v>50000</v>
      </c>
      <c r="L218" s="24">
        <f t="shared" si="268"/>
        <v>7969.744</v>
      </c>
      <c r="M218" s="33">
        <f>VLOOKUP(C218,'[2]2024.01月支付计划'!$B:$K,10,0)</f>
        <v>29000</v>
      </c>
      <c r="N218" s="24">
        <v>50000</v>
      </c>
      <c r="O218" s="24">
        <f t="shared" si="265"/>
        <v>-21000</v>
      </c>
      <c r="P218" s="24">
        <f>I218*0.8</f>
        <v>28969.744</v>
      </c>
      <c r="Q218" s="24"/>
      <c r="R218" s="24">
        <f t="shared" si="266"/>
        <v>28969.744</v>
      </c>
      <c r="S218" s="24">
        <f>VLOOKUP(C218,'[3]11月支付计划'!$C$102:$J$314,8,0)</f>
        <v>0</v>
      </c>
      <c r="T218" s="24"/>
      <c r="U218" s="24">
        <f t="shared" ref="U218:U281" si="269">S218-T218</f>
        <v>0</v>
      </c>
      <c r="V218" s="24"/>
      <c r="W218" s="24"/>
      <c r="X218" s="24">
        <f t="shared" si="267"/>
        <v>0</v>
      </c>
      <c r="Y218" s="24"/>
      <c r="Z218" s="24"/>
      <c r="AA218" s="24">
        <f t="shared" si="237"/>
        <v>0</v>
      </c>
      <c r="AB218" s="24"/>
      <c r="AC218" s="24"/>
      <c r="AD218" s="24">
        <f t="shared" si="238"/>
        <v>0</v>
      </c>
      <c r="AE218" s="24"/>
      <c r="AF218" s="24"/>
      <c r="AG218" s="24">
        <f t="shared" si="239"/>
        <v>0</v>
      </c>
      <c r="AH218" s="47"/>
      <c r="AI218" s="42">
        <f t="shared" si="242"/>
        <v>50000</v>
      </c>
      <c r="AJ218" s="42">
        <f t="shared" si="243"/>
        <v>50000</v>
      </c>
      <c r="AK218" s="42">
        <f t="shared" si="244"/>
        <v>21030.256</v>
      </c>
      <c r="AL218" s="42">
        <f t="shared" si="245"/>
        <v>-7969.744</v>
      </c>
      <c r="AM218" s="43" t="e">
        <f>VLOOKUP(D218,'[9]2月'!$B:$C,2,0)</f>
        <v>#N/A</v>
      </c>
    </row>
    <row r="219" s="25" customFormat="1" ht="16.5" spans="3:39">
      <c r="C219" s="25" t="s">
        <v>763</v>
      </c>
      <c r="D219" s="25" t="s">
        <v>764</v>
      </c>
      <c r="E219" s="25" t="s">
        <v>644</v>
      </c>
      <c r="F219" s="25" t="s">
        <v>750</v>
      </c>
      <c r="G219" s="66">
        <f>VLOOKUP($C219,'[2]2024.01月支付计划'!$B:$H,5,0)</f>
        <v>-4034.38</v>
      </c>
      <c r="H219" s="66">
        <f>VLOOKUP($C219,'[2]2024.01月支付计划'!$B:$H,6,0)</f>
        <v>0</v>
      </c>
      <c r="I219" s="66">
        <f>VLOOKUP($C219,'[2]2024.01月支付计划'!$B:$H,7,0)</f>
        <v>0</v>
      </c>
      <c r="J219" s="24">
        <f t="shared" ref="J219:L219" si="270">P219+V219+Y219+AB219+AE219+S219+M219</f>
        <v>47000</v>
      </c>
      <c r="K219" s="24">
        <f t="shared" si="270"/>
        <v>63997.59</v>
      </c>
      <c r="L219" s="24">
        <f t="shared" si="270"/>
        <v>-16997.59</v>
      </c>
      <c r="M219" s="33">
        <f>VLOOKUP(C219,'[2]2024.01月支付计划'!$B:$K,10,0)</f>
        <v>20000</v>
      </c>
      <c r="N219" s="24">
        <v>7404.39</v>
      </c>
      <c r="O219" s="34">
        <f t="shared" si="265"/>
        <v>12595.61</v>
      </c>
      <c r="P219" s="34">
        <v>15000</v>
      </c>
      <c r="Q219" s="34">
        <f>VLOOKUP(D219,'[4]12月'!$I:$J,2,0)</f>
        <v>28466.93</v>
      </c>
      <c r="R219" s="34">
        <f t="shared" si="266"/>
        <v>-13466.93</v>
      </c>
      <c r="S219" s="34">
        <f>VLOOKUP(D219,'[3]11月支付计划'!$D$3:$J$100,7,0)</f>
        <v>12000</v>
      </c>
      <c r="T219" s="34">
        <f>VLOOKUP(D219,'[4]11月'!$I:$J,2,0)</f>
        <v>1885.85</v>
      </c>
      <c r="U219" s="34">
        <f t="shared" si="269"/>
        <v>10114.15</v>
      </c>
      <c r="V219" s="34"/>
      <c r="W219" s="34">
        <f>VLOOKUP(D219,'[4]10月'!$I:$J,2,0)</f>
        <v>9463.81</v>
      </c>
      <c r="X219" s="34">
        <f t="shared" si="267"/>
        <v>-9463.81</v>
      </c>
      <c r="Y219" s="35"/>
      <c r="Z219" s="34">
        <v>12619.94</v>
      </c>
      <c r="AA219" s="34">
        <f t="shared" si="237"/>
        <v>-12619.94</v>
      </c>
      <c r="AB219" s="35"/>
      <c r="AC219" s="24">
        <f>VLOOKUP(D219,'[4]8月'!$I:$J,2,0)</f>
        <v>4156.67</v>
      </c>
      <c r="AD219" s="34">
        <f t="shared" si="238"/>
        <v>-4156.67</v>
      </c>
      <c r="AE219" s="24"/>
      <c r="AF219" s="24"/>
      <c r="AG219" s="34">
        <f t="shared" si="239"/>
        <v>0</v>
      </c>
      <c r="AH219" s="47"/>
      <c r="AI219" s="42">
        <f t="shared" si="242"/>
        <v>63997.59</v>
      </c>
      <c r="AJ219" s="42">
        <f t="shared" si="243"/>
        <v>51997.59</v>
      </c>
      <c r="AK219" s="42">
        <f t="shared" si="244"/>
        <v>36997.59</v>
      </c>
      <c r="AL219" s="42">
        <f t="shared" si="245"/>
        <v>16997.59</v>
      </c>
      <c r="AM219" s="43" t="e">
        <f>VLOOKUP(D219,'[9]2月'!$B:$C,2,0)</f>
        <v>#N/A</v>
      </c>
    </row>
    <row r="220" s="25" customFormat="1" ht="16.5" spans="3:39">
      <c r="C220" s="25" t="s">
        <v>765</v>
      </c>
      <c r="D220" s="25" t="s">
        <v>766</v>
      </c>
      <c r="E220" s="25" t="s">
        <v>644</v>
      </c>
      <c r="F220" s="25" t="s">
        <v>750</v>
      </c>
      <c r="G220" s="66">
        <f>VLOOKUP($C220,'[2]2024.01月支付计划'!$B:$H,5,0)</f>
        <v>39015.23</v>
      </c>
      <c r="H220" s="66">
        <f>VLOOKUP($C220,'[2]2024.01月支付计划'!$B:$H,6,0)</f>
        <v>81549.57</v>
      </c>
      <c r="I220" s="66">
        <f>VLOOKUP($C220,'[2]2024.01月支付计划'!$B:$H,7,0)</f>
        <v>13591.595</v>
      </c>
      <c r="J220" s="24">
        <f t="shared" ref="J220:L220" si="271">P220+V220+Y220+AB220+AE220+S220+M220</f>
        <v>146324.390666667</v>
      </c>
      <c r="K220" s="24">
        <f t="shared" si="271"/>
        <v>151485.73</v>
      </c>
      <c r="L220" s="24">
        <f t="shared" si="271"/>
        <v>-5161.33933333333</v>
      </c>
      <c r="M220" s="33">
        <f>VLOOKUP(C220,'[2]2024.01月支付计划'!$B:$K,10,0)</f>
        <v>20000</v>
      </c>
      <c r="N220" s="24">
        <v>36803.59</v>
      </c>
      <c r="O220" s="34">
        <f t="shared" si="265"/>
        <v>-16803.59</v>
      </c>
      <c r="P220" s="34">
        <v>30000</v>
      </c>
      <c r="Q220" s="34">
        <f>VLOOKUP(D220,'[4]12月'!$I:$J,2,0)</f>
        <v>20000</v>
      </c>
      <c r="R220" s="34">
        <f t="shared" si="266"/>
        <v>10000</v>
      </c>
      <c r="S220" s="34">
        <f>VLOOKUP(D220,'[3]11月支付计划'!$D$3:$J$100,7,0)</f>
        <v>32035.7</v>
      </c>
      <c r="T220" s="34">
        <f>VLOOKUP(D220,'[4]11月'!$I:$J,2,0)</f>
        <v>20000</v>
      </c>
      <c r="U220" s="34">
        <f t="shared" si="269"/>
        <v>12035.7</v>
      </c>
      <c r="V220" s="34">
        <f>VLOOKUP(D220,'[10]10月份支付安排'!$C$4:$H$68,6,0)</f>
        <v>7442.1</v>
      </c>
      <c r="W220" s="34">
        <f>VLOOKUP(D220,'[4]10月'!$I:$J,2,0)</f>
        <v>2000</v>
      </c>
      <c r="X220" s="34">
        <f t="shared" si="267"/>
        <v>5442.1</v>
      </c>
      <c r="Y220" s="35">
        <v>25879.92</v>
      </c>
      <c r="Z220" s="34">
        <f>VLOOKUP(D220,'[4]9月'!$I:$J,2,0)</f>
        <v>20844.92</v>
      </c>
      <c r="AA220" s="34">
        <f t="shared" si="237"/>
        <v>5035</v>
      </c>
      <c r="AB220" s="35">
        <v>24637.48</v>
      </c>
      <c r="AC220" s="24">
        <f>VLOOKUP(D220,'[4]8月'!$I:$J,2,0)</f>
        <v>24637.48</v>
      </c>
      <c r="AD220" s="34">
        <f t="shared" si="238"/>
        <v>0</v>
      </c>
      <c r="AE220" s="24">
        <f>VLOOKUP(D220,[8]签批清单!$B:$C,2,0)</f>
        <v>6329.19066666667</v>
      </c>
      <c r="AF220" s="24">
        <f>VLOOKUP(D220,'[4]7月'!$I:$J,2,0)</f>
        <v>27199.74</v>
      </c>
      <c r="AG220" s="34">
        <f t="shared" si="239"/>
        <v>-20870.5493333333</v>
      </c>
      <c r="AH220" s="47"/>
      <c r="AI220" s="42">
        <f t="shared" si="242"/>
        <v>87197.0393333333</v>
      </c>
      <c r="AJ220" s="42">
        <f t="shared" si="243"/>
        <v>55161.3393333333</v>
      </c>
      <c r="AK220" s="42">
        <f t="shared" si="244"/>
        <v>25161.3393333333</v>
      </c>
      <c r="AL220" s="42">
        <f t="shared" si="245"/>
        <v>5161.33933333332</v>
      </c>
      <c r="AM220" s="43" t="e">
        <f>VLOOKUP(D220,'[9]2月'!$B:$C,2,0)</f>
        <v>#N/A</v>
      </c>
    </row>
    <row r="221" s="25" customFormat="1" ht="16.5" spans="3:39">
      <c r="C221" s="25" t="s">
        <v>748</v>
      </c>
      <c r="D221" s="25" t="s">
        <v>749</v>
      </c>
      <c r="E221" s="25" t="s">
        <v>644</v>
      </c>
      <c r="F221" s="25" t="s">
        <v>750</v>
      </c>
      <c r="G221" s="66">
        <f>VLOOKUP($C221,'[2]2024.01月支付计划'!$B:$H,5,0)</f>
        <v>0</v>
      </c>
      <c r="H221" s="66">
        <f>VLOOKUP($C221,'[2]2024.01月支付计划'!$B:$H,6,0)</f>
        <v>0</v>
      </c>
      <c r="I221" s="66">
        <f>VLOOKUP($C221,'[2]2024.01月支付计划'!$B:$H,7,0)</f>
        <v>0</v>
      </c>
      <c r="J221" s="24">
        <f t="shared" ref="J221:L221" si="272">P221+V221+Y221+AB221+AE221+S221+M221</f>
        <v>290000</v>
      </c>
      <c r="K221" s="24">
        <f t="shared" si="272"/>
        <v>78665</v>
      </c>
      <c r="L221" s="24">
        <f t="shared" si="272"/>
        <v>211335</v>
      </c>
      <c r="M221" s="33">
        <f>VLOOKUP(C221,'[2]2024.01月支付计划'!$B:$K,10,0)</f>
        <v>50000</v>
      </c>
      <c r="N221" s="24">
        <v>16176</v>
      </c>
      <c r="O221" s="34">
        <f t="shared" si="265"/>
        <v>33824</v>
      </c>
      <c r="P221" s="34">
        <v>60000</v>
      </c>
      <c r="Q221" s="34"/>
      <c r="R221" s="34">
        <f t="shared" si="266"/>
        <v>60000</v>
      </c>
      <c r="S221" s="34">
        <f>VLOOKUP(D221,'[3]11月支付计划'!$D$3:$J$100,7,0)</f>
        <v>80000</v>
      </c>
      <c r="T221" s="34"/>
      <c r="U221" s="34">
        <f t="shared" si="269"/>
        <v>80000</v>
      </c>
      <c r="V221" s="34">
        <f>VLOOKUP(D221,'[10]10月份支付安排'!$C$4:$H$68,6,0)</f>
        <v>100000</v>
      </c>
      <c r="W221" s="34">
        <f>VLOOKUP(D221,'[4]10月'!$I:$J,2,0)</f>
        <v>62489</v>
      </c>
      <c r="X221" s="34">
        <f t="shared" si="267"/>
        <v>37511</v>
      </c>
      <c r="Y221" s="34"/>
      <c r="Z221" s="34"/>
      <c r="AA221" s="34">
        <f t="shared" si="237"/>
        <v>0</v>
      </c>
      <c r="AB221" s="34"/>
      <c r="AC221" s="24"/>
      <c r="AD221" s="34">
        <f t="shared" si="238"/>
        <v>0</v>
      </c>
      <c r="AE221" s="24"/>
      <c r="AF221" s="24"/>
      <c r="AG221" s="34">
        <f t="shared" si="239"/>
        <v>0</v>
      </c>
      <c r="AH221" s="47"/>
      <c r="AI221" s="42">
        <f t="shared" si="242"/>
        <v>-21335</v>
      </c>
      <c r="AJ221" s="42">
        <f t="shared" si="243"/>
        <v>-101335</v>
      </c>
      <c r="AK221" s="42">
        <f t="shared" si="244"/>
        <v>-161335</v>
      </c>
      <c r="AL221" s="42">
        <f t="shared" si="245"/>
        <v>-211335</v>
      </c>
      <c r="AM221" s="43" t="e">
        <f>VLOOKUP(D221,'[9]2月'!$B:$C,2,0)</f>
        <v>#N/A</v>
      </c>
    </row>
    <row r="222" s="25" customFormat="1" ht="16.5" spans="3:39">
      <c r="C222" s="25" t="s">
        <v>751</v>
      </c>
      <c r="D222" s="25" t="s">
        <v>752</v>
      </c>
      <c r="E222" s="25" t="s">
        <v>644</v>
      </c>
      <c r="F222" s="25" t="s">
        <v>750</v>
      </c>
      <c r="G222" s="66">
        <f>VLOOKUP($C222,'[2]2024.01月支付计划'!$B:$H,5,0)</f>
        <v>54534.55</v>
      </c>
      <c r="H222" s="66">
        <f>VLOOKUP($C222,'[2]2024.01月支付计划'!$B:$H,6,0)</f>
        <v>54532.15</v>
      </c>
      <c r="I222" s="66">
        <f>VLOOKUP($C222,'[2]2024.01月支付计划'!$B:$H,7,0)</f>
        <v>9088.69166666667</v>
      </c>
      <c r="J222" s="24">
        <f t="shared" ref="J222:L222" si="273">P222+V222+Y222+AB222+AE222+S222+M222</f>
        <v>63802.3</v>
      </c>
      <c r="K222" s="24">
        <f t="shared" si="273"/>
        <v>38184.3</v>
      </c>
      <c r="L222" s="24">
        <f t="shared" si="273"/>
        <v>25618</v>
      </c>
      <c r="M222" s="33">
        <f>VLOOKUP(C222,'[2]2024.01月支付计划'!$B:$K,10,0)</f>
        <v>15000</v>
      </c>
      <c r="N222" s="24">
        <v>11049.3</v>
      </c>
      <c r="O222" s="34">
        <f t="shared" si="265"/>
        <v>3950.7</v>
      </c>
      <c r="P222" s="34">
        <v>10000</v>
      </c>
      <c r="Q222" s="34">
        <f>VLOOKUP(D222,'[4]12月'!$I:$J,2,0)</f>
        <v>7049.3</v>
      </c>
      <c r="R222" s="34">
        <f t="shared" si="266"/>
        <v>2950.7</v>
      </c>
      <c r="S222" s="34">
        <f>VLOOKUP(D222,'[3]11月支付计划'!$D$3:$J$100,7,0)</f>
        <v>8049.3</v>
      </c>
      <c r="T222" s="34"/>
      <c r="U222" s="34">
        <f t="shared" si="269"/>
        <v>8049.3</v>
      </c>
      <c r="V222" s="34">
        <f>VLOOKUP(D222,'[10]10月份支付安排'!$C$4:$H$68,6,0)</f>
        <v>11049.3</v>
      </c>
      <c r="W222" s="34">
        <f>VLOOKUP(D222,'[4]10月'!$I:$J,2,0)</f>
        <v>4000</v>
      </c>
      <c r="X222" s="34">
        <f t="shared" si="267"/>
        <v>7049.3</v>
      </c>
      <c r="Y222" s="34"/>
      <c r="Z222" s="34"/>
      <c r="AA222" s="34">
        <f t="shared" si="237"/>
        <v>0</v>
      </c>
      <c r="AB222" s="35">
        <v>16085.7</v>
      </c>
      <c r="AC222" s="24">
        <f>VLOOKUP(D222,'[4]8月'!$I:$J,2,0)</f>
        <v>16085.7</v>
      </c>
      <c r="AD222" s="34">
        <f t="shared" si="238"/>
        <v>0</v>
      </c>
      <c r="AE222" s="24">
        <f>VLOOKUP(D222,[8]签批清单!$B:$C,2,0)</f>
        <v>3618</v>
      </c>
      <c r="AF222" s="24"/>
      <c r="AG222" s="34">
        <f t="shared" si="239"/>
        <v>3618</v>
      </c>
      <c r="AH222" s="47"/>
      <c r="AI222" s="42">
        <f t="shared" si="242"/>
        <v>7431.3</v>
      </c>
      <c r="AJ222" s="42">
        <f t="shared" si="243"/>
        <v>-617.999999999997</v>
      </c>
      <c r="AK222" s="42">
        <f t="shared" si="244"/>
        <v>-10618</v>
      </c>
      <c r="AL222" s="42">
        <f t="shared" si="245"/>
        <v>-25618</v>
      </c>
      <c r="AM222" s="43" t="e">
        <f>VLOOKUP(D222,'[9]2月'!$B:$C,2,0)</f>
        <v>#N/A</v>
      </c>
    </row>
    <row r="223" s="25" customFormat="1" ht="16.5" spans="3:39">
      <c r="C223" s="25" t="s">
        <v>753</v>
      </c>
      <c r="D223" s="25" t="s">
        <v>754</v>
      </c>
      <c r="E223" s="25" t="s">
        <v>644</v>
      </c>
      <c r="F223" s="25" t="s">
        <v>750</v>
      </c>
      <c r="G223" s="66">
        <f>VLOOKUP($C223,'[2]2024.01月支付计划'!$B:$H,5,0)</f>
        <v>206890.57</v>
      </c>
      <c r="H223" s="66">
        <f>VLOOKUP($C223,'[2]2024.01月支付计划'!$B:$H,6,0)</f>
        <v>205500</v>
      </c>
      <c r="I223" s="66">
        <f>VLOOKUP($C223,'[2]2024.01月支付计划'!$B:$H,7,0)</f>
        <v>34250</v>
      </c>
      <c r="J223" s="24">
        <f t="shared" ref="J223:L223" si="274">P223+V223+Y223+AB223+AE223+S223+M223</f>
        <v>370000</v>
      </c>
      <c r="K223" s="24">
        <f t="shared" si="274"/>
        <v>147000</v>
      </c>
      <c r="L223" s="24">
        <f t="shared" si="274"/>
        <v>223000</v>
      </c>
      <c r="M223" s="33">
        <v>100000</v>
      </c>
      <c r="N223" s="24">
        <v>50000</v>
      </c>
      <c r="O223" s="34">
        <f t="shared" si="265"/>
        <v>50000</v>
      </c>
      <c r="P223" s="34">
        <v>140000</v>
      </c>
      <c r="Q223" s="34"/>
      <c r="R223" s="34">
        <f t="shared" si="266"/>
        <v>140000</v>
      </c>
      <c r="S223" s="34">
        <f>VLOOKUP(D223,'[3]11月支付计划'!$D$3:$J$100,7,0)</f>
        <v>30000</v>
      </c>
      <c r="T223" s="34">
        <v>30000</v>
      </c>
      <c r="U223" s="34">
        <f t="shared" si="269"/>
        <v>0</v>
      </c>
      <c r="V223" s="34">
        <f>VLOOKUP(D223,'[10]10月份支付安排'!$C$4:$H$68,6,0)</f>
        <v>50000</v>
      </c>
      <c r="W223" s="34">
        <f>VLOOKUP(D223,'[4]10月'!$I:$J,2,0)</f>
        <v>17000</v>
      </c>
      <c r="X223" s="34">
        <f t="shared" si="267"/>
        <v>33000</v>
      </c>
      <c r="Y223" s="35">
        <v>50000</v>
      </c>
      <c r="Z223" s="34">
        <f>VLOOKUP(D223,'[4]9月'!$I:$J,2,0)</f>
        <v>50000</v>
      </c>
      <c r="AA223" s="34">
        <f t="shared" si="237"/>
        <v>0</v>
      </c>
      <c r="AB223" s="35"/>
      <c r="AC223" s="24"/>
      <c r="AD223" s="34">
        <f t="shared" si="238"/>
        <v>0</v>
      </c>
      <c r="AE223" s="24"/>
      <c r="AF223" s="24"/>
      <c r="AG223" s="34">
        <f t="shared" si="239"/>
        <v>0</v>
      </c>
      <c r="AH223" s="47"/>
      <c r="AI223" s="42">
        <f t="shared" si="242"/>
        <v>47000</v>
      </c>
      <c r="AJ223" s="42">
        <f t="shared" si="243"/>
        <v>17000</v>
      </c>
      <c r="AK223" s="42">
        <f t="shared" si="244"/>
        <v>-123000</v>
      </c>
      <c r="AL223" s="42">
        <f t="shared" si="245"/>
        <v>-223000</v>
      </c>
      <c r="AM223" s="43" t="e">
        <f>VLOOKUP(D223,'[9]2月'!$B:$C,2,0)</f>
        <v>#N/A</v>
      </c>
    </row>
    <row r="224" s="25" customFormat="1" ht="16.5" spans="3:39">
      <c r="C224" s="25" t="s">
        <v>755</v>
      </c>
      <c r="D224" s="25" t="s">
        <v>756</v>
      </c>
      <c r="E224" s="25" t="s">
        <v>644</v>
      </c>
      <c r="F224" s="25" t="s">
        <v>750</v>
      </c>
      <c r="G224" s="66">
        <f>VLOOKUP($C224,'[2]2024.01月支付计划'!$B:$H,5,0)</f>
        <v>31080</v>
      </c>
      <c r="H224" s="66">
        <f>VLOOKUP($C224,'[2]2024.01月支付计划'!$B:$H,6,0)</f>
        <v>110080</v>
      </c>
      <c r="I224" s="66">
        <f>VLOOKUP($C224,'[2]2024.01月支付计划'!$B:$H,7,0)</f>
        <v>18346.6666666667</v>
      </c>
      <c r="J224" s="24">
        <f t="shared" ref="J224:L224" si="275">P224+V224+Y224+AB224+AE224+S224+M224</f>
        <v>226428</v>
      </c>
      <c r="K224" s="24">
        <f t="shared" si="275"/>
        <v>94708</v>
      </c>
      <c r="L224" s="24">
        <f t="shared" si="275"/>
        <v>131720</v>
      </c>
      <c r="M224" s="33">
        <f>VLOOKUP(C224,'[2]2024.01月支付计划'!$B:$K,10,0)</f>
        <v>71000</v>
      </c>
      <c r="N224" s="24">
        <v>9660</v>
      </c>
      <c r="O224" s="34">
        <f t="shared" si="265"/>
        <v>61340</v>
      </c>
      <c r="P224" s="34">
        <v>71000</v>
      </c>
      <c r="Q224" s="34"/>
      <c r="R224" s="34">
        <f t="shared" si="266"/>
        <v>71000</v>
      </c>
      <c r="S224" s="34">
        <f>VLOOKUP(D224,'[3]11月支付计划'!$D$3:$J$100,7,0)</f>
        <v>30038</v>
      </c>
      <c r="T224" s="34">
        <f>VLOOKUP(D224,'[4]11月'!$I:$J,2,0)</f>
        <v>33038</v>
      </c>
      <c r="U224" s="34">
        <f t="shared" si="269"/>
        <v>-3000</v>
      </c>
      <c r="V224" s="34">
        <f>VLOOKUP(D224,'[10]10月份支付安排'!$C$4:$H$68,6,0)</f>
        <v>15800</v>
      </c>
      <c r="W224" s="34">
        <f>VLOOKUP(D224,'[4]10月'!$I:$J,2,0)</f>
        <v>5000</v>
      </c>
      <c r="X224" s="34">
        <f t="shared" si="267"/>
        <v>10800</v>
      </c>
      <c r="Y224" s="35">
        <v>38590</v>
      </c>
      <c r="Z224" s="34">
        <f>VLOOKUP(D224,'[4]9月'!$I:$J,2,0)</f>
        <v>47010</v>
      </c>
      <c r="AA224" s="34">
        <f t="shared" si="237"/>
        <v>-8420</v>
      </c>
      <c r="AB224" s="35"/>
      <c r="AC224" s="24"/>
      <c r="AD224" s="34">
        <f t="shared" si="238"/>
        <v>0</v>
      </c>
      <c r="AE224" s="24"/>
      <c r="AF224" s="24"/>
      <c r="AG224" s="34">
        <f t="shared" si="239"/>
        <v>0</v>
      </c>
      <c r="AH224" s="47"/>
      <c r="AI224" s="42">
        <f t="shared" si="242"/>
        <v>40318</v>
      </c>
      <c r="AJ224" s="42">
        <f t="shared" si="243"/>
        <v>10280</v>
      </c>
      <c r="AK224" s="42">
        <f t="shared" si="244"/>
        <v>-60720</v>
      </c>
      <c r="AL224" s="42">
        <f t="shared" si="245"/>
        <v>-131720</v>
      </c>
      <c r="AM224" s="43" t="e">
        <f>VLOOKUP(D224,'[9]2月'!$B:$C,2,0)</f>
        <v>#N/A</v>
      </c>
    </row>
    <row r="225" s="25" customFormat="1" ht="16.5" spans="3:39">
      <c r="C225" s="25" t="s">
        <v>1009</v>
      </c>
      <c r="D225" s="25" t="s">
        <v>758</v>
      </c>
      <c r="E225" s="25" t="s">
        <v>644</v>
      </c>
      <c r="F225" s="25" t="s">
        <v>750</v>
      </c>
      <c r="G225" s="66">
        <f>VLOOKUP($C225,'[2]2024.01月支付计划'!$B:$H,5,0)</f>
        <v>0</v>
      </c>
      <c r="H225" s="66">
        <f>VLOOKUP($C225,'[2]2024.01月支付计划'!$B:$H,6,0)</f>
        <v>0</v>
      </c>
      <c r="I225" s="66">
        <f>VLOOKUP($C225,'[2]2024.01月支付计划'!$B:$H,7,0)</f>
        <v>0</v>
      </c>
      <c r="J225" s="24">
        <f t="shared" ref="J225:L225" si="276">P225+V225+Y225+AB225+AE225+S225+M225</f>
        <v>102000</v>
      </c>
      <c r="K225" s="24">
        <f t="shared" si="276"/>
        <v>4600</v>
      </c>
      <c r="L225" s="24">
        <f t="shared" si="276"/>
        <v>97400</v>
      </c>
      <c r="M225" s="33">
        <f>VLOOKUP(C225,'[2]2024.01月支付计划'!$B:$K,10,0)</f>
        <v>30000</v>
      </c>
      <c r="N225" s="24">
        <v>4600</v>
      </c>
      <c r="O225" s="34">
        <f t="shared" si="265"/>
        <v>25400</v>
      </c>
      <c r="P225" s="34">
        <v>30000</v>
      </c>
      <c r="Q225" s="34"/>
      <c r="R225" s="34">
        <f t="shared" si="266"/>
        <v>30000</v>
      </c>
      <c r="S225" s="34">
        <f>VLOOKUP(D225,'[3]11月支付计划'!$D$3:$J$100,7,0)</f>
        <v>42000</v>
      </c>
      <c r="T225" s="34"/>
      <c r="U225" s="34">
        <f t="shared" si="269"/>
        <v>42000</v>
      </c>
      <c r="V225" s="34"/>
      <c r="W225" s="34"/>
      <c r="X225" s="34">
        <f t="shared" si="267"/>
        <v>0</v>
      </c>
      <c r="Y225" s="34"/>
      <c r="Z225" s="34"/>
      <c r="AA225" s="34">
        <f t="shared" si="237"/>
        <v>0</v>
      </c>
      <c r="AB225" s="34"/>
      <c r="AC225" s="24"/>
      <c r="AD225" s="34">
        <f t="shared" si="238"/>
        <v>0</v>
      </c>
      <c r="AE225" s="24"/>
      <c r="AF225" s="24"/>
      <c r="AG225" s="34">
        <f t="shared" si="239"/>
        <v>0</v>
      </c>
      <c r="AH225" s="47"/>
      <c r="AI225" s="42">
        <f t="shared" si="242"/>
        <v>4600</v>
      </c>
      <c r="AJ225" s="42">
        <f t="shared" si="243"/>
        <v>-37400</v>
      </c>
      <c r="AK225" s="42">
        <f t="shared" si="244"/>
        <v>-67400</v>
      </c>
      <c r="AL225" s="42">
        <f t="shared" si="245"/>
        <v>-97400</v>
      </c>
      <c r="AM225" s="43" t="e">
        <f>VLOOKUP(D225,'[9]2月'!$B:$C,2,0)</f>
        <v>#N/A</v>
      </c>
    </row>
    <row r="226" s="25" customFormat="1" ht="16.5" spans="3:39">
      <c r="C226" s="25" t="s">
        <v>759</v>
      </c>
      <c r="D226" s="25" t="s">
        <v>760</v>
      </c>
      <c r="E226" s="25" t="s">
        <v>644</v>
      </c>
      <c r="F226" s="25" t="s">
        <v>750</v>
      </c>
      <c r="G226" s="66">
        <f>VLOOKUP($C226,'[2]2024.01月支付计划'!$B:$H,5,0)</f>
        <v>0</v>
      </c>
      <c r="H226" s="66">
        <f>VLOOKUP($C226,'[2]2024.01月支付计划'!$B:$H,6,0)</f>
        <v>0</v>
      </c>
      <c r="I226" s="66">
        <f>VLOOKUP($C226,'[2]2024.01月支付计划'!$B:$H,7,0)</f>
        <v>0</v>
      </c>
      <c r="J226" s="24">
        <f t="shared" ref="J226:L226" si="277">P226+V226+Y226+AB226+AE226+S226+M226</f>
        <v>76800</v>
      </c>
      <c r="K226" s="24">
        <f t="shared" si="277"/>
        <v>44130</v>
      </c>
      <c r="L226" s="24">
        <f t="shared" si="277"/>
        <v>32670</v>
      </c>
      <c r="M226" s="33">
        <f>VLOOKUP(C226,'[2]2024.01月支付计划'!$B:$K,10,0)</f>
        <v>25600</v>
      </c>
      <c r="N226" s="24"/>
      <c r="O226" s="34">
        <f t="shared" si="265"/>
        <v>25600</v>
      </c>
      <c r="P226" s="34">
        <v>25600</v>
      </c>
      <c r="Q226" s="34"/>
      <c r="R226" s="34">
        <f t="shared" si="266"/>
        <v>25600</v>
      </c>
      <c r="S226" s="34">
        <f>VLOOKUP(D226,'[3]11月支付计划'!$D$3:$J$100,7,0)</f>
        <v>25600</v>
      </c>
      <c r="T226" s="34">
        <f>VLOOKUP(D226,'[4]11月'!$I:$J,2,0)</f>
        <v>19282</v>
      </c>
      <c r="U226" s="34">
        <f t="shared" si="269"/>
        <v>6318</v>
      </c>
      <c r="V226" s="34"/>
      <c r="W226" s="34"/>
      <c r="X226" s="34">
        <f t="shared" si="267"/>
        <v>0</v>
      </c>
      <c r="Y226" s="34"/>
      <c r="Z226" s="34">
        <f>VLOOKUP(D226,'[4]9月'!$I:$J,2,0)</f>
        <v>24848</v>
      </c>
      <c r="AA226" s="34">
        <f t="shared" si="237"/>
        <v>-24848</v>
      </c>
      <c r="AB226" s="34"/>
      <c r="AC226" s="24"/>
      <c r="AD226" s="34">
        <f t="shared" si="238"/>
        <v>0</v>
      </c>
      <c r="AE226" s="24"/>
      <c r="AF226" s="24"/>
      <c r="AG226" s="34">
        <f t="shared" si="239"/>
        <v>0</v>
      </c>
      <c r="AH226" s="47"/>
      <c r="AI226" s="42">
        <f t="shared" si="242"/>
        <v>44130</v>
      </c>
      <c r="AJ226" s="42">
        <f t="shared" si="243"/>
        <v>18530</v>
      </c>
      <c r="AK226" s="42">
        <f t="shared" si="244"/>
        <v>-7070</v>
      </c>
      <c r="AL226" s="42">
        <f t="shared" si="245"/>
        <v>-32670</v>
      </c>
      <c r="AM226" s="43" t="e">
        <f>VLOOKUP(D226,'[9]2月'!$B:$C,2,0)</f>
        <v>#N/A</v>
      </c>
    </row>
    <row r="227" s="25" customFormat="1" ht="16.5" spans="3:39">
      <c r="C227" s="25" t="s">
        <v>52</v>
      </c>
      <c r="D227" s="25" t="s">
        <v>53</v>
      </c>
      <c r="E227" s="25" t="s">
        <v>644</v>
      </c>
      <c r="F227" s="25" t="s">
        <v>750</v>
      </c>
      <c r="G227" s="66">
        <f>VLOOKUP($C227,'[2]2024.01月支付计划'!$B:$H,5,0)</f>
        <v>7709741.33</v>
      </c>
      <c r="H227" s="66">
        <f>VLOOKUP($C227,'[2]2024.01月支付计划'!$B:$H,6,0)</f>
        <v>3356959.54</v>
      </c>
      <c r="I227" s="66">
        <f>VLOOKUP($C227,'[2]2024.01月支付计划'!$B:$H,7,0)</f>
        <v>559493.256666667</v>
      </c>
      <c r="J227" s="24">
        <f t="shared" ref="J227:L227" si="278">P227+V227+Y227+AB227+AE227+S227+M227</f>
        <v>19000</v>
      </c>
      <c r="K227" s="24">
        <f t="shared" si="278"/>
        <v>0</v>
      </c>
      <c r="L227" s="24">
        <f t="shared" si="278"/>
        <v>19000</v>
      </c>
      <c r="M227" s="33">
        <v>6000</v>
      </c>
      <c r="N227" s="24"/>
      <c r="O227" s="34">
        <f t="shared" si="265"/>
        <v>6000</v>
      </c>
      <c r="P227" s="34">
        <v>13000</v>
      </c>
      <c r="Q227" s="34"/>
      <c r="R227" s="34">
        <f t="shared" si="266"/>
        <v>13000</v>
      </c>
      <c r="S227" s="34"/>
      <c r="T227" s="34"/>
      <c r="U227" s="34">
        <f t="shared" si="269"/>
        <v>0</v>
      </c>
      <c r="V227" s="34"/>
      <c r="W227" s="34"/>
      <c r="X227" s="34">
        <f t="shared" si="267"/>
        <v>0</v>
      </c>
      <c r="Y227" s="34"/>
      <c r="Z227" s="34"/>
      <c r="AA227" s="34">
        <f t="shared" si="237"/>
        <v>0</v>
      </c>
      <c r="AB227" s="34"/>
      <c r="AC227" s="24"/>
      <c r="AD227" s="34">
        <f t="shared" si="238"/>
        <v>0</v>
      </c>
      <c r="AE227" s="24"/>
      <c r="AF227" s="24"/>
      <c r="AG227" s="34">
        <f t="shared" si="239"/>
        <v>0</v>
      </c>
      <c r="AH227" s="47"/>
      <c r="AI227" s="42">
        <f t="shared" si="242"/>
        <v>0</v>
      </c>
      <c r="AJ227" s="42">
        <f t="shared" si="243"/>
        <v>0</v>
      </c>
      <c r="AK227" s="42">
        <f t="shared" si="244"/>
        <v>-13000</v>
      </c>
      <c r="AL227" s="42">
        <f t="shared" si="245"/>
        <v>-19000</v>
      </c>
      <c r="AM227" s="43" t="e">
        <f>VLOOKUP(D227,'[9]2月'!$B:$C,2,0)</f>
        <v>#N/A</v>
      </c>
    </row>
    <row r="228" s="25" customFormat="1" ht="16.5" spans="3:39">
      <c r="C228" s="25" t="s">
        <v>695</v>
      </c>
      <c r="D228" s="25" t="s">
        <v>696</v>
      </c>
      <c r="E228" s="25" t="s">
        <v>644</v>
      </c>
      <c r="F228" s="25" t="s">
        <v>690</v>
      </c>
      <c r="G228" s="66">
        <f>VLOOKUP($C228,'[2]2024.01月支付计划'!$B:$H,5,0)</f>
        <v>5482209.82</v>
      </c>
      <c r="H228" s="66">
        <f>VLOOKUP($C228,'[2]2024.01月支付计划'!$B:$H,6,0)</f>
        <v>6549500</v>
      </c>
      <c r="I228" s="66">
        <f>VLOOKUP($C228,'[2]2024.01月支付计划'!$B:$H,7,0)</f>
        <v>1091583.33333333</v>
      </c>
      <c r="J228" s="24">
        <f t="shared" ref="J228:L228" si="279">P228+V228+Y228+AB228+AE228+S228+M228</f>
        <v>10190000</v>
      </c>
      <c r="K228" s="24">
        <f t="shared" si="279"/>
        <v>6581000</v>
      </c>
      <c r="L228" s="24">
        <f t="shared" si="279"/>
        <v>3609000</v>
      </c>
      <c r="M228" s="33">
        <f>VLOOKUP(C228,'[2]2024.01月支付计划'!$B:$K,10,0)</f>
        <v>2000000</v>
      </c>
      <c r="N228" s="24">
        <v>1370000</v>
      </c>
      <c r="O228" s="34">
        <f t="shared" si="265"/>
        <v>630000</v>
      </c>
      <c r="P228" s="34">
        <v>2300000</v>
      </c>
      <c r="Q228" s="34">
        <f>VLOOKUP(D228,'[4]12月'!$I:$J,2,0)</f>
        <v>470000</v>
      </c>
      <c r="R228" s="34">
        <f t="shared" si="266"/>
        <v>1830000</v>
      </c>
      <c r="S228" s="34">
        <f>VLOOKUP(D228,'[3]11月支付计划'!$D$3:$J$100,7,0)</f>
        <v>1200000</v>
      </c>
      <c r="T228" s="34">
        <f>VLOOKUP(D228,'[4]11月'!$I:$J,2,0)</f>
        <v>900000</v>
      </c>
      <c r="U228" s="34">
        <f t="shared" si="269"/>
        <v>300000</v>
      </c>
      <c r="V228" s="34">
        <f>VLOOKUP(D228,'[10]10月份支付安排'!$C$4:$H$68,6,0)</f>
        <v>1000000</v>
      </c>
      <c r="W228" s="34">
        <f>VLOOKUP(D228,'[4]10月'!$I:$J,2,0)</f>
        <v>750000</v>
      </c>
      <c r="X228" s="34">
        <f t="shared" si="267"/>
        <v>250000</v>
      </c>
      <c r="Y228" s="35">
        <v>1200000</v>
      </c>
      <c r="Z228" s="34">
        <f>VLOOKUP(D228,'[4]9月'!$I:$J,2,0)</f>
        <v>1050000</v>
      </c>
      <c r="AA228" s="34">
        <f t="shared" si="237"/>
        <v>150000</v>
      </c>
      <c r="AB228" s="35">
        <v>1500000</v>
      </c>
      <c r="AC228" s="24">
        <f>VLOOKUP(D228,'[4]8月'!$I:$J,2,0)</f>
        <v>1051000</v>
      </c>
      <c r="AD228" s="34">
        <f t="shared" si="238"/>
        <v>449000</v>
      </c>
      <c r="AE228" s="24">
        <v>990000</v>
      </c>
      <c r="AF228" s="24">
        <f>VLOOKUP(D228,'[4]7月'!$I:$J,2,0)</f>
        <v>990000</v>
      </c>
      <c r="AG228" s="34">
        <f t="shared" si="239"/>
        <v>0</v>
      </c>
      <c r="AH228" s="47"/>
      <c r="AI228" s="42">
        <f t="shared" si="242"/>
        <v>1891000</v>
      </c>
      <c r="AJ228" s="42">
        <f t="shared" si="243"/>
        <v>691000</v>
      </c>
      <c r="AK228" s="42">
        <f t="shared" si="244"/>
        <v>-1609000</v>
      </c>
      <c r="AL228" s="42">
        <f t="shared" si="245"/>
        <v>-3609000</v>
      </c>
      <c r="AM228" s="43">
        <f>VLOOKUP(D228,'[9]2月'!$B:$C,2,0)</f>
        <v>400000</v>
      </c>
    </row>
    <row r="229" s="25" customFormat="1" ht="16.5" spans="3:39">
      <c r="C229" s="25" t="s">
        <v>693</v>
      </c>
      <c r="D229" s="25" t="s">
        <v>694</v>
      </c>
      <c r="E229" s="25" t="s">
        <v>644</v>
      </c>
      <c r="F229" s="25" t="s">
        <v>690</v>
      </c>
      <c r="G229" s="66">
        <f>VLOOKUP($C229,'[2]2024.01月支付计划'!$B:$H,5,0)</f>
        <v>1020840.05</v>
      </c>
      <c r="H229" s="66">
        <f>VLOOKUP($C229,'[2]2024.01月支付计划'!$B:$H,6,0)</f>
        <v>6975158</v>
      </c>
      <c r="I229" s="66">
        <f>VLOOKUP($C229,'[2]2024.01月支付计划'!$B:$H,7,0)</f>
        <v>1162526.33333333</v>
      </c>
      <c r="J229" s="24">
        <f t="shared" ref="J229:L229" si="280">P229+V229+Y229+AB229+AE229+S229+M229</f>
        <v>9404000</v>
      </c>
      <c r="K229" s="24">
        <f t="shared" si="280"/>
        <v>8040353.02</v>
      </c>
      <c r="L229" s="24">
        <f t="shared" si="280"/>
        <v>1363646.98</v>
      </c>
      <c r="M229" s="33">
        <f>VLOOKUP(C229,'[2]2024.01月支付计划'!$B:$K,10,0)</f>
        <v>1500000</v>
      </c>
      <c r="N229" s="24">
        <v>1000000</v>
      </c>
      <c r="O229" s="34">
        <f t="shared" si="265"/>
        <v>500000</v>
      </c>
      <c r="P229" s="34">
        <v>1500000</v>
      </c>
      <c r="Q229" s="34">
        <f>VLOOKUP(D229,'[4]12月'!$I:$J,2,0)</f>
        <v>1760000</v>
      </c>
      <c r="R229" s="34">
        <f t="shared" si="266"/>
        <v>-260000</v>
      </c>
      <c r="S229" s="34">
        <f>VLOOKUP(D229,'[3]11月支付计划'!$D$3:$J$100,7,0)</f>
        <v>1400000</v>
      </c>
      <c r="T229" s="34">
        <f>VLOOKUP(D229,'[4]11月'!$I:$J,2,0)</f>
        <v>1196353.02</v>
      </c>
      <c r="U229" s="34">
        <f t="shared" si="269"/>
        <v>203646.98</v>
      </c>
      <c r="V229" s="34">
        <f>VLOOKUP(D229,'[10]10月份支付安排'!$C$4:$H$68,6,0)</f>
        <v>1500000</v>
      </c>
      <c r="W229" s="34">
        <f>VLOOKUP(D229,'[4]10月'!$I:$J,2,0)</f>
        <v>600000</v>
      </c>
      <c r="X229" s="34">
        <f t="shared" si="267"/>
        <v>900000</v>
      </c>
      <c r="Y229" s="35">
        <v>1500000</v>
      </c>
      <c r="Z229" s="34">
        <f>VLOOKUP(D229,'[4]9月'!$I:$J,2,0)</f>
        <v>1530000</v>
      </c>
      <c r="AA229" s="34">
        <f t="shared" si="237"/>
        <v>-30000</v>
      </c>
      <c r="AB229" s="35">
        <v>1000000</v>
      </c>
      <c r="AC229" s="24">
        <f>VLOOKUP(D229,'[4]8月'!$I:$J,2,0)</f>
        <v>950000</v>
      </c>
      <c r="AD229" s="34">
        <f t="shared" si="238"/>
        <v>50000</v>
      </c>
      <c r="AE229" s="24">
        <v>1004000</v>
      </c>
      <c r="AF229" s="24">
        <f>VLOOKUP(D229,'[4]7月'!$I:$J,2,0)</f>
        <v>1004000</v>
      </c>
      <c r="AG229" s="34">
        <f t="shared" si="239"/>
        <v>0</v>
      </c>
      <c r="AI229" s="42">
        <f t="shared" si="242"/>
        <v>3036353.02</v>
      </c>
      <c r="AJ229" s="42">
        <f t="shared" si="243"/>
        <v>1636353.02</v>
      </c>
      <c r="AK229" s="42">
        <f t="shared" si="244"/>
        <v>136353.02</v>
      </c>
      <c r="AL229" s="42">
        <f t="shared" si="245"/>
        <v>-1363646.98</v>
      </c>
      <c r="AM229" s="43" t="e">
        <f>VLOOKUP(D229,'[9]2月'!$B:$C,2,0)</f>
        <v>#N/A</v>
      </c>
    </row>
    <row r="230" s="25" customFormat="1" ht="16.5" spans="3:40">
      <c r="C230" s="25" t="s">
        <v>691</v>
      </c>
      <c r="D230" s="25" t="s">
        <v>692</v>
      </c>
      <c r="E230" s="25" t="s">
        <v>644</v>
      </c>
      <c r="F230" s="25" t="s">
        <v>690</v>
      </c>
      <c r="G230" s="66">
        <f>VLOOKUP($C230,'[2]2024.01月支付计划'!$B:$H,5,0)</f>
        <v>1070545.01</v>
      </c>
      <c r="H230" s="66">
        <f>VLOOKUP($C230,'[2]2024.01月支付计划'!$B:$H,6,0)</f>
        <v>1070500</v>
      </c>
      <c r="I230" s="66">
        <f>VLOOKUP($C230,'[2]2024.01月支付计划'!$B:$H,7,0)</f>
        <v>178416.666666667</v>
      </c>
      <c r="J230" s="24">
        <f t="shared" ref="J230:L230" si="281">P230+V230+Y230+AB230+AE230+S230+M230</f>
        <v>1950000</v>
      </c>
      <c r="K230" s="24">
        <f t="shared" si="281"/>
        <v>868458.74</v>
      </c>
      <c r="L230" s="24">
        <f t="shared" si="281"/>
        <v>1081541.26</v>
      </c>
      <c r="M230" s="33">
        <f>VLOOKUP(C230,'[2]2024.01月支付计划'!$B:$K,10,0)</f>
        <v>550000</v>
      </c>
      <c r="N230" s="24">
        <v>100000</v>
      </c>
      <c r="O230" s="34">
        <f t="shared" si="265"/>
        <v>450000</v>
      </c>
      <c r="P230" s="34">
        <v>400000</v>
      </c>
      <c r="Q230" s="34"/>
      <c r="R230" s="34">
        <f t="shared" si="266"/>
        <v>400000</v>
      </c>
      <c r="S230" s="34">
        <f>VLOOKUP(D230,'[3]11月支付计划'!$D$3:$J$100,7,0)</f>
        <v>200000</v>
      </c>
      <c r="T230" s="34">
        <f>VLOOKUP(D230,'[4]11月'!$I:$J,2,0)</f>
        <v>101458.74</v>
      </c>
      <c r="U230" s="34">
        <f t="shared" si="269"/>
        <v>98541.26</v>
      </c>
      <c r="V230" s="34">
        <f>VLOOKUP(D230,'[10]10月份支付安排'!$C$4:$H$68,6,0)</f>
        <v>200000</v>
      </c>
      <c r="W230" s="34">
        <f>VLOOKUP(D230,'[4]10月'!$I:$J,2,0)</f>
        <v>67000</v>
      </c>
      <c r="X230" s="34">
        <f t="shared" si="267"/>
        <v>133000</v>
      </c>
      <c r="Y230" s="35">
        <v>200000</v>
      </c>
      <c r="Z230" s="34">
        <f>VLOOKUP(D230,'[4]9月'!$I:$J,2,0)</f>
        <v>300000</v>
      </c>
      <c r="AA230" s="34">
        <f t="shared" si="237"/>
        <v>-100000</v>
      </c>
      <c r="AB230" s="35">
        <v>100000</v>
      </c>
      <c r="AC230" s="24"/>
      <c r="AD230" s="34">
        <f t="shared" si="238"/>
        <v>100000</v>
      </c>
      <c r="AE230" s="24">
        <v>300000</v>
      </c>
      <c r="AF230" s="24">
        <f>VLOOKUP(D230,'[4]7月'!$I:$J,2,0)</f>
        <v>300000</v>
      </c>
      <c r="AG230" s="34">
        <f t="shared" si="239"/>
        <v>0</v>
      </c>
      <c r="AI230" s="42">
        <f t="shared" si="242"/>
        <v>68458.74</v>
      </c>
      <c r="AJ230" s="42">
        <f t="shared" si="243"/>
        <v>-131541.26</v>
      </c>
      <c r="AK230" s="42">
        <f t="shared" si="244"/>
        <v>-531541.26</v>
      </c>
      <c r="AL230" s="42">
        <f t="shared" si="245"/>
        <v>-1081541.26</v>
      </c>
      <c r="AM230" s="43" t="e">
        <f>VLOOKUP(D230,'[9]2月'!$B:$C,2,0)</f>
        <v>#N/A</v>
      </c>
      <c r="AN230" s="25">
        <v>300000</v>
      </c>
    </row>
    <row r="231" s="25" customFormat="1" ht="16.5" spans="3:39">
      <c r="C231" s="25" t="s">
        <v>688</v>
      </c>
      <c r="D231" s="25" t="s">
        <v>689</v>
      </c>
      <c r="E231" s="25" t="s">
        <v>644</v>
      </c>
      <c r="F231" s="25" t="s">
        <v>690</v>
      </c>
      <c r="G231" s="66">
        <f>VLOOKUP($C231,'[2]2024.01月支付计划'!$B:$H,5,0)</f>
        <v>424370.02</v>
      </c>
      <c r="H231" s="66">
        <f>VLOOKUP($C231,'[2]2024.01月支付计划'!$B:$H,6,0)</f>
        <v>775400</v>
      </c>
      <c r="I231" s="66">
        <f>VLOOKUP($C231,'[2]2024.01月支付计划'!$B:$H,7,0)</f>
        <v>129233.333333333</v>
      </c>
      <c r="J231" s="24">
        <f t="shared" ref="J231:L231" si="282">P231+V231+Y231+AB231+AE231+S231+M231</f>
        <v>1700000</v>
      </c>
      <c r="K231" s="24">
        <f t="shared" si="282"/>
        <v>850000</v>
      </c>
      <c r="L231" s="24">
        <f t="shared" si="282"/>
        <v>850000</v>
      </c>
      <c r="M231" s="33">
        <f>VLOOKUP(C231,'[2]2024.01月支付计划'!$B:$K,10,0)</f>
        <v>400000</v>
      </c>
      <c r="N231" s="24">
        <v>100000</v>
      </c>
      <c r="O231" s="34">
        <f t="shared" si="265"/>
        <v>300000</v>
      </c>
      <c r="P231" s="34">
        <v>300000</v>
      </c>
      <c r="Q231" s="34"/>
      <c r="R231" s="34">
        <f t="shared" si="266"/>
        <v>300000</v>
      </c>
      <c r="S231" s="34">
        <f>VLOOKUP(D231,'[3]11月支付计划'!$D$3:$J$100,7,0)</f>
        <v>250000</v>
      </c>
      <c r="T231" s="34">
        <f>VLOOKUP(D231,'[4]11月'!$I:$J,2,0)</f>
        <v>150000</v>
      </c>
      <c r="U231" s="34">
        <f t="shared" si="269"/>
        <v>100000</v>
      </c>
      <c r="V231" s="34">
        <f>VLOOKUP(D231,'[10]10月份支付安排'!$C$4:$H$68,6,0)</f>
        <v>250000</v>
      </c>
      <c r="W231" s="34">
        <f>VLOOKUP(D231,'[4]10月'!$I:$J,2,0)</f>
        <v>100000</v>
      </c>
      <c r="X231" s="34">
        <f t="shared" si="267"/>
        <v>150000</v>
      </c>
      <c r="Y231" s="35">
        <v>200000</v>
      </c>
      <c r="Z231" s="34">
        <f>VLOOKUP(D231,'[4]9月'!$I:$J,2,0)</f>
        <v>200000</v>
      </c>
      <c r="AA231" s="34">
        <f t="shared" si="237"/>
        <v>0</v>
      </c>
      <c r="AB231" s="35">
        <v>200000</v>
      </c>
      <c r="AC231" s="24">
        <f>VLOOKUP(D231,'[4]8月'!$I:$J,2,0)</f>
        <v>200000</v>
      </c>
      <c r="AD231" s="34">
        <f t="shared" si="238"/>
        <v>0</v>
      </c>
      <c r="AE231" s="24">
        <v>100000</v>
      </c>
      <c r="AF231" s="24">
        <f>VLOOKUP(D231,'[4]7月'!$I:$J,2,0)</f>
        <v>100000</v>
      </c>
      <c r="AG231" s="34">
        <f t="shared" si="239"/>
        <v>0</v>
      </c>
      <c r="AI231" s="42">
        <f t="shared" si="242"/>
        <v>100000</v>
      </c>
      <c r="AJ231" s="42">
        <f t="shared" si="243"/>
        <v>-150000</v>
      </c>
      <c r="AK231" s="42">
        <f t="shared" si="244"/>
        <v>-450000</v>
      </c>
      <c r="AL231" s="42">
        <f t="shared" si="245"/>
        <v>-850000</v>
      </c>
      <c r="AM231" s="43" t="e">
        <f>VLOOKUP(D231,'[9]2月'!$B:$C,2,0)</f>
        <v>#N/A</v>
      </c>
    </row>
    <row r="232" s="25" customFormat="1" ht="16.5" spans="3:39">
      <c r="C232" s="25" t="s">
        <v>701</v>
      </c>
      <c r="D232" s="25" t="s">
        <v>702</v>
      </c>
      <c r="E232" s="25" t="s">
        <v>644</v>
      </c>
      <c r="F232" s="25" t="s">
        <v>690</v>
      </c>
      <c r="G232" s="66">
        <f>VLOOKUP($C232,'[2]2024.01月支付计划'!$B:$H,5,0)</f>
        <v>0</v>
      </c>
      <c r="H232" s="66">
        <f>VLOOKUP($C232,'[2]2024.01月支付计划'!$B:$H,6,0)</f>
        <v>0</v>
      </c>
      <c r="I232" s="66">
        <f>VLOOKUP($C232,'[2]2024.01月支付计划'!$B:$H,7,0)</f>
        <v>0</v>
      </c>
      <c r="J232" s="24">
        <f t="shared" ref="J232:L232" si="283">P232+V232+Y232+AB232+AE232+S232+M232</f>
        <v>60000</v>
      </c>
      <c r="K232" s="24">
        <f t="shared" si="283"/>
        <v>28080</v>
      </c>
      <c r="L232" s="24">
        <f t="shared" si="283"/>
        <v>31920</v>
      </c>
      <c r="M232" s="33">
        <f>VLOOKUP(C232,'[2]2024.01月支付计划'!$B:$K,10,0)</f>
        <v>12000</v>
      </c>
      <c r="N232" s="24"/>
      <c r="O232" s="34">
        <f t="shared" si="265"/>
        <v>12000</v>
      </c>
      <c r="P232" s="34">
        <v>12000</v>
      </c>
      <c r="Q232" s="34">
        <f>VLOOKUP(D232,'[4]12月'!$I:$J,2,0)</f>
        <v>80</v>
      </c>
      <c r="R232" s="34">
        <f t="shared" si="266"/>
        <v>11920</v>
      </c>
      <c r="S232" s="34">
        <f>VLOOKUP(D232,'[3]11月支付计划'!$D$3:$J$100,7,0)</f>
        <v>12000</v>
      </c>
      <c r="T232" s="34"/>
      <c r="U232" s="34">
        <f t="shared" si="269"/>
        <v>12000</v>
      </c>
      <c r="V232" s="34">
        <f>VLOOKUP(D232,'[10]10月份支付安排'!$C$4:$H$68,6,0)</f>
        <v>12000</v>
      </c>
      <c r="W232" s="34">
        <f>VLOOKUP(D232,'[4]10月'!$I:$J,2,0)</f>
        <v>4000</v>
      </c>
      <c r="X232" s="34">
        <f t="shared" si="267"/>
        <v>8000</v>
      </c>
      <c r="Y232" s="34"/>
      <c r="Z232" s="34">
        <f>VLOOKUP(D232,'[4]9月'!$I:$J,2,0)</f>
        <v>12000</v>
      </c>
      <c r="AA232" s="34">
        <f t="shared" si="237"/>
        <v>-12000</v>
      </c>
      <c r="AB232" s="35">
        <v>12000</v>
      </c>
      <c r="AC232" s="24">
        <f>VLOOKUP(D232,'[4]8月'!$I:$J,2,0)</f>
        <v>12000</v>
      </c>
      <c r="AD232" s="34">
        <f t="shared" si="238"/>
        <v>0</v>
      </c>
      <c r="AE232" s="24"/>
      <c r="AF232" s="24"/>
      <c r="AG232" s="34">
        <f t="shared" si="239"/>
        <v>0</v>
      </c>
      <c r="AI232" s="42">
        <f t="shared" si="242"/>
        <v>4080</v>
      </c>
      <c r="AJ232" s="42">
        <f t="shared" si="243"/>
        <v>-7920</v>
      </c>
      <c r="AK232" s="42">
        <f t="shared" si="244"/>
        <v>-19920</v>
      </c>
      <c r="AL232" s="42">
        <f t="shared" si="245"/>
        <v>-31920</v>
      </c>
      <c r="AM232" s="43" t="e">
        <f>VLOOKUP(D232,'[9]2月'!$B:$C,2,0)</f>
        <v>#N/A</v>
      </c>
    </row>
    <row r="233" s="25" customFormat="1" ht="16.5" spans="3:39">
      <c r="C233" s="25" t="s">
        <v>703</v>
      </c>
      <c r="D233" s="25" t="s">
        <v>704</v>
      </c>
      <c r="E233" s="25" t="s">
        <v>644</v>
      </c>
      <c r="F233" s="25" t="s">
        <v>690</v>
      </c>
      <c r="G233" s="66">
        <f>VLOOKUP($C233,'[2]2024.01月支付计划'!$B:$H,5,0)</f>
        <v>0</v>
      </c>
      <c r="H233" s="66">
        <f>VLOOKUP($C233,'[2]2024.01月支付计划'!$B:$H,6,0)</f>
        <v>294200</v>
      </c>
      <c r="I233" s="66">
        <f>VLOOKUP($C233,'[2]2024.01月支付计划'!$B:$H,7,0)</f>
        <v>49033.3333333333</v>
      </c>
      <c r="J233" s="24">
        <f t="shared" ref="J233:L233" si="284">P233+V233+Y233+AB233+AE233+S233+M233</f>
        <v>493904</v>
      </c>
      <c r="K233" s="24">
        <f t="shared" si="284"/>
        <v>251538</v>
      </c>
      <c r="L233" s="24">
        <f t="shared" si="284"/>
        <v>242366</v>
      </c>
      <c r="M233" s="33">
        <f>VLOOKUP(C233,'[2]2024.01月支付计划'!$B:$K,10,0)</f>
        <v>80000</v>
      </c>
      <c r="N233" s="24"/>
      <c r="O233" s="34">
        <f t="shared" si="265"/>
        <v>80000</v>
      </c>
      <c r="P233" s="34">
        <v>100000</v>
      </c>
      <c r="Q233" s="34"/>
      <c r="R233" s="34">
        <f t="shared" si="266"/>
        <v>100000</v>
      </c>
      <c r="S233" s="34">
        <f>VLOOKUP(D233,'[3]11月支付计划'!$D$3:$J$100,7,0)</f>
        <v>100000</v>
      </c>
      <c r="T233" s="34">
        <f>VLOOKUP(D233,'[4]11月'!$I:$J,2,0)</f>
        <v>55361.2</v>
      </c>
      <c r="U233" s="34">
        <f t="shared" si="269"/>
        <v>44638.8</v>
      </c>
      <c r="V233" s="34">
        <f>VLOOKUP(D233,'[10]10月份支付安排'!$C$4:$H$68,6,0)</f>
        <v>100000</v>
      </c>
      <c r="W233" s="34">
        <f>VLOOKUP(D233,'[4]10月'!$I:$J,2,0)</f>
        <v>50000</v>
      </c>
      <c r="X233" s="34">
        <f t="shared" si="267"/>
        <v>50000</v>
      </c>
      <c r="Y233" s="35">
        <v>37968</v>
      </c>
      <c r="Z233" s="34">
        <f>VLOOKUP(D233,'[4]9月'!$I:$J,2,0)</f>
        <v>37968</v>
      </c>
      <c r="AA233" s="34">
        <f t="shared" si="237"/>
        <v>0</v>
      </c>
      <c r="AB233" s="35"/>
      <c r="AC233" s="24">
        <f>VLOOKUP(D233,'[4]8月'!$I:$J,2,0)</f>
        <v>32272.8</v>
      </c>
      <c r="AD233" s="34">
        <f t="shared" si="238"/>
        <v>-32272.8</v>
      </c>
      <c r="AE233" s="24">
        <v>75936</v>
      </c>
      <c r="AF233" s="24">
        <f>VLOOKUP(D233,'[4]7月'!$I:$J,2,0)</f>
        <v>75936</v>
      </c>
      <c r="AG233" s="34">
        <f t="shared" si="239"/>
        <v>0</v>
      </c>
      <c r="AI233" s="42">
        <f t="shared" si="242"/>
        <v>37634</v>
      </c>
      <c r="AJ233" s="42">
        <f t="shared" si="243"/>
        <v>-62366</v>
      </c>
      <c r="AK233" s="42">
        <f t="shared" si="244"/>
        <v>-162366</v>
      </c>
      <c r="AL233" s="42">
        <f t="shared" si="245"/>
        <v>-242366</v>
      </c>
      <c r="AM233" s="43" t="e">
        <f>VLOOKUP(D233,'[9]2月'!$B:$C,2,0)</f>
        <v>#N/A</v>
      </c>
    </row>
    <row r="234" s="25" customFormat="1" ht="16.5" spans="3:39">
      <c r="C234" s="25" t="s">
        <v>908</v>
      </c>
      <c r="D234" s="25" t="s">
        <v>1079</v>
      </c>
      <c r="E234" s="25" t="s">
        <v>1080</v>
      </c>
      <c r="F234" s="25" t="s">
        <v>690</v>
      </c>
      <c r="G234" s="66">
        <f>VLOOKUP($C234,'[2]2024.01月支付计划'!$B:$H,5,0)</f>
        <v>202012.92</v>
      </c>
      <c r="H234" s="66">
        <f>VLOOKUP($C234,'[2]2024.01月支付计划'!$B:$H,6,0)</f>
        <v>202100</v>
      </c>
      <c r="I234" s="66">
        <f>VLOOKUP($C234,'[2]2024.01月支付计划'!$B:$H,7,0)</f>
        <v>33683.3333333333</v>
      </c>
      <c r="J234" s="24">
        <f t="shared" ref="J234:L234" si="285">P234+V234+Y234+AB234+AE234+S234+M234</f>
        <v>328268.72</v>
      </c>
      <c r="K234" s="24">
        <f t="shared" si="285"/>
        <v>0</v>
      </c>
      <c r="L234" s="24">
        <f t="shared" si="285"/>
        <v>328268.72</v>
      </c>
      <c r="M234" s="33">
        <f>VLOOKUP(C234,'[2]2024.01月支付计划'!$B:$K,10,0)</f>
        <v>202012.92</v>
      </c>
      <c r="N234" s="24"/>
      <c r="O234" s="34">
        <f t="shared" si="265"/>
        <v>202012.92</v>
      </c>
      <c r="P234" s="34">
        <v>126255.8</v>
      </c>
      <c r="Q234" s="34"/>
      <c r="R234" s="34">
        <f t="shared" si="266"/>
        <v>126255.8</v>
      </c>
      <c r="S234" s="34"/>
      <c r="T234" s="34"/>
      <c r="U234" s="34">
        <f t="shared" si="269"/>
        <v>0</v>
      </c>
      <c r="V234" s="34"/>
      <c r="W234" s="34"/>
      <c r="X234" s="34">
        <f t="shared" si="267"/>
        <v>0</v>
      </c>
      <c r="Y234" s="34"/>
      <c r="Z234" s="34"/>
      <c r="AA234" s="34">
        <f t="shared" si="237"/>
        <v>0</v>
      </c>
      <c r="AB234" s="34"/>
      <c r="AC234" s="24"/>
      <c r="AD234" s="34">
        <f t="shared" si="238"/>
        <v>0</v>
      </c>
      <c r="AE234" s="24"/>
      <c r="AF234" s="24"/>
      <c r="AG234" s="34">
        <f t="shared" si="239"/>
        <v>0</v>
      </c>
      <c r="AI234" s="42">
        <f t="shared" si="242"/>
        <v>0</v>
      </c>
      <c r="AJ234" s="42">
        <f t="shared" si="243"/>
        <v>0</v>
      </c>
      <c r="AK234" s="42">
        <f t="shared" si="244"/>
        <v>-126255.8</v>
      </c>
      <c r="AL234" s="42">
        <f t="shared" si="245"/>
        <v>-328268.72</v>
      </c>
      <c r="AM234" s="43" t="e">
        <f>VLOOKUP(D234,'[9]2月'!$B:$C,2,0)</f>
        <v>#N/A</v>
      </c>
    </row>
    <row r="235" s="25" customFormat="1" ht="16.5" spans="3:39">
      <c r="C235" s="25" t="s">
        <v>928</v>
      </c>
      <c r="D235" s="25" t="s">
        <v>929</v>
      </c>
      <c r="E235" s="25" t="s">
        <v>1080</v>
      </c>
      <c r="F235" s="25" t="s">
        <v>690</v>
      </c>
      <c r="G235" s="66">
        <f>VLOOKUP($C235,'[2]2024.01月支付计划'!$B:$H,5,0)</f>
        <v>0</v>
      </c>
      <c r="H235" s="66">
        <f>VLOOKUP($C235,'[2]2024.01月支付计划'!$B:$H,6,0)</f>
        <v>0</v>
      </c>
      <c r="I235" s="66">
        <f>VLOOKUP($C235,'[2]2024.01月支付计划'!$B:$H,7,0)</f>
        <v>0</v>
      </c>
      <c r="J235" s="24">
        <f t="shared" ref="J235:L235" si="286">P235+V235+Y235+AB235+AE235+S235+M235</f>
        <v>222543.2</v>
      </c>
      <c r="K235" s="24">
        <f t="shared" si="286"/>
        <v>0</v>
      </c>
      <c r="L235" s="24">
        <f t="shared" si="286"/>
        <v>222543.2</v>
      </c>
      <c r="M235" s="33">
        <f>VLOOKUP(C235,'[2]2024.01月支付计划'!$B:$K,10,0)</f>
        <v>111271.6</v>
      </c>
      <c r="N235" s="24"/>
      <c r="O235" s="34">
        <f t="shared" si="265"/>
        <v>111271.6</v>
      </c>
      <c r="P235" s="34">
        <v>111271.6</v>
      </c>
      <c r="Q235" s="34"/>
      <c r="R235" s="34">
        <f t="shared" si="266"/>
        <v>111271.6</v>
      </c>
      <c r="S235" s="34"/>
      <c r="T235" s="34"/>
      <c r="U235" s="34">
        <f t="shared" si="269"/>
        <v>0</v>
      </c>
      <c r="V235" s="34"/>
      <c r="W235" s="34"/>
      <c r="X235" s="34">
        <f t="shared" si="267"/>
        <v>0</v>
      </c>
      <c r="Y235" s="34"/>
      <c r="Z235" s="34"/>
      <c r="AA235" s="34">
        <f t="shared" si="237"/>
        <v>0</v>
      </c>
      <c r="AB235" s="34"/>
      <c r="AC235" s="24"/>
      <c r="AD235" s="34">
        <f t="shared" si="238"/>
        <v>0</v>
      </c>
      <c r="AE235" s="24"/>
      <c r="AF235" s="24"/>
      <c r="AG235" s="34">
        <f t="shared" si="239"/>
        <v>0</v>
      </c>
      <c r="AI235" s="42">
        <f t="shared" si="242"/>
        <v>0</v>
      </c>
      <c r="AJ235" s="42">
        <f t="shared" si="243"/>
        <v>0</v>
      </c>
      <c r="AK235" s="42">
        <f t="shared" si="244"/>
        <v>-111271.6</v>
      </c>
      <c r="AL235" s="42">
        <f t="shared" si="245"/>
        <v>-222543.2</v>
      </c>
      <c r="AM235" s="43" t="e">
        <f>VLOOKUP(D235,'[9]2月'!$B:$C,2,0)</f>
        <v>#N/A</v>
      </c>
    </row>
    <row r="236" s="25" customFormat="1" ht="16.5" spans="3:39">
      <c r="C236" s="25" t="s">
        <v>920</v>
      </c>
      <c r="D236" s="25" t="s">
        <v>921</v>
      </c>
      <c r="E236" s="25" t="s">
        <v>1080</v>
      </c>
      <c r="F236" s="25" t="s">
        <v>690</v>
      </c>
      <c r="G236" s="66">
        <f>VLOOKUP($C236,'[2]2024.01月支付计划'!$B:$H,5,0)</f>
        <v>0</v>
      </c>
      <c r="H236" s="66">
        <f>VLOOKUP($C236,'[2]2024.01月支付计划'!$B:$H,6,0)</f>
        <v>0</v>
      </c>
      <c r="I236" s="66">
        <f>VLOOKUP($C236,'[2]2024.01月支付计划'!$B:$H,7,0)</f>
        <v>0</v>
      </c>
      <c r="J236" s="24">
        <f t="shared" ref="J236:L236" si="287">P236+V236+Y236+AB236+AE236+S236+M236</f>
        <v>56313</v>
      </c>
      <c r="K236" s="24">
        <f t="shared" si="287"/>
        <v>120433</v>
      </c>
      <c r="L236" s="24">
        <f t="shared" si="287"/>
        <v>-64120</v>
      </c>
      <c r="M236" s="33">
        <f>VLOOKUP(C236,'[2]2024.01月支付计划'!$B:$K,10,0)</f>
        <v>24000</v>
      </c>
      <c r="N236" s="24"/>
      <c r="O236" s="34">
        <f t="shared" si="265"/>
        <v>24000</v>
      </c>
      <c r="P236" s="34">
        <v>32313</v>
      </c>
      <c r="Q236" s="34">
        <f>VLOOKUP(D236,'[4]12月'!$I:$J,2,0)</f>
        <v>32313</v>
      </c>
      <c r="R236" s="34">
        <f t="shared" si="266"/>
        <v>0</v>
      </c>
      <c r="S236" s="34"/>
      <c r="T236" s="34"/>
      <c r="U236" s="34">
        <f t="shared" si="269"/>
        <v>0</v>
      </c>
      <c r="V236" s="34"/>
      <c r="W236" s="34"/>
      <c r="X236" s="34">
        <f t="shared" si="267"/>
        <v>0</v>
      </c>
      <c r="Y236" s="34"/>
      <c r="Z236" s="34">
        <f>VLOOKUP(D236,'[4]9月'!$I:$J,2,0)</f>
        <v>54750</v>
      </c>
      <c r="AA236" s="34">
        <f t="shared" si="237"/>
        <v>-54750</v>
      </c>
      <c r="AB236" s="34"/>
      <c r="AC236" s="24"/>
      <c r="AD236" s="34">
        <f t="shared" si="238"/>
        <v>0</v>
      </c>
      <c r="AE236" s="24"/>
      <c r="AF236" s="24">
        <f>VLOOKUP(D236,'[4]7月'!$I:$J,2,0)</f>
        <v>33370</v>
      </c>
      <c r="AG236" s="34">
        <f t="shared" si="239"/>
        <v>-33370</v>
      </c>
      <c r="AI236" s="42">
        <f t="shared" si="242"/>
        <v>120433</v>
      </c>
      <c r="AJ236" s="42">
        <f t="shared" si="243"/>
        <v>120433</v>
      </c>
      <c r="AK236" s="42">
        <f t="shared" si="244"/>
        <v>88120</v>
      </c>
      <c r="AL236" s="42">
        <f t="shared" si="245"/>
        <v>64120</v>
      </c>
      <c r="AM236" s="43" t="e">
        <f>VLOOKUP(D236,'[9]2月'!$B:$C,2,0)</f>
        <v>#N/A</v>
      </c>
    </row>
    <row r="237" s="25" customFormat="1" ht="16.5" spans="3:39">
      <c r="C237" s="25" t="s">
        <v>914</v>
      </c>
      <c r="D237" s="25" t="s">
        <v>915</v>
      </c>
      <c r="E237" s="25" t="s">
        <v>1080</v>
      </c>
      <c r="F237" s="25" t="s">
        <v>690</v>
      </c>
      <c r="G237" s="66">
        <f>VLOOKUP($C237,'[2]2024.01月支付计划'!$B:$H,5,0)</f>
        <v>18873</v>
      </c>
      <c r="H237" s="66">
        <f>VLOOKUP($C237,'[2]2024.01月支付计划'!$B:$H,6,0)</f>
        <v>0</v>
      </c>
      <c r="I237" s="66">
        <f>VLOOKUP($C237,'[2]2024.01月支付计划'!$B:$H,7,0)</f>
        <v>0</v>
      </c>
      <c r="J237" s="24">
        <f t="shared" ref="J237:L237" si="288">P237+V237+Y237+AB237+AE237+S237+M237</f>
        <v>40262.4</v>
      </c>
      <c r="K237" s="24">
        <f t="shared" si="288"/>
        <v>0</v>
      </c>
      <c r="L237" s="24">
        <f t="shared" si="288"/>
        <v>40262.4</v>
      </c>
      <c r="M237" s="33">
        <f>VLOOKUP(C237,'[2]2024.01月支付计划'!$B:$K,10,0)</f>
        <v>18873</v>
      </c>
      <c r="N237" s="24"/>
      <c r="O237" s="34">
        <f t="shared" si="265"/>
        <v>18873</v>
      </c>
      <c r="P237" s="34">
        <v>18873</v>
      </c>
      <c r="Q237" s="34"/>
      <c r="R237" s="34">
        <f t="shared" si="266"/>
        <v>18873</v>
      </c>
      <c r="S237" s="34"/>
      <c r="T237" s="34"/>
      <c r="U237" s="34">
        <f t="shared" si="269"/>
        <v>0</v>
      </c>
      <c r="V237" s="34"/>
      <c r="W237" s="34"/>
      <c r="X237" s="34">
        <f t="shared" si="267"/>
        <v>0</v>
      </c>
      <c r="Y237" s="34"/>
      <c r="Z237" s="34"/>
      <c r="AA237" s="34">
        <f t="shared" si="237"/>
        <v>0</v>
      </c>
      <c r="AB237" s="34"/>
      <c r="AC237" s="24"/>
      <c r="AD237" s="34">
        <f t="shared" si="238"/>
        <v>0</v>
      </c>
      <c r="AE237" s="24">
        <f>VLOOKUP(D237,[8]签批清单!$B:$C,2,0)</f>
        <v>2516.4</v>
      </c>
      <c r="AF237" s="24"/>
      <c r="AG237" s="34">
        <f t="shared" si="239"/>
        <v>2516.4</v>
      </c>
      <c r="AI237" s="42">
        <f t="shared" si="242"/>
        <v>-2516.4</v>
      </c>
      <c r="AJ237" s="42">
        <f t="shared" si="243"/>
        <v>-2516.4</v>
      </c>
      <c r="AK237" s="42">
        <f t="shared" si="244"/>
        <v>-21389.4</v>
      </c>
      <c r="AL237" s="42">
        <f t="shared" si="245"/>
        <v>-40262.4</v>
      </c>
      <c r="AM237" s="43" t="e">
        <f>VLOOKUP(D237,'[9]2月'!$B:$C,2,0)</f>
        <v>#N/A</v>
      </c>
    </row>
    <row r="238" s="25" customFormat="1" ht="16.5" spans="3:39">
      <c r="C238" s="25" t="s">
        <v>934</v>
      </c>
      <c r="D238" s="25" t="s">
        <v>935</v>
      </c>
      <c r="E238" s="25" t="s">
        <v>1080</v>
      </c>
      <c r="F238" s="25" t="s">
        <v>690</v>
      </c>
      <c r="G238" s="66">
        <f>VLOOKUP($C238,'[2]2024.01月支付计划'!$B:$H,5,0)</f>
        <v>0</v>
      </c>
      <c r="H238" s="66">
        <f>VLOOKUP($C238,'[2]2024.01月支付计划'!$B:$H,6,0)</f>
        <v>0</v>
      </c>
      <c r="I238" s="66">
        <f>VLOOKUP($C238,'[2]2024.01月支付计划'!$B:$H,7,0)</f>
        <v>0</v>
      </c>
      <c r="J238" s="24">
        <f t="shared" ref="J238:L238" si="289">P238+V238+Y238+AB238+AE238+S238+M238</f>
        <v>38000</v>
      </c>
      <c r="K238" s="24">
        <f t="shared" si="289"/>
        <v>0</v>
      </c>
      <c r="L238" s="24">
        <f t="shared" si="289"/>
        <v>38000</v>
      </c>
      <c r="M238" s="33">
        <f>VLOOKUP(C238,'[2]2024.01月支付计划'!$B:$K,10,0)</f>
        <v>23000</v>
      </c>
      <c r="N238" s="24"/>
      <c r="O238" s="34">
        <f t="shared" si="265"/>
        <v>23000</v>
      </c>
      <c r="P238" s="34">
        <v>15000</v>
      </c>
      <c r="Q238" s="34"/>
      <c r="R238" s="34">
        <f t="shared" si="266"/>
        <v>15000</v>
      </c>
      <c r="S238" s="34"/>
      <c r="T238" s="34"/>
      <c r="U238" s="34">
        <f t="shared" si="269"/>
        <v>0</v>
      </c>
      <c r="V238" s="34"/>
      <c r="W238" s="34"/>
      <c r="X238" s="34">
        <f t="shared" si="267"/>
        <v>0</v>
      </c>
      <c r="Y238" s="34"/>
      <c r="Z238" s="34"/>
      <c r="AA238" s="34">
        <f t="shared" si="237"/>
        <v>0</v>
      </c>
      <c r="AB238" s="34"/>
      <c r="AC238" s="24"/>
      <c r="AD238" s="34">
        <f t="shared" si="238"/>
        <v>0</v>
      </c>
      <c r="AE238" s="24"/>
      <c r="AF238" s="24"/>
      <c r="AG238" s="34">
        <f t="shared" si="239"/>
        <v>0</v>
      </c>
      <c r="AI238" s="42">
        <f t="shared" si="242"/>
        <v>0</v>
      </c>
      <c r="AJ238" s="42">
        <f t="shared" si="243"/>
        <v>0</v>
      </c>
      <c r="AK238" s="42">
        <f t="shared" si="244"/>
        <v>-15000</v>
      </c>
      <c r="AL238" s="42">
        <f t="shared" si="245"/>
        <v>-38000</v>
      </c>
      <c r="AM238" s="43" t="e">
        <f>VLOOKUP(D238,'[9]2月'!$B:$C,2,0)</f>
        <v>#N/A</v>
      </c>
    </row>
    <row r="239" s="25" customFormat="1" ht="16.5" spans="3:39">
      <c r="C239" s="25" t="s">
        <v>979</v>
      </c>
      <c r="D239" s="25" t="s">
        <v>1081</v>
      </c>
      <c r="E239" s="25" t="s">
        <v>1080</v>
      </c>
      <c r="F239" s="25" t="s">
        <v>690</v>
      </c>
      <c r="G239" s="66">
        <f>VLOOKUP($C239,'[2]2024.01月支付计划'!$B:$H,5,0)</f>
        <v>21057.55</v>
      </c>
      <c r="H239" s="66">
        <f>VLOOKUP($C239,'[2]2024.01月支付计划'!$B:$H,6,0)</f>
        <v>0</v>
      </c>
      <c r="I239" s="66">
        <f>VLOOKUP($C239,'[2]2024.01月支付计划'!$B:$H,7,0)</f>
        <v>0</v>
      </c>
      <c r="J239" s="24">
        <f t="shared" ref="J239:L239" si="290">P239+V239+Y239+AB239+AE239+S239+M239</f>
        <v>42115.1</v>
      </c>
      <c r="K239" s="24">
        <f t="shared" si="290"/>
        <v>21057.55</v>
      </c>
      <c r="L239" s="24">
        <f t="shared" si="290"/>
        <v>21057.55</v>
      </c>
      <c r="M239" s="33">
        <f>VLOOKUP(C239,'[2]2024.01月支付计划'!$B:$K,10,0)</f>
        <v>21057.55</v>
      </c>
      <c r="N239" s="24"/>
      <c r="O239" s="34">
        <f t="shared" si="265"/>
        <v>21057.55</v>
      </c>
      <c r="P239" s="34">
        <v>21057.55</v>
      </c>
      <c r="Q239" s="34"/>
      <c r="R239" s="34">
        <f t="shared" si="266"/>
        <v>21057.55</v>
      </c>
      <c r="S239" s="34"/>
      <c r="T239" s="34">
        <f>VLOOKUP(D239,'[4]11月'!$I:$J,2,0)</f>
        <v>21057.55</v>
      </c>
      <c r="U239" s="34">
        <f t="shared" si="269"/>
        <v>-21057.55</v>
      </c>
      <c r="V239" s="34"/>
      <c r="W239" s="34"/>
      <c r="X239" s="34">
        <f t="shared" si="267"/>
        <v>0</v>
      </c>
      <c r="Y239" s="34"/>
      <c r="Z239" s="34"/>
      <c r="AA239" s="34">
        <f t="shared" si="237"/>
        <v>0</v>
      </c>
      <c r="AB239" s="34"/>
      <c r="AC239" s="24"/>
      <c r="AD239" s="34">
        <f t="shared" si="238"/>
        <v>0</v>
      </c>
      <c r="AE239" s="24"/>
      <c r="AF239" s="24"/>
      <c r="AG239" s="34">
        <f t="shared" si="239"/>
        <v>0</v>
      </c>
      <c r="AI239" s="42">
        <f t="shared" si="242"/>
        <v>21057.55</v>
      </c>
      <c r="AJ239" s="42">
        <f t="shared" si="243"/>
        <v>21057.55</v>
      </c>
      <c r="AK239" s="42">
        <f t="shared" si="244"/>
        <v>0</v>
      </c>
      <c r="AL239" s="42">
        <f t="shared" si="245"/>
        <v>-21057.55</v>
      </c>
      <c r="AM239" s="43" t="e">
        <f>VLOOKUP(D239,'[9]2月'!$B:$C,2,0)</f>
        <v>#N/A</v>
      </c>
    </row>
    <row r="240" s="25" customFormat="1" ht="16.5" spans="3:39">
      <c r="C240" s="25" t="s">
        <v>916</v>
      </c>
      <c r="D240" s="25" t="s">
        <v>917</v>
      </c>
      <c r="E240" s="25" t="s">
        <v>890</v>
      </c>
      <c r="F240" s="25" t="s">
        <v>690</v>
      </c>
      <c r="G240" s="66">
        <f>VLOOKUP($C240,'[2]2024.01月支付计划'!$B:$H,5,0)</f>
        <v>0.459999999991851</v>
      </c>
      <c r="H240" s="66">
        <f>VLOOKUP($C240,'[2]2024.01月支付计划'!$B:$H,6,0)</f>
        <v>0</v>
      </c>
      <c r="I240" s="66">
        <f>VLOOKUP($C240,'[2]2024.01月支付计划'!$B:$H,7,0)</f>
        <v>0</v>
      </c>
      <c r="J240" s="24">
        <f t="shared" ref="J240:L240" si="291">P240+V240+Y240+AB240+AE240+S240+M240</f>
        <v>68000.0613333333</v>
      </c>
      <c r="K240" s="24">
        <f t="shared" si="291"/>
        <v>68000</v>
      </c>
      <c r="L240" s="24">
        <f t="shared" si="291"/>
        <v>0.0613333333349146</v>
      </c>
      <c r="M240" s="33">
        <f>VLOOKUP(C240,'[2]2024.01月支付计划'!$B:$K,10,0)</f>
        <v>17000</v>
      </c>
      <c r="N240" s="24"/>
      <c r="O240" s="34">
        <f t="shared" si="265"/>
        <v>17000</v>
      </c>
      <c r="P240" s="34">
        <v>17000</v>
      </c>
      <c r="Q240" s="34">
        <f>VLOOKUP(D240,'[4]12月'!$I:$J,2,0)</f>
        <v>17000</v>
      </c>
      <c r="R240" s="34">
        <f t="shared" si="266"/>
        <v>0</v>
      </c>
      <c r="S240" s="34">
        <f>VLOOKUP(D240,'[3]11月支付计划'!$D$3:$J$100,7,0)</f>
        <v>17000</v>
      </c>
      <c r="T240" s="34">
        <f>VLOOKUP(D240,'[4]11月'!$I:$J,2,0)</f>
        <v>17000</v>
      </c>
      <c r="U240" s="34">
        <f t="shared" si="269"/>
        <v>0</v>
      </c>
      <c r="V240" s="34"/>
      <c r="W240" s="34"/>
      <c r="X240" s="34">
        <f t="shared" si="267"/>
        <v>0</v>
      </c>
      <c r="Y240" s="35">
        <v>17000</v>
      </c>
      <c r="Z240" s="34">
        <f>VLOOKUP(D240,'[4]9月'!$I:$J,2,0)</f>
        <v>17000</v>
      </c>
      <c r="AA240" s="34">
        <f t="shared" si="237"/>
        <v>0</v>
      </c>
      <c r="AB240" s="35"/>
      <c r="AC240" s="24">
        <f>VLOOKUP(D240,'[4]8月'!$I:$J,2,0)</f>
        <v>17000</v>
      </c>
      <c r="AD240" s="34">
        <f t="shared" si="238"/>
        <v>-17000</v>
      </c>
      <c r="AE240" s="24">
        <f>VLOOKUP(D240,[8]签批清单!$B:$C,2,0)</f>
        <v>0.0613333333333333</v>
      </c>
      <c r="AF240" s="24"/>
      <c r="AG240" s="34">
        <f t="shared" si="239"/>
        <v>0.0613333333333333</v>
      </c>
      <c r="AI240" s="42">
        <f t="shared" si="242"/>
        <v>50999.9386666667</v>
      </c>
      <c r="AJ240" s="42">
        <f t="shared" si="243"/>
        <v>33999.9386666667</v>
      </c>
      <c r="AK240" s="42">
        <f t="shared" si="244"/>
        <v>16999.9386666667</v>
      </c>
      <c r="AL240" s="42">
        <f t="shared" si="245"/>
        <v>-0.0613333333312767</v>
      </c>
      <c r="AM240" s="43" t="e">
        <f>VLOOKUP(D240,'[9]2月'!$B:$C,2,0)</f>
        <v>#N/A</v>
      </c>
    </row>
    <row r="241" s="25" customFormat="1" ht="16.5" spans="3:39">
      <c r="C241" s="25" t="s">
        <v>936</v>
      </c>
      <c r="D241" s="25" t="s">
        <v>937</v>
      </c>
      <c r="E241" s="25" t="s">
        <v>890</v>
      </c>
      <c r="F241" s="25" t="s">
        <v>690</v>
      </c>
      <c r="G241" s="66">
        <f>VLOOKUP($C241,'[2]2024.01月支付计划'!$B:$H,5,0)</f>
        <v>0</v>
      </c>
      <c r="H241" s="66">
        <f>VLOOKUP($C241,'[2]2024.01月支付计划'!$B:$H,6,0)</f>
        <v>0</v>
      </c>
      <c r="I241" s="66">
        <f>VLOOKUP($C241,'[2]2024.01月支付计划'!$B:$H,7,0)</f>
        <v>0</v>
      </c>
      <c r="J241" s="24">
        <f t="shared" ref="J241:L241" si="292">P241+V241+Y241+AB241+AE241+S241+M241</f>
        <v>62400</v>
      </c>
      <c r="K241" s="24">
        <f t="shared" si="292"/>
        <v>72160</v>
      </c>
      <c r="L241" s="24">
        <f t="shared" si="292"/>
        <v>-9760</v>
      </c>
      <c r="M241" s="33">
        <f>VLOOKUP(C241,'[2]2024.01月支付计划'!$B:$K,10,0)</f>
        <v>22400</v>
      </c>
      <c r="N241" s="24">
        <v>17600</v>
      </c>
      <c r="O241" s="34">
        <f t="shared" si="265"/>
        <v>4800</v>
      </c>
      <c r="P241" s="34">
        <v>22400</v>
      </c>
      <c r="Q241" s="34">
        <f>VLOOKUP(D241,'[4]12月'!$I:$J,2,0)</f>
        <v>1760</v>
      </c>
      <c r="R241" s="34">
        <f t="shared" si="266"/>
        <v>20640</v>
      </c>
      <c r="S241" s="34">
        <f>VLOOKUP(D241,'[3]11月支付计划'!$D$3:$J$100,7,0)</f>
        <v>8800</v>
      </c>
      <c r="T241" s="34">
        <f>VLOOKUP(D241,'[4]11月'!$I:$J,2,0)</f>
        <v>17600</v>
      </c>
      <c r="U241" s="34">
        <f t="shared" si="269"/>
        <v>-8800</v>
      </c>
      <c r="V241" s="34"/>
      <c r="W241" s="34">
        <f>VLOOKUP(D241,'[4]10月'!$I:$J,2,0)</f>
        <v>8800</v>
      </c>
      <c r="X241" s="34">
        <f t="shared" si="267"/>
        <v>-8800</v>
      </c>
      <c r="Y241" s="35">
        <v>8800</v>
      </c>
      <c r="Z241" s="34">
        <f>VLOOKUP(D241,'[4]9月'!$I:$J,2,0)</f>
        <v>8800</v>
      </c>
      <c r="AA241" s="34">
        <f t="shared" si="237"/>
        <v>0</v>
      </c>
      <c r="AB241" s="35"/>
      <c r="AC241" s="24">
        <f>VLOOKUP(D241,'[4]8月'!$I:$J,2,0)</f>
        <v>8800</v>
      </c>
      <c r="AD241" s="34">
        <f t="shared" si="238"/>
        <v>-8800</v>
      </c>
      <c r="AE241" s="24"/>
      <c r="AF241" s="24">
        <f>VLOOKUP(D241,'[4]7月'!$I:$J,2,0)</f>
        <v>8800</v>
      </c>
      <c r="AG241" s="34">
        <f t="shared" si="239"/>
        <v>-8800</v>
      </c>
      <c r="AI241" s="42">
        <f t="shared" si="242"/>
        <v>63360</v>
      </c>
      <c r="AJ241" s="42">
        <f t="shared" si="243"/>
        <v>54560</v>
      </c>
      <c r="AK241" s="42">
        <f t="shared" si="244"/>
        <v>32160</v>
      </c>
      <c r="AL241" s="42">
        <f t="shared" si="245"/>
        <v>9760</v>
      </c>
      <c r="AM241" s="43">
        <f>VLOOKUP(D241,'[9]2月'!$B:$C,2,0)</f>
        <v>3520</v>
      </c>
    </row>
    <row r="242" s="25" customFormat="1" ht="16.5" spans="3:39">
      <c r="C242" s="25" t="s">
        <v>888</v>
      </c>
      <c r="D242" s="25" t="s">
        <v>889</v>
      </c>
      <c r="E242" s="25" t="s">
        <v>890</v>
      </c>
      <c r="F242" s="25" t="s">
        <v>690</v>
      </c>
      <c r="G242" s="66">
        <f>VLOOKUP($C242,'[2]2024.01月支付计划'!$B:$H,5,0)</f>
        <v>0</v>
      </c>
      <c r="H242" s="66">
        <f>VLOOKUP($C242,'[2]2024.01月支付计划'!$B:$H,6,0)</f>
        <v>0</v>
      </c>
      <c r="I242" s="66">
        <f>VLOOKUP($C242,'[2]2024.01月支付计划'!$B:$H,7,0)</f>
        <v>0</v>
      </c>
      <c r="J242" s="24">
        <f t="shared" ref="J242:L242" si="293">P242+V242+Y242+AB242+AE242+S242+M242</f>
        <v>27600</v>
      </c>
      <c r="K242" s="24">
        <f t="shared" si="293"/>
        <v>9200</v>
      </c>
      <c r="L242" s="24">
        <f t="shared" si="293"/>
        <v>18400</v>
      </c>
      <c r="M242" s="33">
        <f>VLOOKUP(C242,'[2]2024.01月支付计划'!$B:$K,10,0)</f>
        <v>9200</v>
      </c>
      <c r="N242" s="24"/>
      <c r="O242" s="34">
        <f t="shared" si="265"/>
        <v>9200</v>
      </c>
      <c r="P242" s="34">
        <v>9200</v>
      </c>
      <c r="Q242" s="34"/>
      <c r="R242" s="34">
        <f t="shared" si="266"/>
        <v>9200</v>
      </c>
      <c r="S242" s="34">
        <f>VLOOKUP(D242,'[3]11月支付计划'!$D$3:$J$100,7,0)</f>
        <v>9200</v>
      </c>
      <c r="T242" s="34"/>
      <c r="U242" s="34">
        <f t="shared" si="269"/>
        <v>9200</v>
      </c>
      <c r="V242" s="34"/>
      <c r="W242" s="34"/>
      <c r="X242" s="34">
        <f t="shared" si="267"/>
        <v>0</v>
      </c>
      <c r="Y242" s="34"/>
      <c r="Z242" s="34">
        <f>VLOOKUP(D242,'[4]9月'!$I:$J,2,0)</f>
        <v>9200</v>
      </c>
      <c r="AA242" s="34">
        <f t="shared" si="237"/>
        <v>-9200</v>
      </c>
      <c r="AB242" s="34"/>
      <c r="AC242" s="24"/>
      <c r="AD242" s="34">
        <f t="shared" si="238"/>
        <v>0</v>
      </c>
      <c r="AE242" s="24"/>
      <c r="AF242" s="24"/>
      <c r="AG242" s="34">
        <f t="shared" si="239"/>
        <v>0</v>
      </c>
      <c r="AI242" s="42">
        <f t="shared" si="242"/>
        <v>9200</v>
      </c>
      <c r="AJ242" s="42">
        <f t="shared" si="243"/>
        <v>0</v>
      </c>
      <c r="AK242" s="42">
        <f t="shared" si="244"/>
        <v>-9200</v>
      </c>
      <c r="AL242" s="42">
        <f t="shared" si="245"/>
        <v>-18400</v>
      </c>
      <c r="AM242" s="43" t="e">
        <f>VLOOKUP(D242,'[9]2月'!$B:$C,2,0)</f>
        <v>#N/A</v>
      </c>
    </row>
    <row r="243" s="25" customFormat="1" ht="16.5" spans="3:39">
      <c r="C243" s="25" t="s">
        <v>932</v>
      </c>
      <c r="D243" s="25" t="s">
        <v>933</v>
      </c>
      <c r="E243" s="25" t="s">
        <v>890</v>
      </c>
      <c r="F243" s="25" t="s">
        <v>690</v>
      </c>
      <c r="G243" s="66">
        <f>VLOOKUP($C243,'[2]2024.01月支付计划'!$B:$H,5,0)</f>
        <v>-50019.45</v>
      </c>
      <c r="H243" s="66">
        <f>VLOOKUP($C243,'[2]2024.01月支付计划'!$B:$H,6,0)</f>
        <v>488613.95</v>
      </c>
      <c r="I243" s="66">
        <f>VLOOKUP($C243,'[2]2024.01月支付计划'!$B:$H,7,0)</f>
        <v>81435.6583333333</v>
      </c>
      <c r="J243" s="24">
        <f t="shared" ref="J243:L243" si="294">P243+V243+Y243+AB243+AE243+S243+M243</f>
        <v>556839</v>
      </c>
      <c r="K243" s="24">
        <f t="shared" si="294"/>
        <v>538535.4</v>
      </c>
      <c r="L243" s="24">
        <f t="shared" si="294"/>
        <v>18303.6</v>
      </c>
      <c r="M243" s="33">
        <f>VLOOKUP(C243,'[2]2024.01月支付计划'!$B:$K,10,0)</f>
        <v>120000</v>
      </c>
      <c r="N243" s="24"/>
      <c r="O243" s="34">
        <f t="shared" si="265"/>
        <v>120000</v>
      </c>
      <c r="P243" s="34">
        <v>220350</v>
      </c>
      <c r="Q243" s="34">
        <f>VLOOKUP(D243,'[4]12月'!$I:$J,2,0)</f>
        <v>159533.4</v>
      </c>
      <c r="R243" s="34">
        <f t="shared" si="266"/>
        <v>60816.6</v>
      </c>
      <c r="S243" s="34">
        <f>VLOOKUP(D243,'[3]11月支付计划'!$D$3:$J$100,7,0)</f>
        <v>97500</v>
      </c>
      <c r="T243" s="34">
        <f>VLOOKUP(D243,'[4]11月'!$I:$J,2,0)</f>
        <v>110175</v>
      </c>
      <c r="U243" s="34">
        <f t="shared" si="269"/>
        <v>-12675</v>
      </c>
      <c r="V243" s="34"/>
      <c r="W243" s="34">
        <f>VLOOKUP(D243,'[4]10月'!$I:$J,2,0)</f>
        <v>55175</v>
      </c>
      <c r="X243" s="34">
        <f t="shared" si="267"/>
        <v>-55175</v>
      </c>
      <c r="Y243" s="35">
        <v>118989</v>
      </c>
      <c r="Z243" s="34">
        <f>VLOOKUP(D243,'[4]9月'!$I:$J,2,0)</f>
        <v>134326</v>
      </c>
      <c r="AA243" s="34">
        <f t="shared" si="237"/>
        <v>-15337</v>
      </c>
      <c r="AB243" s="35"/>
      <c r="AC243" s="24">
        <f>VLOOKUP(D243,'[4]8月'!$I:$J,2,0)</f>
        <v>39663</v>
      </c>
      <c r="AD243" s="34">
        <f t="shared" si="238"/>
        <v>-39663</v>
      </c>
      <c r="AE243" s="24"/>
      <c r="AF243" s="24">
        <f>VLOOKUP(D243,'[4]7月'!$I:$J,2,0)</f>
        <v>39663</v>
      </c>
      <c r="AG243" s="34">
        <f t="shared" si="239"/>
        <v>-39663</v>
      </c>
      <c r="AI243" s="42">
        <f t="shared" si="242"/>
        <v>419546.4</v>
      </c>
      <c r="AJ243" s="42">
        <f t="shared" si="243"/>
        <v>322046.4</v>
      </c>
      <c r="AK243" s="42">
        <f t="shared" si="244"/>
        <v>101696.4</v>
      </c>
      <c r="AL243" s="42">
        <f t="shared" si="245"/>
        <v>-18303.6</v>
      </c>
      <c r="AM243" s="43" t="e">
        <f>VLOOKUP(D243,'[9]2月'!$B:$C,2,0)</f>
        <v>#N/A</v>
      </c>
    </row>
    <row r="244" s="25" customFormat="1" ht="16.5" spans="3:39">
      <c r="C244" s="25" t="s">
        <v>918</v>
      </c>
      <c r="D244" s="25" t="s">
        <v>919</v>
      </c>
      <c r="E244" s="25" t="s">
        <v>890</v>
      </c>
      <c r="F244" s="25" t="s">
        <v>690</v>
      </c>
      <c r="G244" s="66">
        <f>VLOOKUP($C244,'[2]2024.01月支付计划'!$B:$H,5,0)</f>
        <v>0</v>
      </c>
      <c r="H244" s="66">
        <f>VLOOKUP($C244,'[2]2024.01月支付计划'!$B:$H,6,0)</f>
        <v>0</v>
      </c>
      <c r="I244" s="66">
        <f>VLOOKUP($C244,'[2]2024.01月支付计划'!$B:$H,7,0)</f>
        <v>0</v>
      </c>
      <c r="J244" s="24">
        <f t="shared" ref="J244:L244" si="295">P244+V244+Y244+AB244+AE244+S244+M244</f>
        <v>112160</v>
      </c>
      <c r="K244" s="24">
        <f t="shared" si="295"/>
        <v>78720</v>
      </c>
      <c r="L244" s="24">
        <f t="shared" si="295"/>
        <v>33440</v>
      </c>
      <c r="M244" s="33">
        <f>VLOOKUP(C244,'[2]2024.01月支付计划'!$B:$K,10,0)</f>
        <v>40000</v>
      </c>
      <c r="N244" s="24"/>
      <c r="O244" s="34">
        <f t="shared" si="265"/>
        <v>40000</v>
      </c>
      <c r="P244" s="34">
        <v>32800</v>
      </c>
      <c r="Q244" s="34"/>
      <c r="R244" s="34">
        <f t="shared" si="266"/>
        <v>32800</v>
      </c>
      <c r="S244" s="34">
        <f>VLOOKUP(D244,'[3]11月支付计划'!$D$3:$J$100,7,0)</f>
        <v>22960</v>
      </c>
      <c r="T244" s="34">
        <f>VLOOKUP(D244,'[4]11月'!$I:$J,2,0)</f>
        <v>22960</v>
      </c>
      <c r="U244" s="34">
        <f t="shared" si="269"/>
        <v>0</v>
      </c>
      <c r="V244" s="34"/>
      <c r="W244" s="34"/>
      <c r="X244" s="34">
        <f t="shared" si="267"/>
        <v>0</v>
      </c>
      <c r="Y244" s="35">
        <v>16400</v>
      </c>
      <c r="Z244" s="34">
        <f>VLOOKUP(D244,'[4]9月'!$I:$J,2,0)</f>
        <v>39360</v>
      </c>
      <c r="AA244" s="34">
        <f t="shared" si="237"/>
        <v>-22960</v>
      </c>
      <c r="AB244" s="35"/>
      <c r="AC244" s="24">
        <f>VLOOKUP(D244,'[4]8月'!$I:$J,2,0)</f>
        <v>9840</v>
      </c>
      <c r="AD244" s="34">
        <f t="shared" si="238"/>
        <v>-9840</v>
      </c>
      <c r="AE244" s="24"/>
      <c r="AF244" s="24">
        <f>VLOOKUP(D244,'[4]7月'!$I:$J,2,0)</f>
        <v>6560</v>
      </c>
      <c r="AG244" s="34">
        <f t="shared" si="239"/>
        <v>-6560</v>
      </c>
      <c r="AI244" s="42">
        <f t="shared" si="242"/>
        <v>62320</v>
      </c>
      <c r="AJ244" s="42">
        <f t="shared" si="243"/>
        <v>39360</v>
      </c>
      <c r="AK244" s="42">
        <f t="shared" si="244"/>
        <v>6560</v>
      </c>
      <c r="AL244" s="42">
        <f t="shared" si="245"/>
        <v>-33440</v>
      </c>
      <c r="AM244" s="43" t="e">
        <f>VLOOKUP(D244,'[9]2月'!$B:$C,2,0)</f>
        <v>#N/A</v>
      </c>
    </row>
    <row r="245" s="25" customFormat="1" ht="16.5" spans="3:39">
      <c r="C245" s="25" t="s">
        <v>942</v>
      </c>
      <c r="D245" s="25" t="s">
        <v>943</v>
      </c>
      <c r="E245" s="25" t="s">
        <v>890</v>
      </c>
      <c r="F245" s="25" t="s">
        <v>690</v>
      </c>
      <c r="G245" s="66">
        <v>0</v>
      </c>
      <c r="H245" s="66">
        <v>0</v>
      </c>
      <c r="I245" s="66">
        <v>0</v>
      </c>
      <c r="J245" s="24">
        <f t="shared" ref="J245:L245" si="296">P245+V245+Y245+AB245+AE245+S245+M245</f>
        <v>49913.3333333333</v>
      </c>
      <c r="K245" s="24">
        <f t="shared" si="296"/>
        <v>75109.75</v>
      </c>
      <c r="L245" s="24">
        <f t="shared" si="296"/>
        <v>-25196.4166666667</v>
      </c>
      <c r="M245" s="33"/>
      <c r="N245" s="24"/>
      <c r="O245" s="34">
        <f t="shared" si="265"/>
        <v>0</v>
      </c>
      <c r="P245" s="34">
        <v>11000</v>
      </c>
      <c r="Q245" s="34"/>
      <c r="R245" s="34">
        <f t="shared" si="266"/>
        <v>11000</v>
      </c>
      <c r="S245" s="34">
        <f>VLOOKUP(D245,'[3]11月支付计划'!$D$3:$J$100,7,0)</f>
        <v>15600</v>
      </c>
      <c r="T245" s="34">
        <f>VLOOKUP(D245,'[4]11月'!$I:$J,2,0)</f>
        <v>5429.75</v>
      </c>
      <c r="U245" s="34">
        <f t="shared" si="269"/>
        <v>10170.25</v>
      </c>
      <c r="V245" s="34"/>
      <c r="W245" s="34">
        <f>VLOOKUP(D245,'[4]10月'!$I:$J,2,0)</f>
        <v>15600</v>
      </c>
      <c r="X245" s="34">
        <f t="shared" si="267"/>
        <v>-15600</v>
      </c>
      <c r="Y245" s="35">
        <v>21580</v>
      </c>
      <c r="Z245" s="34">
        <f>VLOOKUP(D245,'[4]9月'!$I:$J,2,0)</f>
        <v>31980</v>
      </c>
      <c r="AA245" s="34">
        <f t="shared" si="237"/>
        <v>-10400</v>
      </c>
      <c r="AB245" s="35"/>
      <c r="AC245" s="24"/>
      <c r="AD245" s="34">
        <f t="shared" si="238"/>
        <v>0</v>
      </c>
      <c r="AE245" s="24">
        <f>VLOOKUP(D245,[8]签批清单!$B:$C,2,0)</f>
        <v>1733.33333333333</v>
      </c>
      <c r="AF245" s="24">
        <f>VLOOKUP(D245,'[4]7月'!$I:$J,2,0)</f>
        <v>22100</v>
      </c>
      <c r="AG245" s="34">
        <f t="shared" si="239"/>
        <v>-20366.6666666667</v>
      </c>
      <c r="AI245" s="42">
        <f t="shared" si="242"/>
        <v>51796.4166666667</v>
      </c>
      <c r="AJ245" s="42">
        <f t="shared" si="243"/>
        <v>36196.4166666667</v>
      </c>
      <c r="AK245" s="42">
        <f t="shared" si="244"/>
        <v>25196.4166666667</v>
      </c>
      <c r="AL245" s="42">
        <f t="shared" si="245"/>
        <v>25196.4166666667</v>
      </c>
      <c r="AM245" s="43" t="e">
        <f>VLOOKUP(D245,'[9]2月'!$B:$C,2,0)</f>
        <v>#N/A</v>
      </c>
    </row>
    <row r="246" s="25" customFormat="1" ht="16.5" spans="3:39">
      <c r="C246" s="25" t="s">
        <v>912</v>
      </c>
      <c r="D246" s="25" t="s">
        <v>913</v>
      </c>
      <c r="E246" s="25" t="s">
        <v>890</v>
      </c>
      <c r="F246" s="25" t="s">
        <v>690</v>
      </c>
      <c r="G246" s="66">
        <f>VLOOKUP($C246,'[2]2024.01月支付计划'!$B:$H,5,0)</f>
        <v>-82000</v>
      </c>
      <c r="H246" s="66">
        <f>VLOOKUP($C246,'[2]2024.01月支付计划'!$B:$H,6,0)</f>
        <v>366800</v>
      </c>
      <c r="I246" s="66">
        <f>VLOOKUP($C246,'[2]2024.01月支付计划'!$B:$H,7,0)</f>
        <v>61133.3333333333</v>
      </c>
      <c r="J246" s="24">
        <f t="shared" ref="J246:L246" si="297">P246+V246+Y246+AB246+AE246+S246+M246</f>
        <v>624340.607333333</v>
      </c>
      <c r="K246" s="24">
        <f t="shared" si="297"/>
        <v>570998.68</v>
      </c>
      <c r="L246" s="24">
        <f t="shared" si="297"/>
        <v>53341.9273333333</v>
      </c>
      <c r="M246" s="33">
        <f>VLOOKUP(C246,'[2]2024.01月支付计划'!$B:$K,10,0)</f>
        <v>60000</v>
      </c>
      <c r="N246" s="24">
        <v>66071.1</v>
      </c>
      <c r="O246" s="34">
        <f t="shared" si="265"/>
        <v>-6071.10000000001</v>
      </c>
      <c r="P246" s="34">
        <v>49000</v>
      </c>
      <c r="Q246" s="34">
        <f>VLOOKUP(D246,'[4]12月'!$I:$J,2,0)</f>
        <v>41000</v>
      </c>
      <c r="R246" s="34">
        <f t="shared" si="266"/>
        <v>8000</v>
      </c>
      <c r="S246" s="34"/>
      <c r="T246" s="34"/>
      <c r="U246" s="34">
        <f t="shared" si="269"/>
        <v>0</v>
      </c>
      <c r="V246" s="34">
        <f>VLOOKUP(D246,'[10]10月份支付安排'!$C$4:$H$68,6,0)</f>
        <v>200000</v>
      </c>
      <c r="W246" s="34">
        <f>VLOOKUP(D246,'[4]10月'!$I:$J,2,0)</f>
        <v>41000</v>
      </c>
      <c r="X246" s="34">
        <f t="shared" si="267"/>
        <v>159000</v>
      </c>
      <c r="Y246" s="34">
        <v>200000</v>
      </c>
      <c r="Z246" s="34">
        <f>VLOOKUP(D246,'[4]9月'!$I:$J,2,0)</f>
        <v>180380.42</v>
      </c>
      <c r="AA246" s="34">
        <f t="shared" si="237"/>
        <v>19619.58</v>
      </c>
      <c r="AB246" s="34">
        <v>107857.37</v>
      </c>
      <c r="AC246" s="24">
        <f>VLOOKUP(D246,'[4]8月'!$I:$J,2,0)</f>
        <v>107857.37</v>
      </c>
      <c r="AD246" s="34">
        <f t="shared" si="238"/>
        <v>0</v>
      </c>
      <c r="AE246" s="24">
        <f>VLOOKUP(D246,[8]签批清单!$B:$C,2,0)</f>
        <v>7483.23733333333</v>
      </c>
      <c r="AF246" s="24">
        <f>VLOOKUP(D246,'[4]7月'!$I:$J,2,0)</f>
        <v>134689.79</v>
      </c>
      <c r="AG246" s="34">
        <f t="shared" si="239"/>
        <v>-127206.552666667</v>
      </c>
      <c r="AI246" s="42">
        <f t="shared" si="242"/>
        <v>55658.0726666667</v>
      </c>
      <c r="AJ246" s="42">
        <f t="shared" si="243"/>
        <v>55658.0726666667</v>
      </c>
      <c r="AK246" s="42">
        <f t="shared" si="244"/>
        <v>6658.0726666667</v>
      </c>
      <c r="AL246" s="42">
        <f t="shared" si="245"/>
        <v>-53341.9273333333</v>
      </c>
      <c r="AM246" s="43" t="e">
        <f>VLOOKUP(D246,'[9]2月'!$B:$C,2,0)</f>
        <v>#N/A</v>
      </c>
    </row>
    <row r="247" s="25" customFormat="1" ht="16.5" spans="3:39">
      <c r="C247" s="25" t="s">
        <v>807</v>
      </c>
      <c r="D247" s="25" t="s">
        <v>808</v>
      </c>
      <c r="E247" s="25" t="s">
        <v>1080</v>
      </c>
      <c r="G247" s="66">
        <f>VLOOKUP($C247,'[2]2024.01月支付计划'!$B:$H,5,0)</f>
        <v>99031</v>
      </c>
      <c r="H247" s="66">
        <f>VLOOKUP($C247,'[2]2024.01月支付计划'!$B:$H,6,0)</f>
        <v>301331</v>
      </c>
      <c r="I247" s="66">
        <f>VLOOKUP($C247,'[2]2024.01月支付计划'!$B:$H,7,0)</f>
        <v>50221.8333333333</v>
      </c>
      <c r="J247" s="24">
        <f t="shared" ref="J247:L247" si="298">P247+V247+Y247+AB247+AE247+S247+M247</f>
        <v>99031</v>
      </c>
      <c r="K247" s="24">
        <f t="shared" si="298"/>
        <v>53084.2</v>
      </c>
      <c r="L247" s="24">
        <f t="shared" si="298"/>
        <v>45946.8</v>
      </c>
      <c r="M247" s="33">
        <v>0</v>
      </c>
      <c r="N247" s="24">
        <v>53084.2</v>
      </c>
      <c r="O247" s="34">
        <f t="shared" si="265"/>
        <v>-53084.2</v>
      </c>
      <c r="P247" s="34">
        <v>99031</v>
      </c>
      <c r="Q247" s="34"/>
      <c r="R247" s="34">
        <f t="shared" si="266"/>
        <v>99031</v>
      </c>
      <c r="S247" s="34"/>
      <c r="T247" s="34"/>
      <c r="U247" s="34">
        <f t="shared" si="269"/>
        <v>0</v>
      </c>
      <c r="V247" s="34"/>
      <c r="W247" s="34"/>
      <c r="X247" s="34">
        <f t="shared" si="267"/>
        <v>0</v>
      </c>
      <c r="Y247" s="34"/>
      <c r="Z247" s="34"/>
      <c r="AA247" s="34">
        <f t="shared" si="237"/>
        <v>0</v>
      </c>
      <c r="AB247" s="34"/>
      <c r="AC247" s="24"/>
      <c r="AD247" s="34">
        <f t="shared" si="238"/>
        <v>0</v>
      </c>
      <c r="AE247" s="24"/>
      <c r="AF247" s="24"/>
      <c r="AG247" s="34">
        <f t="shared" si="239"/>
        <v>0</v>
      </c>
      <c r="AI247" s="42">
        <f t="shared" si="242"/>
        <v>53084.2</v>
      </c>
      <c r="AJ247" s="42">
        <f t="shared" si="243"/>
        <v>53084.2</v>
      </c>
      <c r="AK247" s="42">
        <f t="shared" si="244"/>
        <v>-45946.8</v>
      </c>
      <c r="AL247" s="42">
        <f t="shared" si="245"/>
        <v>-45946.8</v>
      </c>
      <c r="AM247" s="43" t="e">
        <f>VLOOKUP(D247,'[9]2月'!$B:$C,2,0)</f>
        <v>#N/A</v>
      </c>
    </row>
    <row r="248" s="25" customFormat="1" ht="16.5" spans="3:39">
      <c r="C248" s="25" t="s">
        <v>886</v>
      </c>
      <c r="D248" s="25" t="s">
        <v>1082</v>
      </c>
      <c r="E248" s="25" t="s">
        <v>1080</v>
      </c>
      <c r="G248" s="66">
        <f>VLOOKUP($C248,'[2]2024.01月支付计划'!$B:$H,5,0)</f>
        <v>649964</v>
      </c>
      <c r="H248" s="66">
        <f>VLOOKUP($C248,'[2]2024.01月支付计划'!$B:$H,6,0)</f>
        <v>654337.5</v>
      </c>
      <c r="I248" s="66">
        <f>VLOOKUP($C248,'[2]2024.01月支付计划'!$B:$H,7,0)</f>
        <v>109056.25</v>
      </c>
      <c r="J248" s="24">
        <f t="shared" ref="J248:L248" si="299">P248+V248+Y248+AB248+AE248+S248+M248</f>
        <v>805354.6</v>
      </c>
      <c r="K248" s="24">
        <f t="shared" si="299"/>
        <v>362774.5</v>
      </c>
      <c r="L248" s="24">
        <f t="shared" si="299"/>
        <v>442580.1</v>
      </c>
      <c r="M248" s="33">
        <f>VLOOKUP(C248,'[2]2024.01月支付计划'!$B:$K,10,0)</f>
        <v>223063</v>
      </c>
      <c r="N248" s="24"/>
      <c r="O248" s="34">
        <f t="shared" si="265"/>
        <v>223063</v>
      </c>
      <c r="P248" s="34">
        <v>223063</v>
      </c>
      <c r="Q248" s="34">
        <f>VLOOKUP(D248,'[4]12月'!$I:$J,2,0)</f>
        <v>4337.5</v>
      </c>
      <c r="R248" s="34">
        <f t="shared" si="266"/>
        <v>218725.5</v>
      </c>
      <c r="S248" s="34"/>
      <c r="T248" s="34">
        <f>VLOOKUP(D248,'[4]11月'!$I:$J,2,0)</f>
        <v>98918.33</v>
      </c>
      <c r="U248" s="34">
        <f t="shared" si="269"/>
        <v>-98918.33</v>
      </c>
      <c r="V248" s="34">
        <f>VLOOKUP(D248,'[10]10月份支付安排'!$C$4:$H$68,6,0)</f>
        <v>0</v>
      </c>
      <c r="W248" s="34">
        <f>VLOOKUP(D248,'[4]10月'!$I:$J,2,0)</f>
        <v>100000</v>
      </c>
      <c r="X248" s="34">
        <f t="shared" si="267"/>
        <v>-100000</v>
      </c>
      <c r="Y248" s="35">
        <v>311437</v>
      </c>
      <c r="Z248" s="34">
        <f>VLOOKUP(D248,'[4]9月'!$I:$J,2,0)</f>
        <v>112518.67</v>
      </c>
      <c r="AA248" s="34">
        <f t="shared" si="237"/>
        <v>198918.33</v>
      </c>
      <c r="AB248" s="35"/>
      <c r="AC248" s="24"/>
      <c r="AD248" s="34">
        <f t="shared" si="238"/>
        <v>0</v>
      </c>
      <c r="AE248" s="24">
        <f>VLOOKUP(D248,[8]签批清单!$B:$C,2,0)</f>
        <v>47791.6</v>
      </c>
      <c r="AF248" s="24">
        <f>VLOOKUP(D248,'[4]7月'!$I:$J,2,0)</f>
        <v>47000</v>
      </c>
      <c r="AG248" s="34">
        <f t="shared" si="239"/>
        <v>791.599999999999</v>
      </c>
      <c r="AI248" s="42">
        <f t="shared" si="242"/>
        <v>3545.90000000002</v>
      </c>
      <c r="AJ248" s="42">
        <f t="shared" si="243"/>
        <v>3545.90000000002</v>
      </c>
      <c r="AK248" s="42">
        <f t="shared" si="244"/>
        <v>-219517.1</v>
      </c>
      <c r="AL248" s="42">
        <f t="shared" si="245"/>
        <v>-442580.1</v>
      </c>
      <c r="AM248" s="43" t="e">
        <f>VLOOKUP(D248,'[9]2月'!$B:$C,2,0)</f>
        <v>#N/A</v>
      </c>
    </row>
    <row r="249" s="25" customFormat="1" ht="16.5" spans="3:39">
      <c r="C249" s="25" t="s">
        <v>797</v>
      </c>
      <c r="D249" s="25" t="s">
        <v>798</v>
      </c>
      <c r="E249" s="25" t="s">
        <v>1080</v>
      </c>
      <c r="F249" s="25" t="s">
        <v>712</v>
      </c>
      <c r="G249" s="66">
        <f>VLOOKUP($C249,'[2]2024.01月支付计划'!$B:$H,5,0)</f>
        <v>114540.57</v>
      </c>
      <c r="H249" s="66">
        <f>VLOOKUP($C249,'[2]2024.01月支付计划'!$B:$H,6,0)</f>
        <v>0</v>
      </c>
      <c r="I249" s="66">
        <f>VLOOKUP($C249,'[2]2024.01月支付计划'!$B:$H,7,0)</f>
        <v>0</v>
      </c>
      <c r="J249" s="24">
        <f t="shared" ref="J249:L249" si="300">P249+V249+Y249+AB249+AE249+S249+M249</f>
        <v>180000</v>
      </c>
      <c r="K249" s="24">
        <f t="shared" si="300"/>
        <v>77600</v>
      </c>
      <c r="L249" s="24">
        <f t="shared" si="300"/>
        <v>102400</v>
      </c>
      <c r="M249" s="33">
        <f>VLOOKUP(C249,'[2]2024.01月支付计划'!$B:$K,10,0)</f>
        <v>100000</v>
      </c>
      <c r="N249" s="24">
        <v>38800</v>
      </c>
      <c r="O249" s="34">
        <f t="shared" si="265"/>
        <v>61200</v>
      </c>
      <c r="P249" s="34">
        <v>40000</v>
      </c>
      <c r="Q249" s="34">
        <f>VLOOKUP(D249,'[4]12月'!$I:$J,2,0)</f>
        <v>19400</v>
      </c>
      <c r="R249" s="34">
        <f t="shared" si="266"/>
        <v>20600</v>
      </c>
      <c r="S249" s="34">
        <f>VLOOKUP(D249,'[3]11月支付计划'!$D$3:$J$100,7,0)</f>
        <v>40000</v>
      </c>
      <c r="T249" s="34"/>
      <c r="U249" s="34">
        <f t="shared" si="269"/>
        <v>40000</v>
      </c>
      <c r="V249" s="34"/>
      <c r="W249" s="34"/>
      <c r="X249" s="34">
        <f t="shared" si="267"/>
        <v>0</v>
      </c>
      <c r="Y249" s="34"/>
      <c r="Z249" s="34">
        <f>VLOOKUP(D249,'[4]9月'!$I:$J,2,0)</f>
        <v>19400</v>
      </c>
      <c r="AA249" s="34">
        <f t="shared" si="237"/>
        <v>-19400</v>
      </c>
      <c r="AB249" s="34"/>
      <c r="AC249" s="24"/>
      <c r="AD249" s="34">
        <f t="shared" si="238"/>
        <v>0</v>
      </c>
      <c r="AE249" s="24"/>
      <c r="AF249" s="24"/>
      <c r="AG249" s="34">
        <f t="shared" si="239"/>
        <v>0</v>
      </c>
      <c r="AI249" s="42">
        <f t="shared" si="242"/>
        <v>77600</v>
      </c>
      <c r="AJ249" s="42">
        <f t="shared" si="243"/>
        <v>37600</v>
      </c>
      <c r="AK249" s="42">
        <f t="shared" si="244"/>
        <v>-2400</v>
      </c>
      <c r="AL249" s="42">
        <f t="shared" si="245"/>
        <v>-102400</v>
      </c>
      <c r="AM249" s="43" t="e">
        <f>VLOOKUP(D249,'[9]2月'!$B:$C,2,0)</f>
        <v>#N/A</v>
      </c>
    </row>
    <row r="250" s="25" customFormat="1" ht="16.5" spans="3:39">
      <c r="C250" s="25" t="s">
        <v>566</v>
      </c>
      <c r="D250" s="25" t="s">
        <v>567</v>
      </c>
      <c r="E250" s="25" t="s">
        <v>1080</v>
      </c>
      <c r="F250" s="25" t="s">
        <v>712</v>
      </c>
      <c r="G250" s="66">
        <f>VLOOKUP($C250,'[2]2024.01月支付计划'!$B:$H,5,0)</f>
        <v>3464.06</v>
      </c>
      <c r="H250" s="66">
        <f>VLOOKUP($C250,'[2]2024.01月支付计划'!$B:$H,6,0)</f>
        <v>4500</v>
      </c>
      <c r="I250" s="66">
        <f>VLOOKUP($C250,'[2]2024.01月支付计划'!$B:$H,7,0)</f>
        <v>750</v>
      </c>
      <c r="J250" s="24">
        <f t="shared" ref="J250:L250" si="301">P250+V250+Y250+AB250+AE250+S250+M250</f>
        <v>6928.12</v>
      </c>
      <c r="K250" s="24">
        <f t="shared" si="301"/>
        <v>3464.06</v>
      </c>
      <c r="L250" s="24">
        <f t="shared" si="301"/>
        <v>3464.06</v>
      </c>
      <c r="M250" s="33">
        <f>VLOOKUP(C250,'[2]2024.01月支付计划'!$B:$K,10,0)</f>
        <v>3464.06</v>
      </c>
      <c r="N250" s="24">
        <v>3464.06</v>
      </c>
      <c r="O250" s="34">
        <f t="shared" si="265"/>
        <v>0</v>
      </c>
      <c r="P250" s="34">
        <v>3464.06</v>
      </c>
      <c r="Q250" s="34"/>
      <c r="R250" s="34">
        <f t="shared" si="266"/>
        <v>3464.06</v>
      </c>
      <c r="S250" s="34"/>
      <c r="T250" s="34"/>
      <c r="U250" s="34">
        <f t="shared" si="269"/>
        <v>0</v>
      </c>
      <c r="V250" s="34"/>
      <c r="W250" s="34"/>
      <c r="X250" s="34">
        <f t="shared" si="267"/>
        <v>0</v>
      </c>
      <c r="Y250" s="34"/>
      <c r="Z250" s="34"/>
      <c r="AA250" s="34">
        <f t="shared" si="237"/>
        <v>0</v>
      </c>
      <c r="AB250" s="34"/>
      <c r="AC250" s="24"/>
      <c r="AD250" s="34">
        <f t="shared" si="238"/>
        <v>0</v>
      </c>
      <c r="AE250" s="24"/>
      <c r="AF250" s="24"/>
      <c r="AG250" s="34">
        <f t="shared" si="239"/>
        <v>0</v>
      </c>
      <c r="AI250" s="42">
        <f t="shared" si="242"/>
        <v>3464.06</v>
      </c>
      <c r="AJ250" s="42">
        <f t="shared" si="243"/>
        <v>3464.06</v>
      </c>
      <c r="AK250" s="42">
        <f t="shared" si="244"/>
        <v>0</v>
      </c>
      <c r="AL250" s="42">
        <f t="shared" si="245"/>
        <v>-3464.06</v>
      </c>
      <c r="AM250" s="43" t="e">
        <f>VLOOKUP(D250,'[9]2月'!$B:$C,2,0)</f>
        <v>#N/A</v>
      </c>
    </row>
    <row r="251" s="25" customFormat="1" ht="16.5" spans="3:39">
      <c r="C251" s="25" t="s">
        <v>368</v>
      </c>
      <c r="D251" s="25" t="s">
        <v>369</v>
      </c>
      <c r="E251" s="25" t="s">
        <v>1080</v>
      </c>
      <c r="F251" s="25" t="s">
        <v>712</v>
      </c>
      <c r="G251" s="66">
        <f>VLOOKUP($C251,'[2]2024.01月支付计划'!$B:$H,5,0)</f>
        <v>7894</v>
      </c>
      <c r="H251" s="66">
        <f>VLOOKUP($C251,'[2]2024.01月支付计划'!$B:$H,6,0)</f>
        <v>0</v>
      </c>
      <c r="I251" s="66">
        <f>VLOOKUP($C251,'[2]2024.01月支付计划'!$B:$H,7,0)</f>
        <v>0</v>
      </c>
      <c r="J251" s="24">
        <f t="shared" ref="J251:L251" si="302">P251+V251+Y251+AB251+AE251+S251+M251</f>
        <v>15788</v>
      </c>
      <c r="K251" s="24">
        <f t="shared" si="302"/>
        <v>0</v>
      </c>
      <c r="L251" s="24">
        <f t="shared" si="302"/>
        <v>15788</v>
      </c>
      <c r="M251" s="33">
        <f>VLOOKUP(C251,'[2]2024.01月支付计划'!$B:$K,10,0)</f>
        <v>7894</v>
      </c>
      <c r="N251" s="24"/>
      <c r="O251" s="34">
        <f t="shared" si="265"/>
        <v>7894</v>
      </c>
      <c r="P251" s="34">
        <v>7894</v>
      </c>
      <c r="Q251" s="34"/>
      <c r="R251" s="34">
        <f t="shared" si="266"/>
        <v>7894</v>
      </c>
      <c r="S251" s="34"/>
      <c r="T251" s="34"/>
      <c r="U251" s="34">
        <f t="shared" si="269"/>
        <v>0</v>
      </c>
      <c r="V251" s="34"/>
      <c r="W251" s="34"/>
      <c r="X251" s="34">
        <f t="shared" si="267"/>
        <v>0</v>
      </c>
      <c r="Y251" s="34"/>
      <c r="Z251" s="34"/>
      <c r="AA251" s="34">
        <f t="shared" si="237"/>
        <v>0</v>
      </c>
      <c r="AB251" s="34"/>
      <c r="AC251" s="24"/>
      <c r="AD251" s="34">
        <f t="shared" si="238"/>
        <v>0</v>
      </c>
      <c r="AE251" s="24"/>
      <c r="AF251" s="24"/>
      <c r="AG251" s="34">
        <f t="shared" si="239"/>
        <v>0</v>
      </c>
      <c r="AI251" s="42">
        <f t="shared" si="242"/>
        <v>0</v>
      </c>
      <c r="AJ251" s="42">
        <f t="shared" si="243"/>
        <v>0</v>
      </c>
      <c r="AK251" s="42">
        <f t="shared" si="244"/>
        <v>-7894</v>
      </c>
      <c r="AL251" s="42">
        <f t="shared" si="245"/>
        <v>-15788</v>
      </c>
      <c r="AM251" s="43" t="e">
        <f>VLOOKUP(D251,'[9]2月'!$B:$C,2,0)</f>
        <v>#N/A</v>
      </c>
    </row>
    <row r="252" s="25" customFormat="1" ht="16.5" spans="3:39">
      <c r="C252" s="25" t="s">
        <v>490</v>
      </c>
      <c r="D252" s="25" t="s">
        <v>491</v>
      </c>
      <c r="E252" s="25" t="s">
        <v>1080</v>
      </c>
      <c r="F252" s="25" t="s">
        <v>712</v>
      </c>
      <c r="G252" s="66">
        <f>VLOOKUP($C252,'[2]2024.01月支付计划'!$B:$H,5,0)</f>
        <v>16080</v>
      </c>
      <c r="H252" s="66">
        <f>VLOOKUP($C252,'[2]2024.01月支付计划'!$B:$H,6,0)</f>
        <v>0</v>
      </c>
      <c r="I252" s="66">
        <f>VLOOKUP($C252,'[2]2024.01月支付计划'!$B:$H,7,0)</f>
        <v>0</v>
      </c>
      <c r="J252" s="24">
        <f t="shared" ref="J252:L252" si="303">P252+V252+Y252+AB252+AE252+S252+M252</f>
        <v>32160</v>
      </c>
      <c r="K252" s="24">
        <f t="shared" si="303"/>
        <v>0</v>
      </c>
      <c r="L252" s="24">
        <f t="shared" si="303"/>
        <v>32160</v>
      </c>
      <c r="M252" s="33">
        <f>VLOOKUP(C252,'[2]2024.01月支付计划'!$B:$K,10,0)</f>
        <v>16080</v>
      </c>
      <c r="N252" s="24"/>
      <c r="O252" s="34">
        <f t="shared" si="265"/>
        <v>16080</v>
      </c>
      <c r="P252" s="34">
        <v>16080</v>
      </c>
      <c r="Q252" s="34"/>
      <c r="R252" s="34">
        <f t="shared" si="266"/>
        <v>16080</v>
      </c>
      <c r="S252" s="34"/>
      <c r="T252" s="34"/>
      <c r="U252" s="34">
        <f t="shared" si="269"/>
        <v>0</v>
      </c>
      <c r="V252" s="34"/>
      <c r="W252" s="34"/>
      <c r="X252" s="34">
        <f t="shared" si="267"/>
        <v>0</v>
      </c>
      <c r="Y252" s="34"/>
      <c r="Z252" s="34"/>
      <c r="AA252" s="34">
        <f t="shared" si="237"/>
        <v>0</v>
      </c>
      <c r="AB252" s="34"/>
      <c r="AC252" s="24"/>
      <c r="AD252" s="34">
        <f t="shared" si="238"/>
        <v>0</v>
      </c>
      <c r="AE252" s="24"/>
      <c r="AF252" s="24"/>
      <c r="AG252" s="34">
        <f t="shared" si="239"/>
        <v>0</v>
      </c>
      <c r="AI252" s="42">
        <f t="shared" si="242"/>
        <v>0</v>
      </c>
      <c r="AJ252" s="42">
        <f t="shared" si="243"/>
        <v>0</v>
      </c>
      <c r="AK252" s="42">
        <f t="shared" si="244"/>
        <v>-16080</v>
      </c>
      <c r="AL252" s="42">
        <f t="shared" si="245"/>
        <v>-32160</v>
      </c>
      <c r="AM252" s="43" t="e">
        <f>VLOOKUP(D252,'[9]2月'!$B:$C,2,0)</f>
        <v>#N/A</v>
      </c>
    </row>
    <row r="253" s="25" customFormat="1" ht="16.5" spans="3:39">
      <c r="C253" s="25" t="s">
        <v>967</v>
      </c>
      <c r="D253" s="25" t="s">
        <v>968</v>
      </c>
      <c r="E253" s="25" t="s">
        <v>1080</v>
      </c>
      <c r="F253" s="25" t="s">
        <v>712</v>
      </c>
      <c r="G253" s="66">
        <f>VLOOKUP($C253,'[2]2024.01月支付计划'!$B:$H,5,0)</f>
        <v>40450</v>
      </c>
      <c r="H253" s="66">
        <f>VLOOKUP($C253,'[2]2024.01月支付计划'!$B:$H,6,0)</f>
        <v>72000</v>
      </c>
      <c r="I253" s="66">
        <f>VLOOKUP($C253,'[2]2024.01月支付计划'!$B:$H,7,0)</f>
        <v>12000</v>
      </c>
      <c r="J253" s="24">
        <f t="shared" ref="J253:L253" si="304">P253+V253+Y253+AB253+AE253+S253+M253</f>
        <v>80950</v>
      </c>
      <c r="K253" s="24">
        <f t="shared" si="304"/>
        <v>59383.38</v>
      </c>
      <c r="L253" s="24">
        <f t="shared" si="304"/>
        <v>21566.62</v>
      </c>
      <c r="M253" s="33">
        <f>VLOOKUP(C253,'[2]2024.01月支付计划'!$B:$K,10,0)</f>
        <v>40450</v>
      </c>
      <c r="N253" s="24"/>
      <c r="O253" s="34">
        <f t="shared" si="265"/>
        <v>40450</v>
      </c>
      <c r="P253" s="34">
        <v>40500</v>
      </c>
      <c r="Q253" s="34"/>
      <c r="R253" s="34">
        <f t="shared" si="266"/>
        <v>40500</v>
      </c>
      <c r="S253" s="34"/>
      <c r="T253" s="34"/>
      <c r="U253" s="34">
        <f t="shared" si="269"/>
        <v>0</v>
      </c>
      <c r="V253" s="34"/>
      <c r="W253" s="34"/>
      <c r="X253" s="34">
        <f t="shared" si="267"/>
        <v>0</v>
      </c>
      <c r="Y253" s="34"/>
      <c r="Z253" s="34">
        <f>VLOOKUP(D253,'[4]9月'!$I:$J,2,0)</f>
        <v>15000</v>
      </c>
      <c r="AA253" s="34">
        <f t="shared" si="237"/>
        <v>-15000</v>
      </c>
      <c r="AB253" s="34"/>
      <c r="AC253" s="24"/>
      <c r="AD253" s="34">
        <f t="shared" si="238"/>
        <v>0</v>
      </c>
      <c r="AE253" s="24"/>
      <c r="AF253" s="24">
        <f>VLOOKUP(D253,'[4]7月'!$I:$J,2,0)</f>
        <v>44383.38</v>
      </c>
      <c r="AG253" s="34">
        <f t="shared" si="239"/>
        <v>-44383.38</v>
      </c>
      <c r="AI253" s="42">
        <f t="shared" si="242"/>
        <v>59383.38</v>
      </c>
      <c r="AJ253" s="42">
        <f t="shared" si="243"/>
        <v>59383.38</v>
      </c>
      <c r="AK253" s="42">
        <f t="shared" si="244"/>
        <v>18883.38</v>
      </c>
      <c r="AL253" s="42">
        <f t="shared" si="245"/>
        <v>-21566.62</v>
      </c>
      <c r="AM253" s="43" t="e">
        <f>VLOOKUP(D253,'[9]2月'!$B:$C,2,0)</f>
        <v>#N/A</v>
      </c>
    </row>
    <row r="254" s="25" customFormat="1" ht="16.5" spans="3:39">
      <c r="C254" s="25" t="s">
        <v>969</v>
      </c>
      <c r="D254" s="25" t="s">
        <v>970</v>
      </c>
      <c r="E254" s="25" t="s">
        <v>1080</v>
      </c>
      <c r="F254" s="25" t="s">
        <v>712</v>
      </c>
      <c r="G254" s="66">
        <f>VLOOKUP($C254,'[2]2024.01月支付计划'!$B:$H,5,0)</f>
        <v>11200</v>
      </c>
      <c r="H254" s="66">
        <f>VLOOKUP($C254,'[2]2024.01月支付计划'!$B:$H,6,0)</f>
        <v>0</v>
      </c>
      <c r="I254" s="66">
        <f>VLOOKUP($C254,'[2]2024.01月支付计划'!$B:$H,7,0)</f>
        <v>0</v>
      </c>
      <c r="J254" s="24">
        <f t="shared" ref="J254:L254" si="305">P254+V254+Y254+AB254+AE254+S254+M254</f>
        <v>11506.6666666667</v>
      </c>
      <c r="K254" s="24">
        <f t="shared" si="305"/>
        <v>16650</v>
      </c>
      <c r="L254" s="24">
        <f t="shared" si="305"/>
        <v>-5143.33333333333</v>
      </c>
      <c r="M254" s="33">
        <f>VLOOKUP(C254,'[2]2024.01月支付计划'!$B:$K,10,0)</f>
        <v>5500</v>
      </c>
      <c r="N254" s="24"/>
      <c r="O254" s="34">
        <f t="shared" si="265"/>
        <v>5500</v>
      </c>
      <c r="P254" s="34">
        <v>5500</v>
      </c>
      <c r="Q254" s="34"/>
      <c r="R254" s="34">
        <f t="shared" si="266"/>
        <v>5500</v>
      </c>
      <c r="S254" s="34"/>
      <c r="T254" s="34">
        <f>VLOOKUP(D254,'[4]11月'!$I:$J,2,0)</f>
        <v>5500</v>
      </c>
      <c r="U254" s="34">
        <f t="shared" si="269"/>
        <v>-5500</v>
      </c>
      <c r="V254" s="34"/>
      <c r="W254" s="34">
        <f>VLOOKUP(D254,'[4]10月'!$I:$J,2,0)</f>
        <v>5700</v>
      </c>
      <c r="X254" s="34">
        <f t="shared" si="267"/>
        <v>-5700</v>
      </c>
      <c r="Y254" s="34"/>
      <c r="Z254" s="34"/>
      <c r="AA254" s="34">
        <f t="shared" si="237"/>
        <v>0</v>
      </c>
      <c r="AB254" s="34"/>
      <c r="AC254" s="24">
        <f>VLOOKUP(D254,'[4]8月'!$I:$J,2,0)</f>
        <v>0</v>
      </c>
      <c r="AD254" s="34">
        <f t="shared" si="238"/>
        <v>0</v>
      </c>
      <c r="AE254" s="24">
        <f>VLOOKUP(D254,[8]签批清单!$B:$C,2,0)</f>
        <v>506.666666666667</v>
      </c>
      <c r="AF254" s="24">
        <f>VLOOKUP(D254,'[4]7月'!$I:$J,2,0)</f>
        <v>5450</v>
      </c>
      <c r="AG254" s="34">
        <f t="shared" si="239"/>
        <v>-4943.33333333333</v>
      </c>
      <c r="AI254" s="42">
        <f t="shared" si="242"/>
        <v>16143.3333333333</v>
      </c>
      <c r="AJ254" s="42">
        <f t="shared" si="243"/>
        <v>16143.3333333333</v>
      </c>
      <c r="AK254" s="42">
        <f t="shared" si="244"/>
        <v>10643.3333333333</v>
      </c>
      <c r="AL254" s="42">
        <f t="shared" si="245"/>
        <v>5143.33333333333</v>
      </c>
      <c r="AM254" s="43" t="e">
        <f>VLOOKUP(D254,'[9]2月'!$B:$C,2,0)</f>
        <v>#N/A</v>
      </c>
    </row>
    <row r="255" s="25" customFormat="1" ht="16.5" spans="3:39">
      <c r="C255" s="25" t="s">
        <v>944</v>
      </c>
      <c r="D255" s="25" t="s">
        <v>945</v>
      </c>
      <c r="E255" s="25" t="s">
        <v>890</v>
      </c>
      <c r="F255" s="25" t="s">
        <v>712</v>
      </c>
      <c r="G255" s="66">
        <v>0</v>
      </c>
      <c r="H255" s="66">
        <v>0</v>
      </c>
      <c r="I255" s="66">
        <v>0</v>
      </c>
      <c r="J255" s="24">
        <f t="shared" ref="J255:L255" si="306">P255+V255+Y255+AB255+AE255+S255+M255</f>
        <v>14024.08</v>
      </c>
      <c r="K255" s="24">
        <f t="shared" si="306"/>
        <v>8390.28</v>
      </c>
      <c r="L255" s="24">
        <f t="shared" si="306"/>
        <v>5633.8</v>
      </c>
      <c r="M255" s="33"/>
      <c r="N255" s="24"/>
      <c r="O255" s="34">
        <f t="shared" si="265"/>
        <v>0</v>
      </c>
      <c r="P255" s="34">
        <v>8130</v>
      </c>
      <c r="Q255" s="34">
        <f>VLOOKUP(D255,'[4]12月'!$I:$J,2,0)</f>
        <v>2777.98</v>
      </c>
      <c r="R255" s="34">
        <f t="shared" si="266"/>
        <v>5352.02</v>
      </c>
      <c r="S255" s="34"/>
      <c r="T255" s="34"/>
      <c r="U255" s="34">
        <f t="shared" si="269"/>
        <v>0</v>
      </c>
      <c r="V255" s="34"/>
      <c r="W255" s="34"/>
      <c r="X255" s="34">
        <f t="shared" si="267"/>
        <v>0</v>
      </c>
      <c r="Y255" s="35">
        <v>5894.08</v>
      </c>
      <c r="Z255" s="34">
        <f>VLOOKUP(D255,'[4]9月'!$I:$J,2,0)</f>
        <v>5612.3</v>
      </c>
      <c r="AA255" s="34">
        <f t="shared" si="237"/>
        <v>281.78</v>
      </c>
      <c r="AB255" s="35"/>
      <c r="AC255" s="24"/>
      <c r="AD255" s="34">
        <f t="shared" si="238"/>
        <v>0</v>
      </c>
      <c r="AE255" s="24"/>
      <c r="AF255" s="24"/>
      <c r="AG255" s="34">
        <f t="shared" si="239"/>
        <v>0</v>
      </c>
      <c r="AI255" s="42">
        <f t="shared" si="242"/>
        <v>2496.2</v>
      </c>
      <c r="AJ255" s="42">
        <f t="shared" si="243"/>
        <v>2496.2</v>
      </c>
      <c r="AK255" s="42">
        <f t="shared" si="244"/>
        <v>-5633.8</v>
      </c>
      <c r="AL255" s="42">
        <f t="shared" si="245"/>
        <v>-5633.8</v>
      </c>
      <c r="AM255" s="43" t="e">
        <f>VLOOKUP(D255,'[9]2月'!$B:$C,2,0)</f>
        <v>#N/A</v>
      </c>
    </row>
    <row r="256" s="25" customFormat="1" ht="16.5" spans="3:39">
      <c r="C256" s="25" t="s">
        <v>470</v>
      </c>
      <c r="D256" s="25" t="s">
        <v>601</v>
      </c>
      <c r="E256" s="25" t="s">
        <v>1080</v>
      </c>
      <c r="F256" s="25" t="s">
        <v>712</v>
      </c>
      <c r="G256" s="66">
        <f>VLOOKUP($C256,'[2]2024.01月支付计划'!$B:$H,5,0)</f>
        <v>3522.39</v>
      </c>
      <c r="H256" s="66">
        <f>VLOOKUP($C256,'[2]2024.01月支付计划'!$B:$H,6,0)</f>
        <v>0</v>
      </c>
      <c r="I256" s="66">
        <f>VLOOKUP($C256,'[2]2024.01月支付计划'!$B:$H,7,0)</f>
        <v>0</v>
      </c>
      <c r="J256" s="24">
        <f t="shared" ref="J256:L256" si="307">P256+V256+Y256+AB256+AE256+S256+M256</f>
        <v>7044.78</v>
      </c>
      <c r="K256" s="24">
        <f t="shared" si="307"/>
        <v>0</v>
      </c>
      <c r="L256" s="24">
        <f t="shared" si="307"/>
        <v>7044.78</v>
      </c>
      <c r="M256" s="33">
        <f>VLOOKUP(C256,'[2]2024.01月支付计划'!$B:$K,10,0)</f>
        <v>3522.39</v>
      </c>
      <c r="N256" s="24"/>
      <c r="O256" s="34">
        <f t="shared" si="265"/>
        <v>3522.39</v>
      </c>
      <c r="P256" s="34">
        <v>3522.39</v>
      </c>
      <c r="Q256" s="34"/>
      <c r="R256" s="34">
        <f t="shared" si="266"/>
        <v>3522.39</v>
      </c>
      <c r="S256" s="34"/>
      <c r="T256" s="34"/>
      <c r="U256" s="34">
        <f t="shared" si="269"/>
        <v>0</v>
      </c>
      <c r="V256" s="34"/>
      <c r="W256" s="34"/>
      <c r="X256" s="34">
        <f t="shared" si="267"/>
        <v>0</v>
      </c>
      <c r="Y256" s="34"/>
      <c r="Z256" s="34"/>
      <c r="AA256" s="34">
        <f t="shared" si="237"/>
        <v>0</v>
      </c>
      <c r="AB256" s="34"/>
      <c r="AC256" s="24"/>
      <c r="AD256" s="34">
        <f t="shared" si="238"/>
        <v>0</v>
      </c>
      <c r="AE256" s="24"/>
      <c r="AF256" s="24"/>
      <c r="AG256" s="34">
        <f t="shared" si="239"/>
        <v>0</v>
      </c>
      <c r="AI256" s="42">
        <f t="shared" si="242"/>
        <v>0</v>
      </c>
      <c r="AJ256" s="42">
        <f t="shared" si="243"/>
        <v>0</v>
      </c>
      <c r="AK256" s="42">
        <f t="shared" si="244"/>
        <v>-3522.39</v>
      </c>
      <c r="AL256" s="42">
        <f t="shared" si="245"/>
        <v>-7044.78</v>
      </c>
      <c r="AM256" s="43" t="e">
        <f>VLOOKUP(D256,'[9]2月'!$B:$C,2,0)</f>
        <v>#N/A</v>
      </c>
    </row>
    <row r="257" s="25" customFormat="1" ht="16.5" spans="3:39">
      <c r="C257" s="25" t="s">
        <v>282</v>
      </c>
      <c r="D257" s="25" t="s">
        <v>283</v>
      </c>
      <c r="E257" s="25" t="s">
        <v>1080</v>
      </c>
      <c r="F257" s="25" t="s">
        <v>712</v>
      </c>
      <c r="G257" s="66">
        <v>0</v>
      </c>
      <c r="H257" s="66">
        <v>0</v>
      </c>
      <c r="I257" s="66">
        <v>0</v>
      </c>
      <c r="J257" s="24">
        <f t="shared" ref="J257:L257" si="308">P257+V257+Y257+AB257+AE257+S257+M257</f>
        <v>9304.96</v>
      </c>
      <c r="K257" s="24">
        <f t="shared" si="308"/>
        <v>9304.96</v>
      </c>
      <c r="L257" s="24">
        <f t="shared" si="308"/>
        <v>0</v>
      </c>
      <c r="M257" s="33"/>
      <c r="N257" s="24"/>
      <c r="O257" s="34">
        <f t="shared" si="265"/>
        <v>0</v>
      </c>
      <c r="P257" s="34">
        <v>9304.96</v>
      </c>
      <c r="Q257" s="34"/>
      <c r="R257" s="34">
        <f t="shared" si="266"/>
        <v>9304.96</v>
      </c>
      <c r="S257" s="34"/>
      <c r="T257" s="34">
        <f>VLOOKUP(D257,'[4]11月'!$I:$J,2,0)</f>
        <v>9304.96</v>
      </c>
      <c r="U257" s="34">
        <f t="shared" si="269"/>
        <v>-9304.96</v>
      </c>
      <c r="V257" s="34"/>
      <c r="W257" s="34"/>
      <c r="X257" s="34">
        <f t="shared" si="267"/>
        <v>0</v>
      </c>
      <c r="Y257" s="34"/>
      <c r="Z257" s="34"/>
      <c r="AA257" s="34">
        <f t="shared" si="237"/>
        <v>0</v>
      </c>
      <c r="AB257" s="34"/>
      <c r="AC257" s="24"/>
      <c r="AD257" s="34">
        <f t="shared" si="238"/>
        <v>0</v>
      </c>
      <c r="AE257" s="24"/>
      <c r="AF257" s="24"/>
      <c r="AG257" s="34">
        <f t="shared" si="239"/>
        <v>0</v>
      </c>
      <c r="AI257" s="42">
        <f t="shared" si="242"/>
        <v>9304.96</v>
      </c>
      <c r="AJ257" s="42">
        <f t="shared" si="243"/>
        <v>9304.96</v>
      </c>
      <c r="AK257" s="42">
        <f t="shared" si="244"/>
        <v>0</v>
      </c>
      <c r="AL257" s="42">
        <f t="shared" si="245"/>
        <v>0</v>
      </c>
      <c r="AM257" s="43" t="e">
        <f>VLOOKUP(D257,'[9]2月'!$B:$C,2,0)</f>
        <v>#N/A</v>
      </c>
    </row>
    <row r="258" s="25" customFormat="1" ht="16.5" spans="3:39">
      <c r="C258" s="25" t="s">
        <v>580</v>
      </c>
      <c r="D258" s="25" t="s">
        <v>581</v>
      </c>
      <c r="E258" s="25" t="s">
        <v>1080</v>
      </c>
      <c r="F258" s="25" t="s">
        <v>712</v>
      </c>
      <c r="G258" s="66">
        <f>VLOOKUP($C258,'[2]2024.01月支付计划'!$B:$H,5,0)</f>
        <v>1710321.86</v>
      </c>
      <c r="H258" s="66">
        <f>VLOOKUP($C258,'[2]2024.01月支付计划'!$B:$H,6,0)</f>
        <v>2041564.4</v>
      </c>
      <c r="I258" s="66">
        <f>VLOOKUP($C258,'[2]2024.01月支付计划'!$B:$H,7,0)</f>
        <v>340260.733333333</v>
      </c>
      <c r="J258" s="24">
        <f t="shared" ref="J258:L258" si="309">P258+V258+Y258+AB258+AE258+S258+M258</f>
        <v>1354306.29333333</v>
      </c>
      <c r="K258" s="24">
        <f t="shared" si="309"/>
        <v>0</v>
      </c>
      <c r="L258" s="24">
        <f t="shared" si="309"/>
        <v>1354306.29333333</v>
      </c>
      <c r="M258" s="33">
        <v>626048.873333333</v>
      </c>
      <c r="N258" s="24"/>
      <c r="O258" s="34">
        <f t="shared" si="265"/>
        <v>626048.873333333</v>
      </c>
      <c r="P258" s="34">
        <v>728257.42</v>
      </c>
      <c r="Q258" s="34"/>
      <c r="R258" s="34">
        <f t="shared" si="266"/>
        <v>728257.42</v>
      </c>
      <c r="S258" s="34"/>
      <c r="T258" s="34"/>
      <c r="U258" s="34">
        <f t="shared" si="269"/>
        <v>0</v>
      </c>
      <c r="V258" s="34"/>
      <c r="W258" s="34"/>
      <c r="X258" s="34">
        <f t="shared" si="267"/>
        <v>0</v>
      </c>
      <c r="Y258" s="34"/>
      <c r="Z258" s="34"/>
      <c r="AA258" s="34">
        <f t="shared" si="237"/>
        <v>0</v>
      </c>
      <c r="AB258" s="34"/>
      <c r="AC258" s="24"/>
      <c r="AD258" s="34">
        <f t="shared" si="238"/>
        <v>0</v>
      </c>
      <c r="AE258" s="24"/>
      <c r="AF258" s="24"/>
      <c r="AG258" s="34">
        <f t="shared" si="239"/>
        <v>0</v>
      </c>
      <c r="AI258" s="42">
        <f t="shared" si="242"/>
        <v>0</v>
      </c>
      <c r="AJ258" s="42">
        <f t="shared" si="243"/>
        <v>0</v>
      </c>
      <c r="AK258" s="42">
        <f t="shared" si="244"/>
        <v>-728257.42</v>
      </c>
      <c r="AL258" s="42">
        <f t="shared" si="245"/>
        <v>-1354306.29333333</v>
      </c>
      <c r="AM258" s="43" t="e">
        <f>VLOOKUP(D258,'[9]2月'!$B:$C,2,0)</f>
        <v>#N/A</v>
      </c>
    </row>
    <row r="259" s="25" customFormat="1" ht="16.5" spans="3:39">
      <c r="C259" s="25" t="s">
        <v>342</v>
      </c>
      <c r="D259" s="25" t="s">
        <v>343</v>
      </c>
      <c r="E259" s="25" t="s">
        <v>1080</v>
      </c>
      <c r="F259" s="25" t="s">
        <v>712</v>
      </c>
      <c r="G259" s="66">
        <f>VLOOKUP($C259,'[2]2024.01月支付计划'!$B:$H,5,0)</f>
        <v>99687.68</v>
      </c>
      <c r="H259" s="66">
        <f>VLOOKUP($C259,'[2]2024.01月支付计划'!$B:$H,6,0)</f>
        <v>0</v>
      </c>
      <c r="I259" s="66">
        <f>VLOOKUP($C259,'[2]2024.01月支付计划'!$B:$H,7,0)</f>
        <v>0</v>
      </c>
      <c r="J259" s="24">
        <f t="shared" ref="J259:L259" si="310">P259+V259+Y259+AB259+AE259+S259+M259</f>
        <v>51000</v>
      </c>
      <c r="K259" s="24">
        <f t="shared" si="310"/>
        <v>10670</v>
      </c>
      <c r="L259" s="24">
        <f t="shared" si="310"/>
        <v>40330</v>
      </c>
      <c r="M259" s="33">
        <f>VLOOKUP(C259,'[2]2024.01月支付计划'!$B:$K,10,0)</f>
        <v>20000</v>
      </c>
      <c r="N259" s="24"/>
      <c r="O259" s="34">
        <f t="shared" si="265"/>
        <v>20000</v>
      </c>
      <c r="P259" s="34">
        <v>20000</v>
      </c>
      <c r="Q259" s="34"/>
      <c r="R259" s="34">
        <f t="shared" si="266"/>
        <v>20000</v>
      </c>
      <c r="S259" s="34"/>
      <c r="T259" s="34"/>
      <c r="U259" s="34">
        <f t="shared" si="269"/>
        <v>0</v>
      </c>
      <c r="V259" s="34"/>
      <c r="W259" s="34">
        <f>VLOOKUP(D259,'[4]10月'!$I:$J,2,0)</f>
        <v>10670</v>
      </c>
      <c r="X259" s="34">
        <f t="shared" si="267"/>
        <v>-10670</v>
      </c>
      <c r="Y259" s="34">
        <v>11000</v>
      </c>
      <c r="Z259" s="34"/>
      <c r="AA259" s="34">
        <f t="shared" si="237"/>
        <v>11000</v>
      </c>
      <c r="AB259" s="34"/>
      <c r="AC259" s="24"/>
      <c r="AD259" s="34">
        <f t="shared" si="238"/>
        <v>0</v>
      </c>
      <c r="AE259" s="24"/>
      <c r="AF259" s="24"/>
      <c r="AG259" s="34">
        <f t="shared" si="239"/>
        <v>0</v>
      </c>
      <c r="AI259" s="42">
        <f t="shared" si="242"/>
        <v>-330</v>
      </c>
      <c r="AJ259" s="42">
        <f t="shared" si="243"/>
        <v>-330</v>
      </c>
      <c r="AK259" s="42">
        <f t="shared" si="244"/>
        <v>-20330</v>
      </c>
      <c r="AL259" s="42">
        <f t="shared" si="245"/>
        <v>-40330</v>
      </c>
      <c r="AM259" s="43" t="e">
        <f>VLOOKUP(D259,'[9]2月'!$B:$C,2,0)</f>
        <v>#N/A</v>
      </c>
    </row>
    <row r="260" s="25" customFormat="1" ht="16.5" spans="3:39">
      <c r="C260" s="25" t="s">
        <v>253</v>
      </c>
      <c r="D260" s="25" t="s">
        <v>254</v>
      </c>
      <c r="E260" s="25" t="s">
        <v>1080</v>
      </c>
      <c r="F260" s="25" t="s">
        <v>712</v>
      </c>
      <c r="G260" s="66">
        <f>VLOOKUP($C260,'[2]2024.01月支付计划'!$B:$H,5,0)</f>
        <v>162995.67</v>
      </c>
      <c r="H260" s="66">
        <f>VLOOKUP($C260,'[2]2024.01月支付计划'!$B:$H,6,0)</f>
        <v>59747.21</v>
      </c>
      <c r="I260" s="66">
        <f>VLOOKUP($C260,'[2]2024.01月支付计划'!$B:$H,7,0)</f>
        <v>9957.86833333333</v>
      </c>
      <c r="J260" s="24">
        <f t="shared" ref="J260:L260" si="311">P260+V260+Y260+AB260+AE260+S260+M260</f>
        <v>70000</v>
      </c>
      <c r="K260" s="24">
        <f t="shared" si="311"/>
        <v>20000</v>
      </c>
      <c r="L260" s="24">
        <f t="shared" si="311"/>
        <v>50000</v>
      </c>
      <c r="M260" s="33">
        <f>VLOOKUP(C260,'[2]2024.01月支付计划'!$B:$K,10,0)</f>
        <v>50000</v>
      </c>
      <c r="N260" s="24"/>
      <c r="O260" s="34">
        <f t="shared" si="265"/>
        <v>50000</v>
      </c>
      <c r="P260" s="34">
        <v>20000</v>
      </c>
      <c r="Q260" s="34"/>
      <c r="R260" s="34">
        <f t="shared" si="266"/>
        <v>20000</v>
      </c>
      <c r="S260" s="34"/>
      <c r="T260" s="34">
        <f>VLOOKUP(D260,'[4]11月'!$I:$J,2,0)</f>
        <v>20000</v>
      </c>
      <c r="U260" s="34">
        <f t="shared" si="269"/>
        <v>-20000</v>
      </c>
      <c r="V260" s="34"/>
      <c r="W260" s="34"/>
      <c r="X260" s="34">
        <f t="shared" si="267"/>
        <v>0</v>
      </c>
      <c r="Y260" s="34"/>
      <c r="Z260" s="34"/>
      <c r="AA260" s="34">
        <f t="shared" si="237"/>
        <v>0</v>
      </c>
      <c r="AB260" s="34"/>
      <c r="AC260" s="24"/>
      <c r="AD260" s="34">
        <f t="shared" si="238"/>
        <v>0</v>
      </c>
      <c r="AE260" s="24"/>
      <c r="AF260" s="24"/>
      <c r="AG260" s="34">
        <f t="shared" si="239"/>
        <v>0</v>
      </c>
      <c r="AI260" s="42">
        <f t="shared" si="242"/>
        <v>20000</v>
      </c>
      <c r="AJ260" s="42">
        <f t="shared" si="243"/>
        <v>20000</v>
      </c>
      <c r="AK260" s="42">
        <f t="shared" si="244"/>
        <v>0</v>
      </c>
      <c r="AL260" s="42">
        <f t="shared" si="245"/>
        <v>-50000</v>
      </c>
      <c r="AM260" s="43" t="e">
        <f>VLOOKUP(D260,'[9]2月'!$B:$C,2,0)</f>
        <v>#N/A</v>
      </c>
    </row>
    <row r="261" s="25" customFormat="1" ht="16.5" spans="3:39">
      <c r="C261" s="25" t="s">
        <v>884</v>
      </c>
      <c r="D261" s="25" t="s">
        <v>885</v>
      </c>
      <c r="E261" s="25" t="s">
        <v>1080</v>
      </c>
      <c r="F261" s="25" t="s">
        <v>712</v>
      </c>
      <c r="G261" s="66">
        <f>VLOOKUP($C261,'[2]2024.01月支付计划'!$B:$H,5,0)</f>
        <v>137946.3</v>
      </c>
      <c r="H261" s="66">
        <f>VLOOKUP($C261,'[2]2024.01月支付计划'!$B:$H,6,0)</f>
        <v>0</v>
      </c>
      <c r="I261" s="66">
        <f>VLOOKUP($C261,'[2]2024.01月支付计划'!$B:$H,7,0)</f>
        <v>0</v>
      </c>
      <c r="J261" s="24">
        <f t="shared" ref="J261:L261" si="312">P261+V261+Y261+AB261+AE261+S261+M261</f>
        <v>216739.14</v>
      </c>
      <c r="K261" s="24">
        <f t="shared" si="312"/>
        <v>78000</v>
      </c>
      <c r="L261" s="24">
        <f t="shared" si="312"/>
        <v>138739.14</v>
      </c>
      <c r="M261" s="33">
        <f>VLOOKUP(C261,'[2]2024.01月支付计划'!$B:$K,10,0)</f>
        <v>137946.3</v>
      </c>
      <c r="N261" s="24"/>
      <c r="O261" s="34">
        <f t="shared" si="265"/>
        <v>137946.3</v>
      </c>
      <c r="P261" s="34">
        <v>50000</v>
      </c>
      <c r="Q261" s="34"/>
      <c r="R261" s="34">
        <f t="shared" si="266"/>
        <v>50000</v>
      </c>
      <c r="S261" s="34"/>
      <c r="T261" s="34"/>
      <c r="U261" s="34">
        <f t="shared" si="269"/>
        <v>0</v>
      </c>
      <c r="V261" s="34"/>
      <c r="W261" s="34"/>
      <c r="X261" s="34">
        <f t="shared" si="267"/>
        <v>0</v>
      </c>
      <c r="Y261" s="34"/>
      <c r="Z261" s="34">
        <f>VLOOKUP(D261,'[4]9月'!$I:$J,2,0)</f>
        <v>50000</v>
      </c>
      <c r="AA261" s="34">
        <f t="shared" ref="AA261:AA324" si="313">Y261-Z261</f>
        <v>-50000</v>
      </c>
      <c r="AB261" s="34"/>
      <c r="AC261" s="24"/>
      <c r="AD261" s="34">
        <f t="shared" ref="AD261:AD324" si="314">AB261-AC261</f>
        <v>0</v>
      </c>
      <c r="AE261" s="24">
        <f>VLOOKUP(D261,[8]签批清单!$B:$C,2,0)</f>
        <v>28792.84</v>
      </c>
      <c r="AF261" s="24">
        <f>VLOOKUP(D261,'[4]7月'!$I:$J,2,0)</f>
        <v>28000</v>
      </c>
      <c r="AG261" s="34">
        <f t="shared" ref="AG261:AG324" si="315">AE261-AF261</f>
        <v>792.84</v>
      </c>
      <c r="AI261" s="42">
        <f t="shared" si="242"/>
        <v>49207.16</v>
      </c>
      <c r="AJ261" s="42">
        <f t="shared" si="243"/>
        <v>49207.16</v>
      </c>
      <c r="AK261" s="42">
        <f t="shared" si="244"/>
        <v>-792.839999999997</v>
      </c>
      <c r="AL261" s="42">
        <f t="shared" si="245"/>
        <v>-138739.14</v>
      </c>
      <c r="AM261" s="43" t="e">
        <f>VLOOKUP(D261,'[9]2月'!$B:$C,2,0)</f>
        <v>#N/A</v>
      </c>
    </row>
    <row r="262" s="25" customFormat="1" ht="16.5" spans="3:39">
      <c r="C262" s="25" t="s">
        <v>177</v>
      </c>
      <c r="D262" s="25" t="s">
        <v>178</v>
      </c>
      <c r="E262" s="25" t="s">
        <v>1080</v>
      </c>
      <c r="F262" s="25" t="s">
        <v>712</v>
      </c>
      <c r="G262" s="66">
        <f>VLOOKUP($C262,'[2]2024.01月支付计划'!$B:$H,5,0)</f>
        <v>198597.85</v>
      </c>
      <c r="H262" s="66">
        <f>VLOOKUP($C262,'[2]2024.01月支付计划'!$B:$H,6,0)</f>
        <v>116461.19</v>
      </c>
      <c r="I262" s="66">
        <f>VLOOKUP($C262,'[2]2024.01月支付计划'!$B:$H,7,0)</f>
        <v>19410.1983333333</v>
      </c>
      <c r="J262" s="24">
        <f t="shared" ref="J262:L262" si="316">P262+V262+Y262+AB262+AE262+S262+M262</f>
        <v>110000</v>
      </c>
      <c r="K262" s="24">
        <f t="shared" si="316"/>
        <v>60000</v>
      </c>
      <c r="L262" s="24">
        <f t="shared" si="316"/>
        <v>50000</v>
      </c>
      <c r="M262" s="33">
        <f>VLOOKUP(C262,'[2]2024.01月支付计划'!$B:$K,10,0)</f>
        <v>50000</v>
      </c>
      <c r="N262" s="24"/>
      <c r="O262" s="34">
        <f t="shared" si="265"/>
        <v>50000</v>
      </c>
      <c r="P262" s="34">
        <v>60000</v>
      </c>
      <c r="Q262" s="34">
        <f>VLOOKUP(D262,'[4]12月'!$I:$J,2,0)</f>
        <v>50000</v>
      </c>
      <c r="R262" s="34">
        <f t="shared" si="266"/>
        <v>10000</v>
      </c>
      <c r="S262" s="34"/>
      <c r="T262" s="34">
        <f>VLOOKUP(D262,'[4]11月'!$I:$J,2,0)</f>
        <v>10000</v>
      </c>
      <c r="U262" s="34">
        <f t="shared" si="269"/>
        <v>-10000</v>
      </c>
      <c r="V262" s="34"/>
      <c r="W262" s="34"/>
      <c r="X262" s="34">
        <f t="shared" si="267"/>
        <v>0</v>
      </c>
      <c r="Y262" s="34"/>
      <c r="Z262" s="34"/>
      <c r="AA262" s="34">
        <f t="shared" si="313"/>
        <v>0</v>
      </c>
      <c r="AB262" s="34"/>
      <c r="AC262" s="24"/>
      <c r="AD262" s="34">
        <f t="shared" si="314"/>
        <v>0</v>
      </c>
      <c r="AE262" s="24"/>
      <c r="AF262" s="24"/>
      <c r="AG262" s="34">
        <f t="shared" si="315"/>
        <v>0</v>
      </c>
      <c r="AI262" s="42">
        <f t="shared" ref="AI262:AI325" si="317">K262-AE262-AB262-Y262-V262</f>
        <v>60000</v>
      </c>
      <c r="AJ262" s="42">
        <f t="shared" ref="AJ262:AJ325" si="318">AI262-S262</f>
        <v>60000</v>
      </c>
      <c r="AK262" s="42">
        <f t="shared" ref="AK262:AK325" si="319">AJ262-P262</f>
        <v>0</v>
      </c>
      <c r="AL262" s="42">
        <f t="shared" ref="AL262:AL325" si="320">AK262-M262</f>
        <v>-50000</v>
      </c>
      <c r="AM262" s="43" t="e">
        <f>VLOOKUP(D262,'[9]2月'!$B:$C,2,0)</f>
        <v>#N/A</v>
      </c>
    </row>
    <row r="263" s="25" customFormat="1" ht="16.5" spans="3:39">
      <c r="C263" s="25" t="s">
        <v>259</v>
      </c>
      <c r="D263" s="25" t="s">
        <v>260</v>
      </c>
      <c r="E263" s="25" t="s">
        <v>1080</v>
      </c>
      <c r="F263" s="25" t="s">
        <v>712</v>
      </c>
      <c r="G263" s="66">
        <f>VLOOKUP($C263,'[2]2024.01月支付计划'!$B:$H,5,0)</f>
        <v>201330.89</v>
      </c>
      <c r="H263" s="66">
        <f>VLOOKUP($C263,'[2]2024.01月支付计划'!$B:$H,6,0)</f>
        <v>0</v>
      </c>
      <c r="I263" s="66">
        <f>VLOOKUP($C263,'[2]2024.01月支付计划'!$B:$H,7,0)</f>
        <v>0</v>
      </c>
      <c r="J263" s="24">
        <f t="shared" ref="J263:L263" si="321">P263+V263+Y263+AB263+AE263+S263+M263</f>
        <v>100000</v>
      </c>
      <c r="K263" s="24">
        <f t="shared" si="321"/>
        <v>100000</v>
      </c>
      <c r="L263" s="24">
        <f t="shared" si="321"/>
        <v>0</v>
      </c>
      <c r="M263" s="33">
        <f>VLOOKUP(C263,'[2]2024.01月支付计划'!$B:$K,10,0)</f>
        <v>50000</v>
      </c>
      <c r="N263" s="24"/>
      <c r="O263" s="34">
        <f t="shared" si="265"/>
        <v>50000</v>
      </c>
      <c r="P263" s="34">
        <v>50000</v>
      </c>
      <c r="Q263" s="34"/>
      <c r="R263" s="34">
        <f t="shared" si="266"/>
        <v>50000</v>
      </c>
      <c r="S263" s="34"/>
      <c r="T263" s="34">
        <f>VLOOKUP(D263,'[4]11月'!$I:$J,2,0)</f>
        <v>100000</v>
      </c>
      <c r="U263" s="34">
        <f t="shared" si="269"/>
        <v>-100000</v>
      </c>
      <c r="V263" s="34"/>
      <c r="W263" s="34"/>
      <c r="X263" s="34">
        <f t="shared" si="267"/>
        <v>0</v>
      </c>
      <c r="Y263" s="34"/>
      <c r="Z263" s="34"/>
      <c r="AA263" s="34">
        <f t="shared" si="313"/>
        <v>0</v>
      </c>
      <c r="AB263" s="34"/>
      <c r="AC263" s="24"/>
      <c r="AD263" s="34">
        <f t="shared" si="314"/>
        <v>0</v>
      </c>
      <c r="AE263" s="24"/>
      <c r="AF263" s="24"/>
      <c r="AG263" s="34">
        <f t="shared" si="315"/>
        <v>0</v>
      </c>
      <c r="AI263" s="42">
        <f t="shared" si="317"/>
        <v>100000</v>
      </c>
      <c r="AJ263" s="42">
        <f t="shared" si="318"/>
        <v>100000</v>
      </c>
      <c r="AK263" s="42">
        <f t="shared" si="319"/>
        <v>50000</v>
      </c>
      <c r="AL263" s="42">
        <f t="shared" si="320"/>
        <v>0</v>
      </c>
      <c r="AM263" s="43" t="e">
        <f>VLOOKUP(D263,'[9]2月'!$B:$C,2,0)</f>
        <v>#N/A</v>
      </c>
    </row>
    <row r="264" s="25" customFormat="1" ht="16.5" spans="3:39">
      <c r="C264" s="25" t="s">
        <v>146</v>
      </c>
      <c r="D264" s="25" t="s">
        <v>147</v>
      </c>
      <c r="E264" s="25" t="s">
        <v>1080</v>
      </c>
      <c r="F264" s="25" t="s">
        <v>712</v>
      </c>
      <c r="G264" s="66">
        <f>VLOOKUP($C264,'[2]2024.01月支付计划'!$B:$H,5,0)</f>
        <v>322592</v>
      </c>
      <c r="H264" s="66">
        <f>VLOOKUP($C264,'[2]2024.01月支付计划'!$B:$H,6,0)</f>
        <v>0</v>
      </c>
      <c r="I264" s="66">
        <f>VLOOKUP($C264,'[2]2024.01月支付计划'!$B:$H,7,0)</f>
        <v>0</v>
      </c>
      <c r="J264" s="24">
        <f t="shared" ref="J264:L264" si="322">P264+V264+Y264+AB264+AE264+S264+M264</f>
        <v>200000</v>
      </c>
      <c r="K264" s="24">
        <f t="shared" si="322"/>
        <v>0</v>
      </c>
      <c r="L264" s="24">
        <f t="shared" si="322"/>
        <v>200000</v>
      </c>
      <c r="M264" s="33">
        <f>VLOOKUP(C264,'[2]2024.01月支付计划'!$B:$K,10,0)</f>
        <v>100000</v>
      </c>
      <c r="N264" s="24"/>
      <c r="O264" s="34">
        <f t="shared" si="265"/>
        <v>100000</v>
      </c>
      <c r="P264" s="34">
        <v>100000</v>
      </c>
      <c r="Q264" s="34"/>
      <c r="R264" s="34">
        <f t="shared" si="266"/>
        <v>100000</v>
      </c>
      <c r="S264" s="34"/>
      <c r="T264" s="34"/>
      <c r="U264" s="34">
        <f t="shared" si="269"/>
        <v>0</v>
      </c>
      <c r="V264" s="34"/>
      <c r="W264" s="34"/>
      <c r="X264" s="34">
        <f t="shared" si="267"/>
        <v>0</v>
      </c>
      <c r="Y264" s="34"/>
      <c r="Z264" s="34"/>
      <c r="AA264" s="34">
        <f t="shared" si="313"/>
        <v>0</v>
      </c>
      <c r="AB264" s="34"/>
      <c r="AC264" s="24"/>
      <c r="AD264" s="34">
        <f t="shared" si="314"/>
        <v>0</v>
      </c>
      <c r="AE264" s="24"/>
      <c r="AF264" s="24"/>
      <c r="AG264" s="34">
        <f t="shared" si="315"/>
        <v>0</v>
      </c>
      <c r="AI264" s="42">
        <f t="shared" si="317"/>
        <v>0</v>
      </c>
      <c r="AJ264" s="42">
        <f t="shared" si="318"/>
        <v>0</v>
      </c>
      <c r="AK264" s="42">
        <f t="shared" si="319"/>
        <v>-100000</v>
      </c>
      <c r="AL264" s="42">
        <f t="shared" si="320"/>
        <v>-200000</v>
      </c>
      <c r="AM264" s="43" t="e">
        <f>VLOOKUP(D264,'[9]2月'!$B:$C,2,0)</f>
        <v>#N/A</v>
      </c>
    </row>
    <row r="265" s="25" customFormat="1" ht="16.5" spans="3:39">
      <c r="C265" s="25" t="s">
        <v>149</v>
      </c>
      <c r="D265" s="72" t="s">
        <v>150</v>
      </c>
      <c r="E265" s="25" t="s">
        <v>1080</v>
      </c>
      <c r="F265" s="25" t="s">
        <v>712</v>
      </c>
      <c r="G265" s="66">
        <f>VLOOKUP($C265,'[2]2024.01月支付计划'!$B:$H,5,0)</f>
        <v>321080.92</v>
      </c>
      <c r="H265" s="66">
        <f>VLOOKUP($C265,'[2]2024.01月支付计划'!$B:$H,6,0)</f>
        <v>147276.12</v>
      </c>
      <c r="I265" s="66">
        <f>VLOOKUP($C265,'[2]2024.01月支付计划'!$B:$H,7,0)</f>
        <v>24546.02</v>
      </c>
      <c r="J265" s="24">
        <f t="shared" ref="J265:L265" si="323">P265+V265+Y265+AB265+AE265+S265+M265</f>
        <v>160000</v>
      </c>
      <c r="K265" s="24">
        <f t="shared" si="323"/>
        <v>0</v>
      </c>
      <c r="L265" s="24">
        <f t="shared" si="323"/>
        <v>160000</v>
      </c>
      <c r="M265" s="33">
        <v>80000</v>
      </c>
      <c r="N265" s="24"/>
      <c r="O265" s="34">
        <f t="shared" si="265"/>
        <v>80000</v>
      </c>
      <c r="P265" s="34">
        <v>80000</v>
      </c>
      <c r="Q265" s="34"/>
      <c r="R265" s="34">
        <f t="shared" si="266"/>
        <v>80000</v>
      </c>
      <c r="S265" s="34"/>
      <c r="T265" s="34"/>
      <c r="U265" s="34">
        <f t="shared" si="269"/>
        <v>0</v>
      </c>
      <c r="V265" s="34"/>
      <c r="W265" s="34"/>
      <c r="X265" s="34">
        <f t="shared" si="267"/>
        <v>0</v>
      </c>
      <c r="Y265" s="34"/>
      <c r="Z265" s="34"/>
      <c r="AA265" s="34">
        <f t="shared" si="313"/>
        <v>0</v>
      </c>
      <c r="AB265" s="34"/>
      <c r="AC265" s="24"/>
      <c r="AD265" s="34">
        <f t="shared" si="314"/>
        <v>0</v>
      </c>
      <c r="AE265" s="24"/>
      <c r="AF265" s="24"/>
      <c r="AG265" s="34">
        <f t="shared" si="315"/>
        <v>0</v>
      </c>
      <c r="AI265" s="42">
        <f t="shared" si="317"/>
        <v>0</v>
      </c>
      <c r="AJ265" s="42">
        <f t="shared" si="318"/>
        <v>0</v>
      </c>
      <c r="AK265" s="42">
        <f t="shared" si="319"/>
        <v>-80000</v>
      </c>
      <c r="AL265" s="42">
        <f t="shared" si="320"/>
        <v>-160000</v>
      </c>
      <c r="AM265" s="43" t="e">
        <f>VLOOKUP(D265,'[9]2月'!$B:$C,2,0)</f>
        <v>#N/A</v>
      </c>
    </row>
    <row r="266" s="25" customFormat="1" ht="16.5" spans="3:39">
      <c r="C266" s="25" t="s">
        <v>736</v>
      </c>
      <c r="D266" s="25" t="s">
        <v>737</v>
      </c>
      <c r="E266" s="25" t="s">
        <v>644</v>
      </c>
      <c r="F266" s="25" t="s">
        <v>712</v>
      </c>
      <c r="G266" s="66">
        <f>VLOOKUP($C266,'[2]2024.01月支付计划'!$B:$H,5,0)</f>
        <v>149834.93</v>
      </c>
      <c r="H266" s="66">
        <f>VLOOKUP($C266,'[2]2024.01月支付计划'!$B:$H,6,0)</f>
        <v>254465.58</v>
      </c>
      <c r="I266" s="66">
        <f>VLOOKUP($C266,'[2]2024.01月支付计划'!$B:$H,7,0)</f>
        <v>42410.93</v>
      </c>
      <c r="J266" s="24">
        <f t="shared" ref="J266:L266" si="324">P266+V266+Y266+AB266+AE266+S266+M266</f>
        <v>293452.76</v>
      </c>
      <c r="K266" s="24">
        <f t="shared" si="324"/>
        <v>201219.49</v>
      </c>
      <c r="L266" s="24">
        <f t="shared" si="324"/>
        <v>92233.27</v>
      </c>
      <c r="M266" s="33">
        <f>VLOOKUP(C266,'[2]2024.01月支付计划'!$B:$K,10,0)</f>
        <v>96569.35</v>
      </c>
      <c r="N266" s="24">
        <v>96569.35</v>
      </c>
      <c r="O266" s="34">
        <f t="shared" si="265"/>
        <v>0</v>
      </c>
      <c r="P266" s="34">
        <v>92233.27</v>
      </c>
      <c r="Q266" s="34"/>
      <c r="R266" s="34">
        <f t="shared" si="266"/>
        <v>92233.27</v>
      </c>
      <c r="S266" s="34">
        <f>VLOOKUP(D266,'[3]11月支付计划'!$D$3:$J$100,7,0)</f>
        <v>104650.14</v>
      </c>
      <c r="T266" s="34">
        <f>VLOOKUP(D266,'[4]11月'!$I:$J,2,0)</f>
        <v>104650.14</v>
      </c>
      <c r="U266" s="34">
        <f t="shared" si="269"/>
        <v>0</v>
      </c>
      <c r="V266" s="34"/>
      <c r="W266" s="34"/>
      <c r="X266" s="34">
        <f t="shared" si="267"/>
        <v>0</v>
      </c>
      <c r="Y266" s="34"/>
      <c r="Z266" s="34"/>
      <c r="AA266" s="34">
        <f t="shared" si="313"/>
        <v>0</v>
      </c>
      <c r="AB266" s="34"/>
      <c r="AC266" s="24"/>
      <c r="AD266" s="34">
        <f t="shared" si="314"/>
        <v>0</v>
      </c>
      <c r="AE266" s="24"/>
      <c r="AF266" s="24"/>
      <c r="AG266" s="34">
        <f t="shared" si="315"/>
        <v>0</v>
      </c>
      <c r="AI266" s="42">
        <f t="shared" si="317"/>
        <v>201219.49</v>
      </c>
      <c r="AJ266" s="42">
        <f t="shared" si="318"/>
        <v>96569.35</v>
      </c>
      <c r="AK266" s="42">
        <f t="shared" si="319"/>
        <v>4336.07999999999</v>
      </c>
      <c r="AL266" s="42">
        <f t="shared" si="320"/>
        <v>-92233.27</v>
      </c>
      <c r="AM266" s="43" t="e">
        <f>VLOOKUP(D266,'[9]2月'!$B:$C,2,0)</f>
        <v>#N/A</v>
      </c>
    </row>
    <row r="267" s="25" customFormat="1" ht="16.5" spans="3:39">
      <c r="C267" s="25" t="s">
        <v>771</v>
      </c>
      <c r="D267" s="25" t="s">
        <v>772</v>
      </c>
      <c r="E267" s="25" t="s">
        <v>644</v>
      </c>
      <c r="F267" s="25" t="s">
        <v>712</v>
      </c>
      <c r="G267" s="66">
        <f>VLOOKUP($C267,'[2]2024.01月支付计划'!$B:$H,5,0)</f>
        <v>0</v>
      </c>
      <c r="H267" s="66">
        <f>VLOOKUP($C267,'[2]2024.01月支付计划'!$B:$H,6,0)</f>
        <v>0</v>
      </c>
      <c r="I267" s="66">
        <f>VLOOKUP($C267,'[2]2024.01月支付计划'!$B:$H,7,0)</f>
        <v>0</v>
      </c>
      <c r="J267" s="24">
        <f t="shared" ref="J267:L267" si="325">P267+V267+Y267+AB267+AE267+S267+M267</f>
        <v>125166.32</v>
      </c>
      <c r="K267" s="24">
        <f t="shared" si="325"/>
        <v>124976.8</v>
      </c>
      <c r="L267" s="24">
        <f t="shared" si="325"/>
        <v>189.520000000006</v>
      </c>
      <c r="M267" s="33">
        <f>VLOOKUP(C267,'[2]2024.01月支付计划'!$B:$K,10,0)</f>
        <v>12500</v>
      </c>
      <c r="N267" s="24">
        <v>12430</v>
      </c>
      <c r="O267" s="34">
        <f t="shared" si="265"/>
        <v>70</v>
      </c>
      <c r="P267" s="34">
        <v>12500</v>
      </c>
      <c r="Q267" s="34"/>
      <c r="R267" s="34">
        <f t="shared" si="266"/>
        <v>12500</v>
      </c>
      <c r="S267" s="34">
        <f>VLOOKUP(D267,'[3]11月支付计划'!$D$3:$J$100,7,0)</f>
        <v>17492.4</v>
      </c>
      <c r="T267" s="34">
        <f>VLOOKUP(D267,'[4]11月'!$I:$J,2,0)</f>
        <v>17492.4</v>
      </c>
      <c r="U267" s="34">
        <f t="shared" si="269"/>
        <v>0</v>
      </c>
      <c r="V267" s="34"/>
      <c r="W267" s="34"/>
      <c r="X267" s="34">
        <f t="shared" si="267"/>
        <v>0</v>
      </c>
      <c r="Y267" s="35">
        <v>30000</v>
      </c>
      <c r="Z267" s="34">
        <f>VLOOKUP(D267,'[4]9月'!$I:$J,2,0)</f>
        <v>95054.4</v>
      </c>
      <c r="AA267" s="34">
        <f t="shared" si="313"/>
        <v>-65054.4</v>
      </c>
      <c r="AB267" s="35">
        <v>40000</v>
      </c>
      <c r="AC267" s="24"/>
      <c r="AD267" s="34">
        <f t="shared" si="314"/>
        <v>40000</v>
      </c>
      <c r="AE267" s="24">
        <f>VLOOKUP(D267,[8]签批清单!$B:$C,2,0)</f>
        <v>12673.92</v>
      </c>
      <c r="AF267" s="24"/>
      <c r="AG267" s="34">
        <f t="shared" si="315"/>
        <v>12673.92</v>
      </c>
      <c r="AI267" s="42">
        <f t="shared" si="317"/>
        <v>42302.88</v>
      </c>
      <c r="AJ267" s="42">
        <f t="shared" si="318"/>
        <v>24810.48</v>
      </c>
      <c r="AK267" s="42">
        <f t="shared" si="319"/>
        <v>12310.48</v>
      </c>
      <c r="AL267" s="42">
        <f t="shared" si="320"/>
        <v>-189.520000000011</v>
      </c>
      <c r="AM267" s="43" t="e">
        <f>VLOOKUP(D267,'[9]2月'!$B:$C,2,0)</f>
        <v>#N/A</v>
      </c>
    </row>
    <row r="268" s="25" customFormat="1" ht="16.5" spans="3:39">
      <c r="C268" s="25" t="s">
        <v>773</v>
      </c>
      <c r="D268" s="25" t="s">
        <v>774</v>
      </c>
      <c r="E268" s="25" t="s">
        <v>644</v>
      </c>
      <c r="F268" s="25" t="s">
        <v>712</v>
      </c>
      <c r="G268" s="66">
        <v>0</v>
      </c>
      <c r="H268" s="66">
        <v>0</v>
      </c>
      <c r="I268" s="66">
        <v>0</v>
      </c>
      <c r="J268" s="24">
        <f t="shared" ref="J268:L268" si="326">P268+V268+Y268+AB268+AE268+S268+M268</f>
        <v>17600</v>
      </c>
      <c r="K268" s="24">
        <f t="shared" si="326"/>
        <v>34600</v>
      </c>
      <c r="L268" s="24">
        <f t="shared" si="326"/>
        <v>-17000</v>
      </c>
      <c r="M268" s="33"/>
      <c r="N268" s="24"/>
      <c r="O268" s="34">
        <f t="shared" si="265"/>
        <v>0</v>
      </c>
      <c r="P268" s="34">
        <v>17600</v>
      </c>
      <c r="Q268" s="34">
        <f>VLOOKUP(D268,'[4]12月'!$I:$J,2,0)</f>
        <v>17300</v>
      </c>
      <c r="R268" s="34">
        <f t="shared" si="266"/>
        <v>300</v>
      </c>
      <c r="S268" s="34"/>
      <c r="T268" s="34">
        <f>VLOOKUP(D268,'[4]11月'!$I:$J,2,0)</f>
        <v>17300</v>
      </c>
      <c r="U268" s="34">
        <f t="shared" si="269"/>
        <v>-17300</v>
      </c>
      <c r="V268" s="34"/>
      <c r="W268" s="34"/>
      <c r="X268" s="34">
        <f t="shared" si="267"/>
        <v>0</v>
      </c>
      <c r="Y268" s="34"/>
      <c r="Z268" s="34"/>
      <c r="AA268" s="34">
        <f t="shared" si="313"/>
        <v>0</v>
      </c>
      <c r="AB268" s="34"/>
      <c r="AC268" s="24"/>
      <c r="AD268" s="34">
        <f t="shared" si="314"/>
        <v>0</v>
      </c>
      <c r="AE268" s="24"/>
      <c r="AF268" s="24"/>
      <c r="AG268" s="34">
        <f t="shared" si="315"/>
        <v>0</v>
      </c>
      <c r="AI268" s="42">
        <f t="shared" si="317"/>
        <v>34600</v>
      </c>
      <c r="AJ268" s="42">
        <f t="shared" si="318"/>
        <v>34600</v>
      </c>
      <c r="AK268" s="42">
        <f t="shared" si="319"/>
        <v>17000</v>
      </c>
      <c r="AL268" s="42">
        <f t="shared" si="320"/>
        <v>17000</v>
      </c>
      <c r="AM268" s="43" t="e">
        <f>VLOOKUP(D268,'[9]2月'!$B:$C,2,0)</f>
        <v>#N/A</v>
      </c>
    </row>
    <row r="269" s="25" customFormat="1" ht="16.5" spans="3:39">
      <c r="C269" s="25" t="s">
        <v>775</v>
      </c>
      <c r="D269" s="25" t="s">
        <v>776</v>
      </c>
      <c r="E269" s="25" t="s">
        <v>644</v>
      </c>
      <c r="F269" s="25" t="s">
        <v>712</v>
      </c>
      <c r="G269" s="66">
        <v>0</v>
      </c>
      <c r="H269" s="66">
        <v>0</v>
      </c>
      <c r="I269" s="66">
        <v>0</v>
      </c>
      <c r="J269" s="24">
        <f t="shared" ref="J269:L269" si="327">P269+V269+Y269+AB269+AE269+S269+M269</f>
        <v>3500</v>
      </c>
      <c r="K269" s="24">
        <f t="shared" si="327"/>
        <v>3500</v>
      </c>
      <c r="L269" s="24">
        <f t="shared" si="327"/>
        <v>0</v>
      </c>
      <c r="M269" s="33"/>
      <c r="N269" s="24"/>
      <c r="O269" s="34">
        <f t="shared" si="265"/>
        <v>0</v>
      </c>
      <c r="P269" s="34">
        <v>3500</v>
      </c>
      <c r="Q269" s="34">
        <f>VLOOKUP(D269,'[4]12月'!$I:$J,2,0)</f>
        <v>3500</v>
      </c>
      <c r="R269" s="34">
        <f t="shared" si="266"/>
        <v>0</v>
      </c>
      <c r="S269" s="34"/>
      <c r="T269" s="34"/>
      <c r="U269" s="34">
        <f t="shared" si="269"/>
        <v>0</v>
      </c>
      <c r="V269" s="34"/>
      <c r="W269" s="34"/>
      <c r="X269" s="34">
        <f t="shared" si="267"/>
        <v>0</v>
      </c>
      <c r="Y269" s="34"/>
      <c r="Z269" s="34"/>
      <c r="AA269" s="34">
        <f t="shared" si="313"/>
        <v>0</v>
      </c>
      <c r="AB269" s="34"/>
      <c r="AC269" s="24"/>
      <c r="AD269" s="34">
        <f t="shared" si="314"/>
        <v>0</v>
      </c>
      <c r="AE269" s="24"/>
      <c r="AF269" s="24"/>
      <c r="AG269" s="34">
        <f t="shared" si="315"/>
        <v>0</v>
      </c>
      <c r="AI269" s="42">
        <f t="shared" si="317"/>
        <v>3500</v>
      </c>
      <c r="AJ269" s="42">
        <f t="shared" si="318"/>
        <v>3500</v>
      </c>
      <c r="AK269" s="42">
        <f t="shared" si="319"/>
        <v>0</v>
      </c>
      <c r="AL269" s="42">
        <f t="shared" si="320"/>
        <v>0</v>
      </c>
      <c r="AM269" s="43" t="e">
        <f>VLOOKUP(D269,'[9]2月'!$B:$C,2,0)</f>
        <v>#N/A</v>
      </c>
    </row>
    <row r="270" s="25" customFormat="1" ht="16.5" spans="3:39">
      <c r="C270" s="25" t="s">
        <v>725</v>
      </c>
      <c r="D270" s="25" t="s">
        <v>726</v>
      </c>
      <c r="E270" s="25" t="s">
        <v>644</v>
      </c>
      <c r="F270" s="25" t="s">
        <v>712</v>
      </c>
      <c r="G270" s="66">
        <f>VLOOKUP($C270,'[2]2024.01月支付计划'!$B:$H,5,0)</f>
        <v>1625981.6</v>
      </c>
      <c r="H270" s="66">
        <f>VLOOKUP($C270,'[2]2024.01月支付计划'!$B:$H,6,0)</f>
        <v>776139.95</v>
      </c>
      <c r="I270" s="66">
        <f>VLOOKUP($C270,'[2]2024.01月支付计划'!$B:$H,7,0)</f>
        <v>129356.658333333</v>
      </c>
      <c r="J270" s="24">
        <f t="shared" ref="J270:L270" si="328">P270+V270+Y270+AB270+AE270+S270+M270</f>
        <v>870135.35</v>
      </c>
      <c r="K270" s="24">
        <f t="shared" si="328"/>
        <v>484635.35</v>
      </c>
      <c r="L270" s="24">
        <f t="shared" si="328"/>
        <v>385500</v>
      </c>
      <c r="M270" s="33">
        <f>VLOOKUP(C270,'[2]2024.01月支付计划'!$B:$K,10,0)</f>
        <v>236439.95</v>
      </c>
      <c r="N270" s="24">
        <v>184635.35</v>
      </c>
      <c r="O270" s="34">
        <f t="shared" si="265"/>
        <v>51804.6</v>
      </c>
      <c r="P270" s="34">
        <v>185500</v>
      </c>
      <c r="Q270" s="34">
        <f>VLOOKUP(D270,'[4]12月'!$I:$J,2,0)</f>
        <v>100000</v>
      </c>
      <c r="R270" s="34">
        <f t="shared" si="266"/>
        <v>85500</v>
      </c>
      <c r="S270" s="34">
        <f>VLOOKUP(D270,'[3]11月支付计划'!$D$3:$J$100,7,0)</f>
        <v>248195.4</v>
      </c>
      <c r="T270" s="34">
        <f>VLOOKUP(D270,'[4]11月'!$I:$J,2,0)</f>
        <v>150000</v>
      </c>
      <c r="U270" s="34">
        <f t="shared" si="269"/>
        <v>98195.4</v>
      </c>
      <c r="V270" s="34">
        <f>VLOOKUP(D270,'[10]10月份支付安排'!$C$4:$H$68,6,0)</f>
        <v>0</v>
      </c>
      <c r="W270" s="34"/>
      <c r="X270" s="34">
        <f t="shared" si="267"/>
        <v>0</v>
      </c>
      <c r="Y270" s="35">
        <v>100000</v>
      </c>
      <c r="Z270" s="34">
        <f>VLOOKUP(D270,'[4]9月'!$I:$J,2,0)</f>
        <v>50000</v>
      </c>
      <c r="AA270" s="34">
        <f t="shared" si="313"/>
        <v>50000</v>
      </c>
      <c r="AB270" s="35">
        <v>100000</v>
      </c>
      <c r="AC270" s="24"/>
      <c r="AD270" s="34">
        <f t="shared" si="314"/>
        <v>100000</v>
      </c>
      <c r="AE270" s="24"/>
      <c r="AF270" s="24"/>
      <c r="AG270" s="34">
        <f t="shared" si="315"/>
        <v>0</v>
      </c>
      <c r="AI270" s="42">
        <f t="shared" si="317"/>
        <v>284635.35</v>
      </c>
      <c r="AJ270" s="42">
        <f t="shared" si="318"/>
        <v>36439.95</v>
      </c>
      <c r="AK270" s="42">
        <f t="shared" si="319"/>
        <v>-149060.05</v>
      </c>
      <c r="AL270" s="42">
        <f t="shared" si="320"/>
        <v>-385500</v>
      </c>
      <c r="AM270" s="43" t="e">
        <f>VLOOKUP(D270,'[9]2月'!$B:$C,2,0)</f>
        <v>#N/A</v>
      </c>
    </row>
    <row r="271" s="25" customFormat="1" ht="16.5" spans="3:39">
      <c r="C271" s="25" t="s">
        <v>777</v>
      </c>
      <c r="D271" s="25" t="s">
        <v>778</v>
      </c>
      <c r="E271" s="25" t="s">
        <v>644</v>
      </c>
      <c r="F271" s="25" t="s">
        <v>712</v>
      </c>
      <c r="G271" s="66">
        <v>0</v>
      </c>
      <c r="H271" s="66">
        <v>0</v>
      </c>
      <c r="I271" s="66">
        <v>0</v>
      </c>
      <c r="J271" s="24">
        <f t="shared" ref="J271:L271" si="329">P271+V271+Y271+AB271+AE271+S271+M271</f>
        <v>123375</v>
      </c>
      <c r="K271" s="24">
        <f t="shared" si="329"/>
        <v>91425</v>
      </c>
      <c r="L271" s="24">
        <f t="shared" si="329"/>
        <v>31950</v>
      </c>
      <c r="M271" s="33"/>
      <c r="N271" s="24"/>
      <c r="O271" s="34">
        <f t="shared" si="265"/>
        <v>0</v>
      </c>
      <c r="P271" s="34">
        <v>63875</v>
      </c>
      <c r="Q271" s="34"/>
      <c r="R271" s="34">
        <f t="shared" si="266"/>
        <v>63875</v>
      </c>
      <c r="S271" s="34"/>
      <c r="T271" s="34">
        <f>VLOOKUP(D271,'[4]11月'!$I:$J,2,0)</f>
        <v>31925</v>
      </c>
      <c r="U271" s="34">
        <f t="shared" si="269"/>
        <v>-31925</v>
      </c>
      <c r="V271" s="34"/>
      <c r="W271" s="34"/>
      <c r="X271" s="34">
        <f t="shared" si="267"/>
        <v>0</v>
      </c>
      <c r="Y271" s="34"/>
      <c r="Z271" s="34"/>
      <c r="AA271" s="34">
        <f t="shared" si="313"/>
        <v>0</v>
      </c>
      <c r="AB271" s="34"/>
      <c r="AC271" s="24"/>
      <c r="AD271" s="34">
        <f t="shared" si="314"/>
        <v>0</v>
      </c>
      <c r="AE271" s="24">
        <v>59500</v>
      </c>
      <c r="AF271" s="24">
        <f>VLOOKUP(D271,'[4]7月'!$I:$J,2,0)</f>
        <v>59500</v>
      </c>
      <c r="AG271" s="34">
        <f t="shared" si="315"/>
        <v>0</v>
      </c>
      <c r="AI271" s="42">
        <f t="shared" si="317"/>
        <v>31925</v>
      </c>
      <c r="AJ271" s="42">
        <f t="shared" si="318"/>
        <v>31925</v>
      </c>
      <c r="AK271" s="42">
        <f t="shared" si="319"/>
        <v>-31950</v>
      </c>
      <c r="AL271" s="42">
        <f t="shared" si="320"/>
        <v>-31950</v>
      </c>
      <c r="AM271" s="43" t="e">
        <f>VLOOKUP(D271,'[9]2月'!$B:$C,2,0)</f>
        <v>#N/A</v>
      </c>
    </row>
    <row r="272" s="25" customFormat="1" ht="16.5" spans="3:39">
      <c r="C272" s="25" t="s">
        <v>721</v>
      </c>
      <c r="D272" s="25" t="s">
        <v>722</v>
      </c>
      <c r="E272" s="25" t="s">
        <v>644</v>
      </c>
      <c r="F272" s="25" t="s">
        <v>712</v>
      </c>
      <c r="G272" s="66">
        <f>VLOOKUP($C272,'[2]2024.01月支付计划'!$B:$H,5,0)</f>
        <v>33000</v>
      </c>
      <c r="H272" s="66">
        <f>VLOOKUP($C272,'[2]2024.01月支付计划'!$B:$H,6,0)</f>
        <v>688200</v>
      </c>
      <c r="I272" s="66">
        <f>VLOOKUP($C272,'[2]2024.01月支付计划'!$B:$H,7,0)</f>
        <v>114700</v>
      </c>
      <c r="J272" s="24">
        <f t="shared" ref="J272:L272" si="330">P272+V272+Y272+AB272+AE272+S272+M272</f>
        <v>515305</v>
      </c>
      <c r="K272" s="24">
        <f t="shared" si="330"/>
        <v>588095</v>
      </c>
      <c r="L272" s="24">
        <f t="shared" si="330"/>
        <v>-72790</v>
      </c>
      <c r="M272" s="33">
        <f>VLOOKUP(C272,'[2]2024.01月支付计划'!$B:$K,10,0)</f>
        <v>33000</v>
      </c>
      <c r="N272" s="24">
        <v>33000</v>
      </c>
      <c r="O272" s="34">
        <f t="shared" si="265"/>
        <v>0</v>
      </c>
      <c r="P272" s="34">
        <v>28250</v>
      </c>
      <c r="Q272" s="34">
        <f>VLOOKUP(D272,'[4]12月'!$I:$J,2,0)</f>
        <v>107320</v>
      </c>
      <c r="R272" s="34">
        <f t="shared" si="266"/>
        <v>-79070</v>
      </c>
      <c r="S272" s="34">
        <f>VLOOKUP(D272,'[3]11月支付计划'!$D$3:$J$100,7,0)</f>
        <v>121780</v>
      </c>
      <c r="T272" s="34">
        <f>VLOOKUP(D272,'[4]11月'!$I:$J,2,0)</f>
        <v>73800</v>
      </c>
      <c r="U272" s="34">
        <f t="shared" si="269"/>
        <v>47980</v>
      </c>
      <c r="V272" s="34">
        <f>VLOOKUP(D272,'[10]10月份支付安排'!$C$4:$H$68,6,0)</f>
        <v>118800</v>
      </c>
      <c r="W272" s="34">
        <f>VLOOKUP(D272,'[4]10月'!$I:$J,2,0)</f>
        <v>45000</v>
      </c>
      <c r="X272" s="34">
        <f t="shared" si="267"/>
        <v>73800</v>
      </c>
      <c r="Y272" s="35">
        <v>36100</v>
      </c>
      <c r="Z272" s="34">
        <f>VLOOKUP(D272,'[4]9月'!$I:$J,2,0)</f>
        <v>95600</v>
      </c>
      <c r="AA272" s="34">
        <f t="shared" si="313"/>
        <v>-59500</v>
      </c>
      <c r="AB272" s="35">
        <v>27000</v>
      </c>
      <c r="AC272" s="24">
        <f>VLOOKUP(D272,'[4]8月'!$I:$J,2,0)</f>
        <v>83000</v>
      </c>
      <c r="AD272" s="34">
        <f t="shared" si="314"/>
        <v>-56000</v>
      </c>
      <c r="AE272" s="24">
        <v>150375</v>
      </c>
      <c r="AF272" s="24">
        <f>VLOOKUP(D272,'[4]7月'!$I:$J,2,0)</f>
        <v>150375</v>
      </c>
      <c r="AG272" s="34">
        <f t="shared" si="315"/>
        <v>0</v>
      </c>
      <c r="AI272" s="42">
        <f t="shared" si="317"/>
        <v>255820</v>
      </c>
      <c r="AJ272" s="42">
        <f t="shared" si="318"/>
        <v>134040</v>
      </c>
      <c r="AK272" s="42">
        <f t="shared" si="319"/>
        <v>105790</v>
      </c>
      <c r="AL272" s="42">
        <f t="shared" si="320"/>
        <v>72790</v>
      </c>
      <c r="AM272" s="43" t="e">
        <f>VLOOKUP(D272,'[9]2月'!$B:$C,2,0)</f>
        <v>#N/A</v>
      </c>
    </row>
    <row r="273" s="25" customFormat="1" ht="16.5" spans="3:39">
      <c r="C273" s="25" t="s">
        <v>779</v>
      </c>
      <c r="D273" s="25" t="s">
        <v>780</v>
      </c>
      <c r="E273" s="25" t="s">
        <v>644</v>
      </c>
      <c r="F273" s="25" t="s">
        <v>712</v>
      </c>
      <c r="G273" s="66">
        <f>VLOOKUP($C273,'[2]2024.01月支付计划'!$B:$H,5,0)</f>
        <v>-20400</v>
      </c>
      <c r="H273" s="66">
        <f>VLOOKUP($C273,'[2]2024.01月支付计划'!$B:$H,6,0)</f>
        <v>0</v>
      </c>
      <c r="I273" s="66">
        <f>VLOOKUP($C273,'[2]2024.01月支付计划'!$B:$H,7,0)</f>
        <v>0</v>
      </c>
      <c r="J273" s="24">
        <f t="shared" ref="J273:L273" si="331">P273+V273+Y273+AB273+AE273+S273+M273</f>
        <v>173600</v>
      </c>
      <c r="K273" s="24">
        <f t="shared" si="331"/>
        <v>88400</v>
      </c>
      <c r="L273" s="24">
        <f t="shared" si="331"/>
        <v>85200</v>
      </c>
      <c r="M273" s="33">
        <f>VLOOKUP(C273,'[2]2024.01月支付计划'!$B:$K,10,0)</f>
        <v>47600</v>
      </c>
      <c r="N273" s="24"/>
      <c r="O273" s="34">
        <f t="shared" si="265"/>
        <v>47600</v>
      </c>
      <c r="P273" s="34">
        <v>68000</v>
      </c>
      <c r="Q273" s="34">
        <f>VLOOKUP(D273,'[4]12月'!$I:$J,2,0)</f>
        <v>20400</v>
      </c>
      <c r="R273" s="34">
        <f t="shared" si="266"/>
        <v>47600</v>
      </c>
      <c r="S273" s="34"/>
      <c r="T273" s="34"/>
      <c r="U273" s="34">
        <f t="shared" si="269"/>
        <v>0</v>
      </c>
      <c r="V273" s="34">
        <f>VLOOKUP(D273,'[10]10月份支付安排'!$C$4:$H$68,6,0)</f>
        <v>41000</v>
      </c>
      <c r="W273" s="34">
        <f>VLOOKUP(D273,'[4]10月'!$I:$J,2,0)</f>
        <v>41000</v>
      </c>
      <c r="X273" s="34">
        <f t="shared" si="267"/>
        <v>0</v>
      </c>
      <c r="Y273" s="34"/>
      <c r="Z273" s="34">
        <f>VLOOKUP(D273,'[4]9月'!$I:$J,2,0)</f>
        <v>10000</v>
      </c>
      <c r="AA273" s="34">
        <f t="shared" si="313"/>
        <v>-10000</v>
      </c>
      <c r="AB273" s="35">
        <v>17000</v>
      </c>
      <c r="AC273" s="24">
        <f>VLOOKUP(D273,'[4]8月'!$I:$J,2,0)</f>
        <v>17000</v>
      </c>
      <c r="AD273" s="34">
        <f t="shared" si="314"/>
        <v>0</v>
      </c>
      <c r="AE273" s="24"/>
      <c r="AF273" s="24"/>
      <c r="AG273" s="34">
        <f t="shared" si="315"/>
        <v>0</v>
      </c>
      <c r="AI273" s="42">
        <f t="shared" si="317"/>
        <v>30400</v>
      </c>
      <c r="AJ273" s="42">
        <f t="shared" si="318"/>
        <v>30400</v>
      </c>
      <c r="AK273" s="42">
        <f t="shared" si="319"/>
        <v>-37600</v>
      </c>
      <c r="AL273" s="42">
        <f t="shared" si="320"/>
        <v>-85200</v>
      </c>
      <c r="AM273" s="43">
        <f>VLOOKUP(D273,'[9]2月'!$B:$C,2,0)</f>
        <v>34000</v>
      </c>
    </row>
    <row r="274" s="25" customFormat="1" ht="16.5" spans="3:39">
      <c r="C274" s="25" t="s">
        <v>719</v>
      </c>
      <c r="D274" s="25" t="s">
        <v>1083</v>
      </c>
      <c r="E274" s="25" t="s">
        <v>644</v>
      </c>
      <c r="F274" s="25" t="s">
        <v>712</v>
      </c>
      <c r="G274" s="66">
        <f>VLOOKUP($C274,'[2]2024.01月支付计划'!$B:$H,5,0)</f>
        <v>122720</v>
      </c>
      <c r="H274" s="66">
        <f>VLOOKUP($C274,'[2]2024.01月支付计划'!$B:$H,6,0)</f>
        <v>162600</v>
      </c>
      <c r="I274" s="66">
        <f>VLOOKUP($C274,'[2]2024.01月支付计划'!$B:$H,7,0)</f>
        <v>27100</v>
      </c>
      <c r="J274" s="24">
        <f t="shared" ref="J274:L274" si="332">P274+V274+Y274+AB274+AE274+S274+M274</f>
        <v>583940</v>
      </c>
      <c r="K274" s="24">
        <f t="shared" si="332"/>
        <v>224760</v>
      </c>
      <c r="L274" s="24">
        <f t="shared" si="332"/>
        <v>359180</v>
      </c>
      <c r="M274" s="33">
        <f>VLOOKUP(C274,'[2]2024.01月支付计划'!$B:$K,10,0)</f>
        <v>122720</v>
      </c>
      <c r="N274" s="24"/>
      <c r="O274" s="34">
        <f t="shared" si="265"/>
        <v>122720</v>
      </c>
      <c r="P274" s="34">
        <v>101700</v>
      </c>
      <c r="Q274" s="34"/>
      <c r="R274" s="34">
        <f t="shared" si="266"/>
        <v>101700</v>
      </c>
      <c r="S274" s="34">
        <f>VLOOKUP(D274,'[3]11月支付计划'!$D$3:$J$100,7,0)</f>
        <v>84760</v>
      </c>
      <c r="T274" s="34">
        <v>84760</v>
      </c>
      <c r="U274" s="34">
        <f t="shared" si="269"/>
        <v>0</v>
      </c>
      <c r="V274" s="34">
        <f>VLOOKUP(D274,'[10]10月份支付安排'!$C$4:$H$68,6,0)</f>
        <v>84760</v>
      </c>
      <c r="W274" s="34">
        <v>50000</v>
      </c>
      <c r="X274" s="34">
        <f t="shared" si="267"/>
        <v>34760</v>
      </c>
      <c r="Y274" s="35">
        <v>100000</v>
      </c>
      <c r="Z274" s="34"/>
      <c r="AA274" s="34">
        <f t="shared" si="313"/>
        <v>100000</v>
      </c>
      <c r="AB274" s="35">
        <v>40000</v>
      </c>
      <c r="AC274" s="34">
        <v>40000</v>
      </c>
      <c r="AD274" s="34">
        <f t="shared" si="314"/>
        <v>0</v>
      </c>
      <c r="AE274" s="24">
        <v>50000</v>
      </c>
      <c r="AF274" s="34">
        <v>50000</v>
      </c>
      <c r="AG274" s="34">
        <f t="shared" si="315"/>
        <v>0</v>
      </c>
      <c r="AI274" s="42">
        <f t="shared" si="317"/>
        <v>-50000</v>
      </c>
      <c r="AJ274" s="42">
        <f t="shared" si="318"/>
        <v>-134760</v>
      </c>
      <c r="AK274" s="42">
        <f t="shared" si="319"/>
        <v>-236460</v>
      </c>
      <c r="AL274" s="42">
        <f t="shared" si="320"/>
        <v>-359180</v>
      </c>
      <c r="AM274" s="43" t="e">
        <f>VLOOKUP(D274,'[9]2月'!$B:$C,2,0)</f>
        <v>#N/A</v>
      </c>
    </row>
    <row r="275" s="25" customFormat="1" ht="16.5" spans="3:39">
      <c r="C275" s="25" t="s">
        <v>728</v>
      </c>
      <c r="D275" s="25" t="s">
        <v>729</v>
      </c>
      <c r="E275" s="25" t="s">
        <v>644</v>
      </c>
      <c r="F275" s="25" t="s">
        <v>712</v>
      </c>
      <c r="G275" s="66">
        <f>VLOOKUP($C275,'[2]2024.01月支付计划'!$B:$H,5,0)</f>
        <v>309000</v>
      </c>
      <c r="H275" s="66">
        <f>VLOOKUP($C275,'[2]2024.01月支付计划'!$B:$H,6,0)</f>
        <v>901400</v>
      </c>
      <c r="I275" s="66">
        <f>VLOOKUP($C275,'[2]2024.01月支付计划'!$B:$H,7,0)</f>
        <v>150233.333333333</v>
      </c>
      <c r="J275" s="24">
        <f t="shared" ref="J275:L275" si="333">P275+V275+Y275+AB275+AE275+S275+M275</f>
        <v>1203800</v>
      </c>
      <c r="K275" s="24">
        <f t="shared" si="333"/>
        <v>837200</v>
      </c>
      <c r="L275" s="24">
        <f t="shared" si="333"/>
        <v>366600</v>
      </c>
      <c r="M275" s="33">
        <f>VLOOKUP(C275,'[2]2024.01月支付计划'!$B:$K,10,0)</f>
        <v>314000</v>
      </c>
      <c r="N275" s="24">
        <v>100000</v>
      </c>
      <c r="O275" s="34">
        <f t="shared" si="265"/>
        <v>214000</v>
      </c>
      <c r="P275" s="34">
        <v>157600</v>
      </c>
      <c r="Q275" s="34">
        <f>VLOOKUP(D275,'[4]12月'!$I:$J,2,0)</f>
        <v>137000</v>
      </c>
      <c r="R275" s="34">
        <f t="shared" si="266"/>
        <v>20600</v>
      </c>
      <c r="S275" s="34">
        <f>VLOOKUP(D275,'[3]11月支付计划'!$D$3:$J$100,7,0)</f>
        <v>232000</v>
      </c>
      <c r="T275" s="34">
        <f>VLOOKUP(D275,'[4]11月'!$I:$J,2,0)</f>
        <v>100000</v>
      </c>
      <c r="U275" s="34">
        <f t="shared" si="269"/>
        <v>132000</v>
      </c>
      <c r="V275" s="34">
        <f>VLOOKUP(D275,'[10]10月份支付安排'!$C$4:$H$68,6,0)</f>
        <v>92000</v>
      </c>
      <c r="W275" s="34">
        <f>VLOOKUP(D275,'[4]10月'!$I:$J,2,0)</f>
        <v>92000</v>
      </c>
      <c r="X275" s="34">
        <f t="shared" si="267"/>
        <v>0</v>
      </c>
      <c r="Y275" s="35">
        <v>200100</v>
      </c>
      <c r="Z275" s="34">
        <f>VLOOKUP(D275,'[4]9月'!$I:$J,2,0)</f>
        <v>200100</v>
      </c>
      <c r="AA275" s="34">
        <f t="shared" si="313"/>
        <v>0</v>
      </c>
      <c r="AB275" s="35">
        <v>158000</v>
      </c>
      <c r="AC275" s="24">
        <f>VLOOKUP(D275,'[4]8月'!$I:$J,2,0)</f>
        <v>158000</v>
      </c>
      <c r="AD275" s="34">
        <f t="shared" si="314"/>
        <v>0</v>
      </c>
      <c r="AE275" s="24">
        <v>50100</v>
      </c>
      <c r="AF275" s="24">
        <f>VLOOKUP(D275,'[4]7月'!$I:$J,2,0)</f>
        <v>50100</v>
      </c>
      <c r="AG275" s="34">
        <f t="shared" si="315"/>
        <v>0</v>
      </c>
      <c r="AI275" s="42">
        <f t="shared" si="317"/>
        <v>337000</v>
      </c>
      <c r="AJ275" s="42">
        <f t="shared" si="318"/>
        <v>105000</v>
      </c>
      <c r="AK275" s="42">
        <f t="shared" si="319"/>
        <v>-52600</v>
      </c>
      <c r="AL275" s="42">
        <f t="shared" si="320"/>
        <v>-366600</v>
      </c>
      <c r="AM275" s="43">
        <f>VLOOKUP(D275,'[9]2月'!$B:$C,2,0)</f>
        <v>100000</v>
      </c>
    </row>
    <row r="276" s="25" customFormat="1" ht="16.5" spans="3:39">
      <c r="C276" s="25" t="s">
        <v>723</v>
      </c>
      <c r="D276" s="25" t="s">
        <v>724</v>
      </c>
      <c r="E276" s="25" t="s">
        <v>644</v>
      </c>
      <c r="F276" s="25" t="s">
        <v>712</v>
      </c>
      <c r="G276" s="66">
        <f>VLOOKUP($C276,'[2]2024.01月支付计划'!$B:$H,5,0)</f>
        <v>93483.45</v>
      </c>
      <c r="H276" s="66">
        <f>VLOOKUP($C276,'[2]2024.01月支付计划'!$B:$H,6,0)</f>
        <v>308200</v>
      </c>
      <c r="I276" s="66">
        <f>VLOOKUP($C276,'[2]2024.01月支付计划'!$B:$H,7,0)</f>
        <v>51366.6666666667</v>
      </c>
      <c r="J276" s="24">
        <f t="shared" ref="J276:L276" si="334">P276+V276+Y276+AB276+AE276+S276+M276</f>
        <v>451985.6</v>
      </c>
      <c r="K276" s="24">
        <f t="shared" si="334"/>
        <v>357717.8</v>
      </c>
      <c r="L276" s="24">
        <f t="shared" si="334"/>
        <v>94267.8</v>
      </c>
      <c r="M276" s="33">
        <f>VLOOKUP(C276,'[2]2024.01月支付计划'!$B:$K,10,0)</f>
        <v>94267.8</v>
      </c>
      <c r="N276" s="24">
        <v>19267.8</v>
      </c>
      <c r="O276" s="34">
        <f t="shared" si="265"/>
        <v>75000</v>
      </c>
      <c r="P276" s="34">
        <v>19267.8</v>
      </c>
      <c r="Q276" s="34">
        <f>VLOOKUP(D276,'[4]12月'!$I:$J,2,0)</f>
        <v>129000</v>
      </c>
      <c r="R276" s="34">
        <f t="shared" si="266"/>
        <v>-109732.2</v>
      </c>
      <c r="S276" s="34">
        <f>VLOOKUP(D276,'[3]11月支付计划'!$D$3:$J$100,7,0)</f>
        <v>129000</v>
      </c>
      <c r="T276" s="34"/>
      <c r="U276" s="34">
        <f t="shared" si="269"/>
        <v>129000</v>
      </c>
      <c r="V276" s="34">
        <f>VLOOKUP(D276,'[10]10月份支付安排'!$C$4:$H$68,6,0)</f>
        <v>45400</v>
      </c>
      <c r="W276" s="34">
        <f>VLOOKUP(D276,'[4]10月'!$I:$J,2,0)</f>
        <v>45400</v>
      </c>
      <c r="X276" s="34">
        <f t="shared" si="267"/>
        <v>0</v>
      </c>
      <c r="Y276" s="35">
        <v>44050</v>
      </c>
      <c r="Z276" s="34">
        <f>VLOOKUP(D276,'[4]9月'!$I:$J,2,0)</f>
        <v>44050</v>
      </c>
      <c r="AA276" s="34">
        <f t="shared" si="313"/>
        <v>0</v>
      </c>
      <c r="AB276" s="35">
        <v>50000</v>
      </c>
      <c r="AC276" s="24">
        <f>VLOOKUP(D276,'[4]8月'!$I:$J,2,0)</f>
        <v>50000</v>
      </c>
      <c r="AD276" s="34">
        <f t="shared" si="314"/>
        <v>0</v>
      </c>
      <c r="AE276" s="24">
        <v>70000</v>
      </c>
      <c r="AF276" s="24">
        <f>VLOOKUP(D276,'[4]7月'!$I:$J,2,0)</f>
        <v>70000</v>
      </c>
      <c r="AG276" s="34">
        <f t="shared" si="315"/>
        <v>0</v>
      </c>
      <c r="AI276" s="42">
        <f t="shared" si="317"/>
        <v>148267.8</v>
      </c>
      <c r="AJ276" s="42">
        <f t="shared" si="318"/>
        <v>19267.8</v>
      </c>
      <c r="AK276" s="42">
        <f t="shared" si="319"/>
        <v>0</v>
      </c>
      <c r="AL276" s="42">
        <f t="shared" si="320"/>
        <v>-94267.8</v>
      </c>
      <c r="AM276" s="43">
        <f>VLOOKUP(D276,'[9]2月'!$B:$C,2,0)</f>
        <v>50000</v>
      </c>
    </row>
    <row r="277" s="25" customFormat="1" ht="16.5" spans="3:39">
      <c r="C277" s="25" t="s">
        <v>734</v>
      </c>
      <c r="D277" s="25" t="s">
        <v>735</v>
      </c>
      <c r="E277" s="25" t="s">
        <v>644</v>
      </c>
      <c r="F277" s="25" t="s">
        <v>712</v>
      </c>
      <c r="G277" s="66">
        <f>VLOOKUP($C277,'[2]2024.01月支付计划'!$B:$H,5,0)</f>
        <v>67700</v>
      </c>
      <c r="H277" s="66">
        <f>VLOOKUP($C277,'[2]2024.01月支付计划'!$B:$H,6,0)</f>
        <v>403300</v>
      </c>
      <c r="I277" s="66">
        <f>VLOOKUP($C277,'[2]2024.01月支付计划'!$B:$H,7,0)</f>
        <v>67216.6666666667</v>
      </c>
      <c r="J277" s="24">
        <f t="shared" ref="J277:L277" si="335">P277+V277+Y277+AB277+AE277+S277+M277</f>
        <v>374400</v>
      </c>
      <c r="K277" s="24">
        <f t="shared" si="335"/>
        <v>403300</v>
      </c>
      <c r="L277" s="24">
        <f t="shared" si="335"/>
        <v>-28900</v>
      </c>
      <c r="M277" s="33">
        <f>VLOOKUP(C277,'[2]2024.01月支付计划'!$B:$K,10,0)</f>
        <v>54000</v>
      </c>
      <c r="N277" s="24">
        <v>67700</v>
      </c>
      <c r="O277" s="34">
        <f t="shared" si="265"/>
        <v>-13700</v>
      </c>
      <c r="P277" s="34">
        <v>83400</v>
      </c>
      <c r="Q277" s="34">
        <f>VLOOKUP(D277,'[4]12月'!$I:$J,2,0)</f>
        <v>83400</v>
      </c>
      <c r="R277" s="34">
        <f t="shared" si="266"/>
        <v>0</v>
      </c>
      <c r="S277" s="34">
        <f>VLOOKUP(D277,'[3]11月支付计划'!$D$3:$J$100,7,0)</f>
        <v>103500</v>
      </c>
      <c r="T277" s="34">
        <f>VLOOKUP(D277,'[4]11月'!$I:$J,2,0)</f>
        <v>118700</v>
      </c>
      <c r="U277" s="34">
        <f t="shared" si="269"/>
        <v>-15200</v>
      </c>
      <c r="V277" s="34">
        <f>VLOOKUP(D277,'[10]10月份支付安排'!$C$4:$H$68,6,0)</f>
        <v>73500</v>
      </c>
      <c r="W277" s="34">
        <f>VLOOKUP(D277,'[4]10月'!$I:$J,2,0)</f>
        <v>73500</v>
      </c>
      <c r="X277" s="34">
        <f t="shared" si="267"/>
        <v>0</v>
      </c>
      <c r="Y277" s="35">
        <v>30000</v>
      </c>
      <c r="Z277" s="34">
        <f>VLOOKUP(D277,'[4]9月'!$I:$J,2,0)</f>
        <v>30000</v>
      </c>
      <c r="AA277" s="34">
        <f t="shared" si="313"/>
        <v>0</v>
      </c>
      <c r="AB277" s="35"/>
      <c r="AC277" s="24"/>
      <c r="AD277" s="34">
        <f t="shared" si="314"/>
        <v>0</v>
      </c>
      <c r="AE277" s="24">
        <v>30000</v>
      </c>
      <c r="AF277" s="24">
        <f>VLOOKUP(D277,'[4]7月'!$I:$J,2,0)</f>
        <v>30000</v>
      </c>
      <c r="AG277" s="34">
        <f t="shared" si="315"/>
        <v>0</v>
      </c>
      <c r="AI277" s="42">
        <f t="shared" si="317"/>
        <v>269800</v>
      </c>
      <c r="AJ277" s="42">
        <f t="shared" si="318"/>
        <v>166300</v>
      </c>
      <c r="AK277" s="42">
        <f t="shared" si="319"/>
        <v>82900</v>
      </c>
      <c r="AL277" s="42">
        <f t="shared" si="320"/>
        <v>28900</v>
      </c>
      <c r="AM277" s="43" t="e">
        <f>VLOOKUP(D277,'[9]2月'!$B:$C,2,0)</f>
        <v>#N/A</v>
      </c>
    </row>
    <row r="278" s="25" customFormat="1" ht="16.5" spans="3:39">
      <c r="C278" s="25" t="s">
        <v>717</v>
      </c>
      <c r="D278" s="25" t="s">
        <v>718</v>
      </c>
      <c r="E278" s="25" t="s">
        <v>644</v>
      </c>
      <c r="F278" s="25" t="s">
        <v>712</v>
      </c>
      <c r="G278" s="66">
        <f>VLOOKUP($C278,'[2]2024.01月支付计划'!$B:$H,5,0)</f>
        <v>66000</v>
      </c>
      <c r="H278" s="66">
        <f>VLOOKUP($C278,'[2]2024.01月支付计划'!$B:$H,6,0)</f>
        <v>0</v>
      </c>
      <c r="I278" s="66">
        <f>VLOOKUP($C278,'[2]2024.01月支付计划'!$B:$H,7,0)</f>
        <v>0</v>
      </c>
      <c r="J278" s="24">
        <f t="shared" ref="J278:L278" si="336">P278+V278+Y278+AB278+AE278+S278+M278</f>
        <v>132000</v>
      </c>
      <c r="K278" s="24">
        <f t="shared" si="336"/>
        <v>66000</v>
      </c>
      <c r="L278" s="24">
        <f t="shared" si="336"/>
        <v>66000</v>
      </c>
      <c r="M278" s="33">
        <f>VLOOKUP(C278,'[2]2024.01月支付计划'!$B:$K,10,0)</f>
        <v>66000</v>
      </c>
      <c r="N278" s="24">
        <v>66000</v>
      </c>
      <c r="O278" s="34">
        <f t="shared" si="265"/>
        <v>0</v>
      </c>
      <c r="P278" s="34">
        <v>66000</v>
      </c>
      <c r="Q278" s="34"/>
      <c r="R278" s="34">
        <f t="shared" si="266"/>
        <v>66000</v>
      </c>
      <c r="S278" s="34"/>
      <c r="T278" s="34"/>
      <c r="U278" s="34">
        <f t="shared" si="269"/>
        <v>0</v>
      </c>
      <c r="V278" s="34"/>
      <c r="W278" s="34"/>
      <c r="X278" s="34">
        <f t="shared" si="267"/>
        <v>0</v>
      </c>
      <c r="Y278" s="34"/>
      <c r="Z278" s="34"/>
      <c r="AA278" s="34">
        <f t="shared" si="313"/>
        <v>0</v>
      </c>
      <c r="AB278" s="34"/>
      <c r="AC278" s="24"/>
      <c r="AD278" s="34">
        <f t="shared" si="314"/>
        <v>0</v>
      </c>
      <c r="AE278" s="24"/>
      <c r="AF278" s="24"/>
      <c r="AG278" s="34">
        <f t="shared" si="315"/>
        <v>0</v>
      </c>
      <c r="AI278" s="42">
        <f t="shared" si="317"/>
        <v>66000</v>
      </c>
      <c r="AJ278" s="42">
        <f t="shared" si="318"/>
        <v>66000</v>
      </c>
      <c r="AK278" s="42">
        <f t="shared" si="319"/>
        <v>0</v>
      </c>
      <c r="AL278" s="42">
        <f t="shared" si="320"/>
        <v>-66000</v>
      </c>
      <c r="AM278" s="43" t="e">
        <f>VLOOKUP(D278,'[9]2月'!$B:$C,2,0)</f>
        <v>#N/A</v>
      </c>
    </row>
    <row r="279" s="25" customFormat="1" ht="16.5" spans="3:39">
      <c r="C279" s="25" t="s">
        <v>715</v>
      </c>
      <c r="D279" s="25" t="s">
        <v>716</v>
      </c>
      <c r="E279" s="25" t="s">
        <v>644</v>
      </c>
      <c r="F279" s="25" t="s">
        <v>712</v>
      </c>
      <c r="G279" s="66">
        <f>VLOOKUP($C279,'[2]2024.01月支付计划'!$B:$H,5,0)</f>
        <v>38871.4800000001</v>
      </c>
      <c r="H279" s="66">
        <f>VLOOKUP($C279,'[2]2024.01月支付计划'!$B:$H,6,0)</f>
        <v>193200</v>
      </c>
      <c r="I279" s="66">
        <f>VLOOKUP($C279,'[2]2024.01月支付计划'!$B:$H,7,0)</f>
        <v>32200</v>
      </c>
      <c r="J279" s="24">
        <f t="shared" ref="J279:L279" si="337">P279+V279+Y279+AB279+AE279+S279+M279</f>
        <v>211037.68</v>
      </c>
      <c r="K279" s="24">
        <f t="shared" si="337"/>
        <v>154149.23</v>
      </c>
      <c r="L279" s="24">
        <f t="shared" si="337"/>
        <v>56888.45</v>
      </c>
      <c r="M279" s="33">
        <f>VLOOKUP(C279,'[2]2024.01月支付计划'!$B:$K,10,0)</f>
        <v>38871.48</v>
      </c>
      <c r="N279" s="24">
        <v>38871.48</v>
      </c>
      <c r="O279" s="34">
        <f t="shared" si="265"/>
        <v>0</v>
      </c>
      <c r="P279" s="34">
        <v>38471.5</v>
      </c>
      <c r="Q279" s="34"/>
      <c r="R279" s="34">
        <f t="shared" si="266"/>
        <v>38471.5</v>
      </c>
      <c r="S279" s="34">
        <f>VLOOKUP(D279,'[3]11月支付计划'!$D$3:$J$100,7,0)</f>
        <v>18416.95</v>
      </c>
      <c r="T279" s="34">
        <f>VLOOKUP(D279,'[4]11月'!$I:$J,2,0)</f>
        <v>18416.95</v>
      </c>
      <c r="U279" s="34">
        <f t="shared" si="269"/>
        <v>0</v>
      </c>
      <c r="V279" s="34">
        <f>VLOOKUP(D279,'[10]10月份支付安排'!$C$4:$H$68,6,0)</f>
        <v>40416.95</v>
      </c>
      <c r="W279" s="34">
        <f>VLOOKUP(D279,'[4]10月'!$I:$J,2,0)</f>
        <v>22000</v>
      </c>
      <c r="X279" s="34">
        <f t="shared" si="267"/>
        <v>18416.95</v>
      </c>
      <c r="Y279" s="34"/>
      <c r="Z279" s="34"/>
      <c r="AA279" s="34">
        <f t="shared" si="313"/>
        <v>0</v>
      </c>
      <c r="AB279" s="35">
        <v>74860.8</v>
      </c>
      <c r="AC279" s="24">
        <f>VLOOKUP(D279,'[4]8月'!$I:$J,2,0)</f>
        <v>74860.8</v>
      </c>
      <c r="AD279" s="34">
        <f t="shared" si="314"/>
        <v>0</v>
      </c>
      <c r="AE279" s="24">
        <f>VLOOKUP(D279,[8]签批清单!$B:$C,2,0)</f>
        <v>0</v>
      </c>
      <c r="AF279" s="24"/>
      <c r="AG279" s="34">
        <f t="shared" si="315"/>
        <v>0</v>
      </c>
      <c r="AI279" s="42">
        <f t="shared" si="317"/>
        <v>38871.48</v>
      </c>
      <c r="AJ279" s="42">
        <f t="shared" si="318"/>
        <v>20454.53</v>
      </c>
      <c r="AK279" s="42">
        <f t="shared" si="319"/>
        <v>-18016.97</v>
      </c>
      <c r="AL279" s="42">
        <f t="shared" si="320"/>
        <v>-56888.45</v>
      </c>
      <c r="AM279" s="43" t="e">
        <f>VLOOKUP(D279,'[9]2月'!$B:$C,2,0)</f>
        <v>#N/A</v>
      </c>
    </row>
    <row r="280" s="25" customFormat="1" ht="16.5" spans="3:39">
      <c r="C280" s="25" t="s">
        <v>340</v>
      </c>
      <c r="D280" s="25" t="s">
        <v>341</v>
      </c>
      <c r="E280" s="25" t="s">
        <v>644</v>
      </c>
      <c r="F280" s="25" t="s">
        <v>712</v>
      </c>
      <c r="G280" s="66">
        <f>VLOOKUP($C280,'[2]2024.01月支付计划'!$B:$H,5,0)</f>
        <v>9212.92</v>
      </c>
      <c r="H280" s="66">
        <f>VLOOKUP($C280,'[2]2024.01月支付计划'!$B:$H,6,0)</f>
        <v>15500</v>
      </c>
      <c r="I280" s="66">
        <f>VLOOKUP($C280,'[2]2024.01月支付计划'!$B:$H,7,0)</f>
        <v>2583.33333333333</v>
      </c>
      <c r="J280" s="24">
        <f t="shared" ref="J280:L280" si="338">P280+V280+Y280+AB280+AE280+S280+M280</f>
        <v>10532.92</v>
      </c>
      <c r="K280" s="24">
        <f t="shared" si="338"/>
        <v>1560</v>
      </c>
      <c r="L280" s="24">
        <f t="shared" si="338"/>
        <v>8972.92</v>
      </c>
      <c r="M280" s="33">
        <v>0</v>
      </c>
      <c r="N280" s="24"/>
      <c r="O280" s="34">
        <f t="shared" si="265"/>
        <v>0</v>
      </c>
      <c r="P280" s="34">
        <v>1560</v>
      </c>
      <c r="Q280" s="34"/>
      <c r="R280" s="34">
        <f t="shared" si="266"/>
        <v>1560</v>
      </c>
      <c r="S280" s="34">
        <f>VLOOKUP(D280,'[3]11月支付计划'!$D$3:$J$100,7,0)</f>
        <v>1560</v>
      </c>
      <c r="T280" s="34">
        <f>VLOOKUP(D280,'[4]11月'!$I:$J,2,0)</f>
        <v>1560</v>
      </c>
      <c r="U280" s="34">
        <f t="shared" si="269"/>
        <v>0</v>
      </c>
      <c r="V280" s="34"/>
      <c r="W280" s="34"/>
      <c r="X280" s="34">
        <f t="shared" si="267"/>
        <v>0</v>
      </c>
      <c r="Y280" s="35">
        <v>7412.92</v>
      </c>
      <c r="Z280" s="34"/>
      <c r="AA280" s="34">
        <f t="shared" si="313"/>
        <v>7412.92</v>
      </c>
      <c r="AB280" s="35"/>
      <c r="AC280" s="24"/>
      <c r="AD280" s="34">
        <f t="shared" si="314"/>
        <v>0</v>
      </c>
      <c r="AE280" s="24"/>
      <c r="AF280" s="24"/>
      <c r="AG280" s="34">
        <f t="shared" si="315"/>
        <v>0</v>
      </c>
      <c r="AI280" s="42">
        <f t="shared" si="317"/>
        <v>-5852.92</v>
      </c>
      <c r="AJ280" s="42">
        <f t="shared" si="318"/>
        <v>-7412.92</v>
      </c>
      <c r="AK280" s="42">
        <f t="shared" si="319"/>
        <v>-8972.92</v>
      </c>
      <c r="AL280" s="42">
        <f t="shared" si="320"/>
        <v>-8972.92</v>
      </c>
      <c r="AM280" s="43" t="e">
        <f>VLOOKUP(D280,'[9]2月'!$B:$C,2,0)</f>
        <v>#N/A</v>
      </c>
    </row>
    <row r="281" s="25" customFormat="1" ht="16.5" spans="3:39">
      <c r="C281" s="25" t="s">
        <v>971</v>
      </c>
      <c r="D281" s="25" t="s">
        <v>972</v>
      </c>
      <c r="E281" s="25" t="s">
        <v>644</v>
      </c>
      <c r="F281" s="25" t="s">
        <v>712</v>
      </c>
      <c r="G281" s="66">
        <f>VLOOKUP($C281,'[2]2024.01月支付计划'!$B:$H,5,0)</f>
        <v>0</v>
      </c>
      <c r="H281" s="66">
        <f>VLOOKUP($C281,'[2]2024.01月支付计划'!$B:$H,6,0)</f>
        <v>0</v>
      </c>
      <c r="I281" s="66">
        <f>VLOOKUP($C281,'[2]2024.01月支付计划'!$B:$H,7,0)</f>
        <v>0</v>
      </c>
      <c r="J281" s="24">
        <f t="shared" ref="J281:L281" si="339">P281+V281+Y281+AB281+AE281+S281+M281</f>
        <v>13329.48</v>
      </c>
      <c r="K281" s="24">
        <f t="shared" si="339"/>
        <v>5785.6</v>
      </c>
      <c r="L281" s="24">
        <f t="shared" si="339"/>
        <v>7543.88</v>
      </c>
      <c r="M281" s="33">
        <f>VLOOKUP(C281,'[2]2024.01月支付计划'!$B:$K,10,0)</f>
        <v>6664.74</v>
      </c>
      <c r="N281" s="24">
        <v>1446.4</v>
      </c>
      <c r="O281" s="34">
        <f t="shared" ref="O281:O344" si="340">M281-N281</f>
        <v>5218.34</v>
      </c>
      <c r="P281" s="34">
        <v>6664.74</v>
      </c>
      <c r="Q281" s="34"/>
      <c r="R281" s="34">
        <f t="shared" ref="R281:R344" si="341">P281-Q281</f>
        <v>6664.74</v>
      </c>
      <c r="S281" s="34"/>
      <c r="T281" s="34"/>
      <c r="U281" s="34">
        <f t="shared" si="269"/>
        <v>0</v>
      </c>
      <c r="V281" s="34"/>
      <c r="W281" s="34"/>
      <c r="X281" s="34">
        <f t="shared" ref="X281:X344" si="342">V281-W281</f>
        <v>0</v>
      </c>
      <c r="Y281" s="34"/>
      <c r="Z281" s="34"/>
      <c r="AA281" s="34">
        <f t="shared" si="313"/>
        <v>0</v>
      </c>
      <c r="AB281" s="34"/>
      <c r="AC281" s="24">
        <f>VLOOKUP(D281,'[4]8月'!$I:$J,2,0)</f>
        <v>4339.2</v>
      </c>
      <c r="AD281" s="34">
        <f t="shared" si="314"/>
        <v>-4339.2</v>
      </c>
      <c r="AE281" s="24"/>
      <c r="AF281" s="24"/>
      <c r="AG281" s="34">
        <f t="shared" si="315"/>
        <v>0</v>
      </c>
      <c r="AI281" s="42">
        <f t="shared" si="317"/>
        <v>5785.6</v>
      </c>
      <c r="AJ281" s="42">
        <f t="shared" si="318"/>
        <v>5785.6</v>
      </c>
      <c r="AK281" s="42">
        <f t="shared" si="319"/>
        <v>-879.139999999999</v>
      </c>
      <c r="AL281" s="42">
        <f t="shared" si="320"/>
        <v>-7543.88</v>
      </c>
      <c r="AM281" s="43" t="e">
        <f>VLOOKUP(D281,'[9]2月'!$B:$C,2,0)</f>
        <v>#N/A</v>
      </c>
    </row>
    <row r="282" s="25" customFormat="1" ht="16.5" spans="3:39">
      <c r="C282" s="25" t="s">
        <v>930</v>
      </c>
      <c r="D282" s="25" t="s">
        <v>931</v>
      </c>
      <c r="E282" s="25" t="s">
        <v>644</v>
      </c>
      <c r="F282" s="25" t="s">
        <v>712</v>
      </c>
      <c r="G282" s="66">
        <f>VLOOKUP($C282,'[2]2024.01月支付计划'!$B:$H,5,0)</f>
        <v>0</v>
      </c>
      <c r="H282" s="66">
        <f>VLOOKUP($C282,'[2]2024.01月支付计划'!$B:$H,6,0)</f>
        <v>0</v>
      </c>
      <c r="I282" s="66">
        <f>VLOOKUP($C282,'[2]2024.01月支付计划'!$B:$H,7,0)</f>
        <v>0</v>
      </c>
      <c r="J282" s="24">
        <f t="shared" ref="J282:L282" si="343">P282+V282+Y282+AB282+AE282+S282+M282</f>
        <v>28800</v>
      </c>
      <c r="K282" s="24">
        <f t="shared" si="343"/>
        <v>19392</v>
      </c>
      <c r="L282" s="24">
        <f t="shared" si="343"/>
        <v>9408</v>
      </c>
      <c r="M282" s="33">
        <f>VLOOKUP(C282,'[2]2024.01月支付计划'!$B:$K,10,0)</f>
        <v>14400</v>
      </c>
      <c r="N282" s="24">
        <v>4992</v>
      </c>
      <c r="O282" s="34">
        <f t="shared" si="340"/>
        <v>9408</v>
      </c>
      <c r="P282" s="34">
        <v>14400</v>
      </c>
      <c r="Q282" s="34"/>
      <c r="R282" s="34">
        <f t="shared" si="341"/>
        <v>14400</v>
      </c>
      <c r="S282" s="34"/>
      <c r="T282" s="34"/>
      <c r="U282" s="34">
        <f t="shared" ref="U282:U345" si="344">S282-T282</f>
        <v>0</v>
      </c>
      <c r="V282" s="34"/>
      <c r="W282" s="34"/>
      <c r="X282" s="34">
        <f t="shared" si="342"/>
        <v>0</v>
      </c>
      <c r="Y282" s="34"/>
      <c r="Z282" s="34"/>
      <c r="AA282" s="34">
        <f t="shared" si="313"/>
        <v>0</v>
      </c>
      <c r="AB282" s="34"/>
      <c r="AC282" s="24">
        <f>VLOOKUP(D282,'[4]8月'!$I:$J,2,0)</f>
        <v>14400</v>
      </c>
      <c r="AD282" s="34">
        <f t="shared" si="314"/>
        <v>-14400</v>
      </c>
      <c r="AE282" s="24"/>
      <c r="AF282" s="24"/>
      <c r="AG282" s="34">
        <f t="shared" si="315"/>
        <v>0</v>
      </c>
      <c r="AI282" s="42">
        <f t="shared" si="317"/>
        <v>19392</v>
      </c>
      <c r="AJ282" s="42">
        <f t="shared" si="318"/>
        <v>19392</v>
      </c>
      <c r="AK282" s="42">
        <f t="shared" si="319"/>
        <v>4992</v>
      </c>
      <c r="AL282" s="42">
        <f t="shared" si="320"/>
        <v>-9408</v>
      </c>
      <c r="AM282" s="43" t="e">
        <f>VLOOKUP(D282,'[9]2月'!$B:$C,2,0)</f>
        <v>#N/A</v>
      </c>
    </row>
    <row r="283" s="25" customFormat="1" ht="16.5" spans="3:39">
      <c r="C283" s="25" t="s">
        <v>744</v>
      </c>
      <c r="D283" s="25" t="s">
        <v>745</v>
      </c>
      <c r="E283" s="25" t="s">
        <v>644</v>
      </c>
      <c r="F283" s="25" t="s">
        <v>712</v>
      </c>
      <c r="G283" s="66">
        <f>VLOOKUP($C283,'[2]2024.01月支付计划'!$B:$H,5,0)</f>
        <v>15221.76</v>
      </c>
      <c r="H283" s="66">
        <f>VLOOKUP($C283,'[2]2024.01月支付计划'!$B:$H,6,0)</f>
        <v>19941.76</v>
      </c>
      <c r="I283" s="66">
        <f>VLOOKUP($C283,'[2]2024.01月支付计划'!$B:$H,7,0)</f>
        <v>3323.62666666667</v>
      </c>
      <c r="J283" s="24">
        <f t="shared" ref="J283:L283" si="345">P283+V283+Y283+AB283+AE283+S283+M283</f>
        <v>72285.2</v>
      </c>
      <c r="K283" s="24">
        <f t="shared" si="345"/>
        <v>67605.2</v>
      </c>
      <c r="L283" s="24">
        <f t="shared" si="345"/>
        <v>4680</v>
      </c>
      <c r="M283" s="33">
        <f>VLOOKUP(C283,'[2]2024.01月支付计划'!$B:$K,10,0)</f>
        <v>4680</v>
      </c>
      <c r="N283" s="24">
        <v>4680</v>
      </c>
      <c r="O283" s="34">
        <f t="shared" si="340"/>
        <v>0</v>
      </c>
      <c r="P283" s="34">
        <v>4680</v>
      </c>
      <c r="Q283" s="34"/>
      <c r="R283" s="34">
        <f t="shared" si="341"/>
        <v>4680</v>
      </c>
      <c r="S283" s="34">
        <f>VLOOKUP(D283,'[3]11月支付计划'!$D$3:$J$100,7,0)</f>
        <v>4680</v>
      </c>
      <c r="T283" s="34">
        <f>VLOOKUP(D283,'[4]11月'!$I:$J,2,0)</f>
        <v>4680</v>
      </c>
      <c r="U283" s="34">
        <f t="shared" si="344"/>
        <v>0</v>
      </c>
      <c r="V283" s="34"/>
      <c r="W283" s="34"/>
      <c r="X283" s="34">
        <f t="shared" si="342"/>
        <v>0</v>
      </c>
      <c r="Y283" s="34"/>
      <c r="Z283" s="34">
        <f>VLOOKUP(D283,'[4]9月'!$I:$J,2,0)</f>
        <v>43695.2</v>
      </c>
      <c r="AA283" s="34">
        <f t="shared" si="313"/>
        <v>-43695.2</v>
      </c>
      <c r="AB283" s="35">
        <v>43695.2</v>
      </c>
      <c r="AC283" s="24"/>
      <c r="AD283" s="34">
        <f t="shared" si="314"/>
        <v>43695.2</v>
      </c>
      <c r="AE283" s="24">
        <v>14550</v>
      </c>
      <c r="AF283" s="24">
        <f>VLOOKUP(D283,'[4]7月'!$I:$J,2,0)</f>
        <v>14550</v>
      </c>
      <c r="AG283" s="34">
        <f t="shared" si="315"/>
        <v>0</v>
      </c>
      <c r="AI283" s="42">
        <f t="shared" si="317"/>
        <v>9360</v>
      </c>
      <c r="AJ283" s="42">
        <f t="shared" si="318"/>
        <v>4680</v>
      </c>
      <c r="AK283" s="42">
        <f t="shared" si="319"/>
        <v>0</v>
      </c>
      <c r="AL283" s="42">
        <f t="shared" si="320"/>
        <v>-4680</v>
      </c>
      <c r="AM283" s="43" t="e">
        <f>VLOOKUP(D283,'[9]2月'!$B:$C,2,0)</f>
        <v>#N/A</v>
      </c>
    </row>
    <row r="284" s="25" customFormat="1" ht="16.5" spans="3:39">
      <c r="C284" s="25" t="s">
        <v>612</v>
      </c>
      <c r="D284" s="25" t="s">
        <v>613</v>
      </c>
      <c r="E284" s="25" t="s">
        <v>644</v>
      </c>
      <c r="F284" s="25" t="s">
        <v>712</v>
      </c>
      <c r="G284" s="66">
        <f>VLOOKUP($C284,'[2]2024.01月支付计划'!$B:$H,5,0)</f>
        <v>63613.42</v>
      </c>
      <c r="H284" s="66">
        <f>VLOOKUP($C284,'[2]2024.01月支付计划'!$B:$H,6,0)</f>
        <v>0</v>
      </c>
      <c r="I284" s="66">
        <f>VLOOKUP($C284,'[2]2024.01月支付计划'!$B:$H,7,0)</f>
        <v>0</v>
      </c>
      <c r="J284" s="24">
        <f t="shared" ref="J284:L284" si="346">P284+V284+Y284+AB284+AE284+S284+M284</f>
        <v>127226.84</v>
      </c>
      <c r="K284" s="24">
        <f t="shared" si="346"/>
        <v>63613.42</v>
      </c>
      <c r="L284" s="24">
        <f t="shared" si="346"/>
        <v>63613.42</v>
      </c>
      <c r="M284" s="33">
        <f>VLOOKUP(C284,'[2]2024.01月支付计划'!$B:$K,10,0)</f>
        <v>63613.42</v>
      </c>
      <c r="N284" s="24">
        <v>63613.42</v>
      </c>
      <c r="O284" s="34">
        <f t="shared" si="340"/>
        <v>0</v>
      </c>
      <c r="P284" s="34">
        <v>63613.42</v>
      </c>
      <c r="Q284" s="34"/>
      <c r="R284" s="34">
        <f t="shared" si="341"/>
        <v>63613.42</v>
      </c>
      <c r="S284" s="34"/>
      <c r="T284" s="34"/>
      <c r="U284" s="34">
        <f t="shared" si="344"/>
        <v>0</v>
      </c>
      <c r="V284" s="34"/>
      <c r="W284" s="34"/>
      <c r="X284" s="34">
        <f t="shared" si="342"/>
        <v>0</v>
      </c>
      <c r="Y284" s="34"/>
      <c r="Z284" s="34"/>
      <c r="AA284" s="34">
        <f t="shared" si="313"/>
        <v>0</v>
      </c>
      <c r="AB284" s="34"/>
      <c r="AC284" s="24"/>
      <c r="AD284" s="34">
        <f t="shared" si="314"/>
        <v>0</v>
      </c>
      <c r="AE284" s="24"/>
      <c r="AF284" s="24"/>
      <c r="AG284" s="34">
        <f t="shared" si="315"/>
        <v>0</v>
      </c>
      <c r="AI284" s="42">
        <f t="shared" si="317"/>
        <v>63613.42</v>
      </c>
      <c r="AJ284" s="42">
        <f t="shared" si="318"/>
        <v>63613.42</v>
      </c>
      <c r="AK284" s="42">
        <f t="shared" si="319"/>
        <v>0</v>
      </c>
      <c r="AL284" s="42">
        <f t="shared" si="320"/>
        <v>-63613.42</v>
      </c>
      <c r="AM284" s="43" t="e">
        <f>VLOOKUP(D284,'[9]2月'!$B:$C,2,0)</f>
        <v>#N/A</v>
      </c>
    </row>
    <row r="285" s="25" customFormat="1" ht="16.5" spans="3:39">
      <c r="C285" s="25" t="s">
        <v>1009</v>
      </c>
      <c r="D285" s="25" t="s">
        <v>1084</v>
      </c>
      <c r="E285" s="25" t="s">
        <v>644</v>
      </c>
      <c r="F285" s="25" t="s">
        <v>712</v>
      </c>
      <c r="G285" s="66">
        <f>VLOOKUP($C285,'[2]2024.01月支付计划'!$B:$H,5,0)</f>
        <v>0</v>
      </c>
      <c r="H285" s="66">
        <f>VLOOKUP($C285,'[2]2024.01月支付计划'!$B:$H,6,0)</f>
        <v>0</v>
      </c>
      <c r="I285" s="66">
        <f>VLOOKUP($C285,'[2]2024.01月支付计划'!$B:$H,7,0)</f>
        <v>0</v>
      </c>
      <c r="J285" s="24">
        <f t="shared" ref="J285:L285" si="347">P285+V285+Y285+AB285+AE285+S285+M285</f>
        <v>24000</v>
      </c>
      <c r="K285" s="24">
        <f t="shared" si="347"/>
        <v>0</v>
      </c>
      <c r="L285" s="24">
        <f t="shared" si="347"/>
        <v>24000</v>
      </c>
      <c r="M285" s="33"/>
      <c r="N285" s="24"/>
      <c r="O285" s="34">
        <f t="shared" si="340"/>
        <v>0</v>
      </c>
      <c r="P285" s="34">
        <v>24000</v>
      </c>
      <c r="Q285" s="34"/>
      <c r="R285" s="34">
        <f t="shared" si="341"/>
        <v>24000</v>
      </c>
      <c r="S285" s="34"/>
      <c r="T285" s="34"/>
      <c r="U285" s="34">
        <f t="shared" si="344"/>
        <v>0</v>
      </c>
      <c r="V285" s="34"/>
      <c r="W285" s="34"/>
      <c r="X285" s="34">
        <f t="shared" si="342"/>
        <v>0</v>
      </c>
      <c r="Y285" s="34"/>
      <c r="Z285" s="34"/>
      <c r="AA285" s="34">
        <f t="shared" si="313"/>
        <v>0</v>
      </c>
      <c r="AB285" s="34"/>
      <c r="AC285" s="24"/>
      <c r="AD285" s="34">
        <f t="shared" si="314"/>
        <v>0</v>
      </c>
      <c r="AE285" s="24"/>
      <c r="AF285" s="24"/>
      <c r="AG285" s="34">
        <f t="shared" si="315"/>
        <v>0</v>
      </c>
      <c r="AI285" s="42">
        <f t="shared" si="317"/>
        <v>0</v>
      </c>
      <c r="AJ285" s="42">
        <f t="shared" si="318"/>
        <v>0</v>
      </c>
      <c r="AK285" s="42">
        <f t="shared" si="319"/>
        <v>-24000</v>
      </c>
      <c r="AL285" s="42">
        <f t="shared" si="320"/>
        <v>-24000</v>
      </c>
      <c r="AM285" s="43" t="e">
        <f>VLOOKUP(D285,'[9]2月'!$B:$C,2,0)</f>
        <v>#N/A</v>
      </c>
    </row>
    <row r="286" s="25" customFormat="1" ht="16.5" spans="3:39">
      <c r="C286" s="25" t="s">
        <v>1085</v>
      </c>
      <c r="D286" s="25" t="s">
        <v>1086</v>
      </c>
      <c r="E286" s="25" t="s">
        <v>644</v>
      </c>
      <c r="F286" s="25" t="s">
        <v>712</v>
      </c>
      <c r="G286" s="66">
        <v>0</v>
      </c>
      <c r="H286" s="66">
        <v>0</v>
      </c>
      <c r="I286" s="66">
        <v>0</v>
      </c>
      <c r="J286" s="24">
        <f t="shared" ref="J286:L286" si="348">P286+V286+Y286+AB286+AE286+S286+M286</f>
        <v>10000</v>
      </c>
      <c r="K286" s="24">
        <f t="shared" si="348"/>
        <v>0</v>
      </c>
      <c r="L286" s="24">
        <f t="shared" si="348"/>
        <v>10000</v>
      </c>
      <c r="M286" s="33"/>
      <c r="N286" s="24"/>
      <c r="O286" s="34">
        <f t="shared" si="340"/>
        <v>0</v>
      </c>
      <c r="P286" s="34">
        <v>10000</v>
      </c>
      <c r="Q286" s="34"/>
      <c r="R286" s="34">
        <f t="shared" si="341"/>
        <v>10000</v>
      </c>
      <c r="S286" s="34"/>
      <c r="T286" s="34"/>
      <c r="U286" s="34">
        <f t="shared" si="344"/>
        <v>0</v>
      </c>
      <c r="V286" s="34"/>
      <c r="W286" s="34"/>
      <c r="X286" s="34">
        <f t="shared" si="342"/>
        <v>0</v>
      </c>
      <c r="Y286" s="34"/>
      <c r="Z286" s="34"/>
      <c r="AA286" s="34">
        <f t="shared" si="313"/>
        <v>0</v>
      </c>
      <c r="AB286" s="34"/>
      <c r="AC286" s="24"/>
      <c r="AD286" s="34">
        <f t="shared" si="314"/>
        <v>0</v>
      </c>
      <c r="AE286" s="24"/>
      <c r="AF286" s="24"/>
      <c r="AG286" s="34">
        <f t="shared" si="315"/>
        <v>0</v>
      </c>
      <c r="AI286" s="42">
        <f t="shared" si="317"/>
        <v>0</v>
      </c>
      <c r="AJ286" s="42">
        <f t="shared" si="318"/>
        <v>0</v>
      </c>
      <c r="AK286" s="42">
        <f t="shared" si="319"/>
        <v>-10000</v>
      </c>
      <c r="AL286" s="42">
        <f t="shared" si="320"/>
        <v>-10000</v>
      </c>
      <c r="AM286" s="43" t="e">
        <f>VLOOKUP(D286,'[9]2月'!$B:$C,2,0)</f>
        <v>#N/A</v>
      </c>
    </row>
    <row r="287" s="25" customFormat="1" ht="16.5" spans="3:39">
      <c r="C287" s="25" t="s">
        <v>658</v>
      </c>
      <c r="D287" s="25" t="s">
        <v>659</v>
      </c>
      <c r="E287" s="25" t="s">
        <v>644</v>
      </c>
      <c r="F287" s="25" t="s">
        <v>645</v>
      </c>
      <c r="G287" s="66">
        <f>VLOOKUP($C287,'[2]2024.01月支付计划'!$B:$H,5,0)</f>
        <v>654757.34</v>
      </c>
      <c r="H287" s="66">
        <f>VLOOKUP($C287,'[2]2024.01月支付计划'!$B:$H,6,0)</f>
        <v>624600</v>
      </c>
      <c r="I287" s="66">
        <f>VLOOKUP($C287,'[2]2024.01月支付计划'!$B:$H,7,0)</f>
        <v>104100</v>
      </c>
      <c r="J287" s="24">
        <f t="shared" ref="J287:L287" si="349">P287+V287+Y287+AB287+AE287+S287+M287</f>
        <v>600000</v>
      </c>
      <c r="K287" s="24">
        <f t="shared" si="349"/>
        <v>470000</v>
      </c>
      <c r="L287" s="24">
        <f t="shared" si="349"/>
        <v>130000</v>
      </c>
      <c r="M287" s="33">
        <f>VLOOKUP(C287,'[2]2024.01月支付计划'!$B:$K,10,0)</f>
        <v>0</v>
      </c>
      <c r="N287" s="24">
        <v>50000</v>
      </c>
      <c r="O287" s="34">
        <f t="shared" si="340"/>
        <v>-50000</v>
      </c>
      <c r="P287" s="34">
        <v>200000</v>
      </c>
      <c r="Q287" s="34">
        <f>VLOOKUP(D287,'[4]12月'!$I:$J,2,0)</f>
        <v>70000</v>
      </c>
      <c r="R287" s="34">
        <f t="shared" si="341"/>
        <v>130000</v>
      </c>
      <c r="S287" s="34">
        <f>VLOOKUP(D287,'[3]11月支付计划'!$D$3:$J$100,7,0)</f>
        <v>100000</v>
      </c>
      <c r="T287" s="34">
        <f>VLOOKUP(D287,'[4]11月'!$I:$J,2,0)</f>
        <v>100000</v>
      </c>
      <c r="U287" s="34">
        <f t="shared" si="344"/>
        <v>0</v>
      </c>
      <c r="V287" s="34"/>
      <c r="W287" s="34"/>
      <c r="X287" s="34">
        <f t="shared" si="342"/>
        <v>0</v>
      </c>
      <c r="Y287" s="35">
        <v>100000</v>
      </c>
      <c r="Z287" s="34">
        <f>VLOOKUP(D287,'[4]9月'!$I:$J,2,0)</f>
        <v>100000</v>
      </c>
      <c r="AA287" s="34">
        <f t="shared" si="313"/>
        <v>0</v>
      </c>
      <c r="AB287" s="35">
        <v>100000</v>
      </c>
      <c r="AC287" s="24">
        <f>VLOOKUP(D287,'[4]8月'!$I:$J,2,0)</f>
        <v>50000</v>
      </c>
      <c r="AD287" s="34">
        <f t="shared" si="314"/>
        <v>50000</v>
      </c>
      <c r="AE287" s="24">
        <v>100000</v>
      </c>
      <c r="AF287" s="24">
        <f>VLOOKUP(D287,'[4]7月'!$I:$J,2,0)</f>
        <v>100000</v>
      </c>
      <c r="AG287" s="34">
        <f t="shared" si="315"/>
        <v>0</v>
      </c>
      <c r="AI287" s="42">
        <f t="shared" si="317"/>
        <v>170000</v>
      </c>
      <c r="AJ287" s="42">
        <f t="shared" si="318"/>
        <v>70000</v>
      </c>
      <c r="AK287" s="42">
        <f t="shared" si="319"/>
        <v>-130000</v>
      </c>
      <c r="AL287" s="42">
        <f t="shared" si="320"/>
        <v>-130000</v>
      </c>
      <c r="AM287" s="43" t="e">
        <f>VLOOKUP(D287,'[9]2月'!$B:$C,2,0)</f>
        <v>#N/A</v>
      </c>
    </row>
    <row r="288" s="25" customFormat="1" ht="16.5" spans="3:39">
      <c r="C288" s="25" t="s">
        <v>656</v>
      </c>
      <c r="D288" s="25" t="s">
        <v>657</v>
      </c>
      <c r="E288" s="25" t="s">
        <v>644</v>
      </c>
      <c r="F288" s="25" t="s">
        <v>645</v>
      </c>
      <c r="G288" s="66">
        <f>VLOOKUP($C288,'[2]2024.01月支付计划'!$B:$H,5,0)</f>
        <v>533411.38</v>
      </c>
      <c r="H288" s="66">
        <f>VLOOKUP($C288,'[2]2024.01月支付计划'!$B:$H,6,0)</f>
        <v>619600</v>
      </c>
      <c r="I288" s="66">
        <f>VLOOKUP($C288,'[2]2024.01月支付计划'!$B:$H,7,0)</f>
        <v>103266.666666667</v>
      </c>
      <c r="J288" s="24">
        <f t="shared" ref="J288:L288" si="350">P288+V288+Y288+AB288+AE288+S288+M288</f>
        <v>618215.429333333</v>
      </c>
      <c r="K288" s="24">
        <f t="shared" si="350"/>
        <v>1033411.38</v>
      </c>
      <c r="L288" s="24">
        <f t="shared" si="350"/>
        <v>-415195.950666667</v>
      </c>
      <c r="M288" s="33">
        <f>VLOOKUP(C288,'[2]2024.01月支付计划'!$B:$K,10,0)</f>
        <v>0</v>
      </c>
      <c r="N288" s="24">
        <v>333411.38</v>
      </c>
      <c r="O288" s="34">
        <f t="shared" si="340"/>
        <v>-333411.38</v>
      </c>
      <c r="P288" s="34">
        <v>0</v>
      </c>
      <c r="Q288" s="34">
        <f>VLOOKUP(D288,'[4]12月'!$I:$J,2,0)</f>
        <v>200000</v>
      </c>
      <c r="R288" s="34">
        <f t="shared" si="341"/>
        <v>-200000</v>
      </c>
      <c r="S288" s="34">
        <f>VLOOKUP(D288,'[3]11月支付计划'!$D$3:$J$100,7,0)</f>
        <v>136368.4</v>
      </c>
      <c r="T288" s="34"/>
      <c r="U288" s="34">
        <f t="shared" si="344"/>
        <v>136368.4</v>
      </c>
      <c r="V288" s="34"/>
      <c r="W288" s="34"/>
      <c r="X288" s="34">
        <f t="shared" si="342"/>
        <v>0</v>
      </c>
      <c r="Y288" s="35">
        <v>200000</v>
      </c>
      <c r="Z288" s="34">
        <f>VLOOKUP(D288,'[4]9月'!$I:$J,2,0)</f>
        <v>300000</v>
      </c>
      <c r="AA288" s="34">
        <f t="shared" si="313"/>
        <v>-100000</v>
      </c>
      <c r="AB288" s="35">
        <v>200000</v>
      </c>
      <c r="AC288" s="24">
        <f>VLOOKUP(D288,'[4]8月'!$I:$J,2,0)</f>
        <v>200000</v>
      </c>
      <c r="AD288" s="34">
        <f t="shared" si="314"/>
        <v>0</v>
      </c>
      <c r="AE288" s="24">
        <f>VLOOKUP(D288,[8]签批清单!$B:$C,2,0)</f>
        <v>81847.0293333333</v>
      </c>
      <c r="AF288" s="24"/>
      <c r="AG288" s="34">
        <f t="shared" si="315"/>
        <v>81847.0293333333</v>
      </c>
      <c r="AI288" s="42">
        <f t="shared" si="317"/>
        <v>551564.350666667</v>
      </c>
      <c r="AJ288" s="42">
        <f t="shared" si="318"/>
        <v>415195.950666667</v>
      </c>
      <c r="AK288" s="42">
        <f t="shared" si="319"/>
        <v>415195.950666667</v>
      </c>
      <c r="AL288" s="42">
        <f t="shared" si="320"/>
        <v>415195.950666667</v>
      </c>
      <c r="AM288" s="43" t="e">
        <f>VLOOKUP(D288,'[9]2月'!$B:$C,2,0)</f>
        <v>#N/A</v>
      </c>
    </row>
    <row r="289" s="25" customFormat="1" ht="16.5" spans="3:39">
      <c r="C289" s="25" t="s">
        <v>650</v>
      </c>
      <c r="D289" s="25" t="s">
        <v>651</v>
      </c>
      <c r="E289" s="25" t="s">
        <v>644</v>
      </c>
      <c r="F289" s="25" t="s">
        <v>645</v>
      </c>
      <c r="G289" s="66">
        <f>VLOOKUP($C289,'[2]2024.01月支付计划'!$B:$H,5,0)</f>
        <v>943640.62</v>
      </c>
      <c r="H289" s="66">
        <f>VLOOKUP($C289,'[2]2024.01月支付计划'!$B:$H,6,0)</f>
        <v>2252805.23</v>
      </c>
      <c r="I289" s="66">
        <f>VLOOKUP($C289,'[2]2024.01月支付计划'!$B:$H,7,0)</f>
        <v>375467.538333333</v>
      </c>
      <c r="J289" s="24">
        <f t="shared" ref="J289:L289" si="351">P289+V289+Y289+AB289+AE289+S289+M289</f>
        <v>4767836.51866667</v>
      </c>
      <c r="K289" s="24">
        <f t="shared" si="351"/>
        <v>2512000</v>
      </c>
      <c r="L289" s="24">
        <f t="shared" si="351"/>
        <v>2255836.51866667</v>
      </c>
      <c r="M289" s="33">
        <f>VLOOKUP(C289,'[2]2024.01月支付计划'!$B:$K,10,0)</f>
        <v>800000</v>
      </c>
      <c r="N289" s="24">
        <v>400000</v>
      </c>
      <c r="O289" s="34">
        <f t="shared" si="340"/>
        <v>400000</v>
      </c>
      <c r="P289" s="34">
        <v>1000000</v>
      </c>
      <c r="Q289" s="34"/>
      <c r="R289" s="34">
        <f t="shared" si="341"/>
        <v>1000000</v>
      </c>
      <c r="S289" s="34">
        <f>VLOOKUP(D289,'[3]11月支付计划'!$D$3:$J$100,7,0)</f>
        <v>1000000</v>
      </c>
      <c r="T289" s="34">
        <f>VLOOKUP(D289,'[4]11月'!$I:$J,2,0)</f>
        <v>700000</v>
      </c>
      <c r="U289" s="34">
        <f t="shared" si="344"/>
        <v>300000</v>
      </c>
      <c r="V289" s="34">
        <f>VLOOKUP(D289,'[10]10月份支付安排'!$C$4:$H$68,6,0)</f>
        <v>464998.57</v>
      </c>
      <c r="W289" s="34">
        <f>VLOOKUP(D289,'[4]10月'!$I:$J,2,0)</f>
        <v>409201.81</v>
      </c>
      <c r="X289" s="34">
        <f t="shared" si="342"/>
        <v>55796.76</v>
      </c>
      <c r="Y289" s="35">
        <v>700000</v>
      </c>
      <c r="Z289" s="34">
        <f>VLOOKUP(D289,'[4]9月'!$I:$J,2,0)</f>
        <v>445798.19</v>
      </c>
      <c r="AA289" s="34">
        <f t="shared" si="313"/>
        <v>254201.81</v>
      </c>
      <c r="AB289" s="35">
        <v>695798.19</v>
      </c>
      <c r="AC289" s="24">
        <f>VLOOKUP(D289,'[4]8月'!$I:$J,2,0)</f>
        <v>450000</v>
      </c>
      <c r="AD289" s="34">
        <f t="shared" si="314"/>
        <v>245798.19</v>
      </c>
      <c r="AE289" s="24">
        <f>VLOOKUP(D289,[8]签批清单!$B:$C,2,0)</f>
        <v>107039.758666667</v>
      </c>
      <c r="AF289" s="24">
        <f>VLOOKUP(D289,'[4]7月'!$I:$J,2,0)</f>
        <v>107000</v>
      </c>
      <c r="AG289" s="34">
        <f t="shared" si="315"/>
        <v>39.7586666669959</v>
      </c>
      <c r="AI289" s="42">
        <f t="shared" si="317"/>
        <v>544163.481333333</v>
      </c>
      <c r="AJ289" s="42">
        <f t="shared" si="318"/>
        <v>-455836.518666667</v>
      </c>
      <c r="AK289" s="42">
        <f t="shared" si="319"/>
        <v>-1455836.51866667</v>
      </c>
      <c r="AL289" s="42">
        <f t="shared" si="320"/>
        <v>-2255836.51866667</v>
      </c>
      <c r="AM289" s="43">
        <f>VLOOKUP(D289,'[9]2月'!$B:$C,2,0)</f>
        <v>540000</v>
      </c>
    </row>
    <row r="290" s="25" customFormat="1" ht="16.5" spans="3:39">
      <c r="C290" s="25" t="s">
        <v>660</v>
      </c>
      <c r="D290" s="25" t="s">
        <v>661</v>
      </c>
      <c r="E290" s="25" t="s">
        <v>644</v>
      </c>
      <c r="F290" s="25" t="s">
        <v>645</v>
      </c>
      <c r="G290" s="66">
        <f>VLOOKUP($C290,'[2]2024.01月支付计划'!$B:$H,5,0)</f>
        <v>175880.4</v>
      </c>
      <c r="H290" s="66">
        <f>VLOOKUP($C290,'[2]2024.01月支付计划'!$B:$H,6,0)</f>
        <v>37071.9</v>
      </c>
      <c r="I290" s="66">
        <f>VLOOKUP($C290,'[2]2024.01月支付计划'!$B:$H,7,0)</f>
        <v>6178.65</v>
      </c>
      <c r="J290" s="24">
        <f t="shared" ref="J290:L290" si="352">P290+V290+Y290+AB290+AE290+S290+M290</f>
        <v>230110.093333333</v>
      </c>
      <c r="K290" s="24">
        <f t="shared" si="352"/>
        <v>150000</v>
      </c>
      <c r="L290" s="24">
        <f t="shared" si="352"/>
        <v>80110.0933333333</v>
      </c>
      <c r="M290" s="33">
        <f>VLOOKUP(C290,'[2]2024.01月支付计划'!$B:$K,10,0)</f>
        <v>30000</v>
      </c>
      <c r="N290" s="24">
        <v>20000</v>
      </c>
      <c r="O290" s="34">
        <f t="shared" si="340"/>
        <v>10000</v>
      </c>
      <c r="P290" s="34">
        <v>50000</v>
      </c>
      <c r="Q290" s="34"/>
      <c r="R290" s="34">
        <f t="shared" si="341"/>
        <v>50000</v>
      </c>
      <c r="S290" s="34">
        <f>VLOOKUP(D290,'[3]11月支付计划'!$D$3:$J$100,7,0)</f>
        <v>30000</v>
      </c>
      <c r="T290" s="34">
        <f>VLOOKUP(D290,'[4]11月'!$I:$J,2,0)</f>
        <v>30000</v>
      </c>
      <c r="U290" s="34">
        <f t="shared" si="344"/>
        <v>0</v>
      </c>
      <c r="V290" s="34"/>
      <c r="W290" s="34"/>
      <c r="X290" s="34">
        <f t="shared" si="342"/>
        <v>0</v>
      </c>
      <c r="Y290" s="35">
        <v>50000</v>
      </c>
      <c r="Z290" s="34">
        <f>VLOOKUP(D290,'[4]9月'!$I:$J,2,0)</f>
        <v>50000</v>
      </c>
      <c r="AA290" s="34">
        <f t="shared" si="313"/>
        <v>0</v>
      </c>
      <c r="AB290" s="35">
        <v>50000</v>
      </c>
      <c r="AC290" s="24">
        <f>VLOOKUP(D290,'[4]8月'!$I:$J,2,0)</f>
        <v>50000</v>
      </c>
      <c r="AD290" s="34">
        <f t="shared" si="314"/>
        <v>0</v>
      </c>
      <c r="AE290" s="24">
        <f>VLOOKUP(D290,[8]签批清单!$B:$C,2,0)</f>
        <v>20110.0933333333</v>
      </c>
      <c r="AF290" s="24"/>
      <c r="AG290" s="34">
        <f t="shared" si="315"/>
        <v>20110.0933333333</v>
      </c>
      <c r="AI290" s="42">
        <f t="shared" si="317"/>
        <v>29889.9066666667</v>
      </c>
      <c r="AJ290" s="42">
        <f t="shared" si="318"/>
        <v>-110.093333333294</v>
      </c>
      <c r="AK290" s="42">
        <f t="shared" si="319"/>
        <v>-50110.0933333333</v>
      </c>
      <c r="AL290" s="42">
        <f t="shared" si="320"/>
        <v>-80110.0933333333</v>
      </c>
      <c r="AM290" s="43" t="e">
        <f>VLOOKUP(D290,'[9]2月'!$B:$C,2,0)</f>
        <v>#N/A</v>
      </c>
    </row>
    <row r="291" s="25" customFormat="1" ht="16.5" spans="3:39">
      <c r="C291" s="25" t="s">
        <v>662</v>
      </c>
      <c r="D291" s="25" t="s">
        <v>663</v>
      </c>
      <c r="E291" s="25" t="s">
        <v>644</v>
      </c>
      <c r="F291" s="25" t="s">
        <v>645</v>
      </c>
      <c r="G291" s="66">
        <f>VLOOKUP($C291,'[2]2024.01月支付计划'!$B:$H,5,0)</f>
        <v>57647.12</v>
      </c>
      <c r="H291" s="66">
        <f>VLOOKUP($C291,'[2]2024.01月支付计划'!$B:$H,6,0)</f>
        <v>6700</v>
      </c>
      <c r="I291" s="66">
        <f>VLOOKUP($C291,'[2]2024.01月支付计划'!$B:$H,7,0)</f>
        <v>1116.66666666667</v>
      </c>
      <c r="J291" s="24">
        <f t="shared" ref="J291:L291" si="353">P291+V291+Y291+AB291+AE291+S291+M291</f>
        <v>388892.229333333</v>
      </c>
      <c r="K291" s="24">
        <f t="shared" si="353"/>
        <v>120306</v>
      </c>
      <c r="L291" s="24">
        <f t="shared" si="353"/>
        <v>268586.229333333</v>
      </c>
      <c r="M291" s="33">
        <f>VLOOKUP(C291,'[2]2024.01月支付计划'!$B:$K,10,0)</f>
        <v>70758.18</v>
      </c>
      <c r="N291" s="24">
        <v>14715</v>
      </c>
      <c r="O291" s="34">
        <f t="shared" si="340"/>
        <v>56043.18</v>
      </c>
      <c r="P291" s="34">
        <v>70758.18</v>
      </c>
      <c r="Q291" s="34"/>
      <c r="R291" s="34">
        <f t="shared" si="341"/>
        <v>70758.18</v>
      </c>
      <c r="S291" s="34">
        <f>VLOOKUP(D291,'[3]11月支付计划'!$D$3:$J$100,7,0)</f>
        <v>20000</v>
      </c>
      <c r="T291" s="34"/>
      <c r="U291" s="34">
        <f t="shared" si="344"/>
        <v>20000</v>
      </c>
      <c r="V291" s="34">
        <f>VLOOKUP(D291,'[10]10月份支付安排'!$C$4:$H$68,6,0)</f>
        <v>156508.12</v>
      </c>
      <c r="W291" s="34">
        <f>VLOOKUP(D291,'[4]10月'!$I:$J,2,0)</f>
        <v>98861</v>
      </c>
      <c r="X291" s="34">
        <f t="shared" si="342"/>
        <v>57647.12</v>
      </c>
      <c r="Y291" s="35">
        <v>50000</v>
      </c>
      <c r="Z291" s="34">
        <f>VLOOKUP(D291,'[4]9月'!$I:$J,2,0)</f>
        <v>6730</v>
      </c>
      <c r="AA291" s="34">
        <f t="shared" si="313"/>
        <v>43270</v>
      </c>
      <c r="AB291" s="35"/>
      <c r="AC291" s="24"/>
      <c r="AD291" s="34">
        <f t="shared" si="314"/>
        <v>0</v>
      </c>
      <c r="AE291" s="24">
        <f>VLOOKUP(D291,[8]签批清单!$B:$C,2,0)</f>
        <v>20867.7493333333</v>
      </c>
      <c r="AF291" s="24"/>
      <c r="AG291" s="34">
        <f t="shared" si="315"/>
        <v>20867.7493333333</v>
      </c>
      <c r="AI291" s="42">
        <f t="shared" si="317"/>
        <v>-107069.869333333</v>
      </c>
      <c r="AJ291" s="42">
        <f t="shared" si="318"/>
        <v>-127069.869333333</v>
      </c>
      <c r="AK291" s="42">
        <f t="shared" si="319"/>
        <v>-197828.049333333</v>
      </c>
      <c r="AL291" s="42">
        <f t="shared" si="320"/>
        <v>-268586.229333333</v>
      </c>
      <c r="AM291" s="43" t="e">
        <f>VLOOKUP(D291,'[9]2月'!$B:$C,2,0)</f>
        <v>#N/A</v>
      </c>
    </row>
    <row r="292" s="25" customFormat="1" ht="16.5" spans="3:39">
      <c r="C292" s="25" t="s">
        <v>646</v>
      </c>
      <c r="D292" s="25" t="s">
        <v>647</v>
      </c>
      <c r="E292" s="25" t="s">
        <v>644</v>
      </c>
      <c r="F292" s="25" t="s">
        <v>645</v>
      </c>
      <c r="G292" s="66">
        <f>VLOOKUP($C292,'[2]2024.01月支付计划'!$B:$H,5,0)</f>
        <v>53727.3000000004</v>
      </c>
      <c r="H292" s="66">
        <f>VLOOKUP($C292,'[2]2024.01月支付计划'!$B:$H,6,0)</f>
        <v>320527.3</v>
      </c>
      <c r="I292" s="66">
        <f>VLOOKUP($C292,'[2]2024.01月支付计划'!$B:$H,7,0)</f>
        <v>53421.2166666667</v>
      </c>
      <c r="J292" s="24">
        <f t="shared" ref="J292:L292" si="354">P292+V292+Y292+AB292+AE292+S292+M292</f>
        <v>1260701.52</v>
      </c>
      <c r="K292" s="24">
        <f t="shared" si="354"/>
        <v>625797.6</v>
      </c>
      <c r="L292" s="24">
        <f t="shared" si="354"/>
        <v>634903.92</v>
      </c>
      <c r="M292" s="33">
        <f>VLOOKUP(C292,'[2]2024.01月支付计划'!$B:$K,10,0)</f>
        <v>100000</v>
      </c>
      <c r="N292" s="24"/>
      <c r="O292" s="34">
        <f t="shared" si="340"/>
        <v>100000</v>
      </c>
      <c r="P292" s="34">
        <v>146900</v>
      </c>
      <c r="Q292" s="34">
        <f>VLOOKUP(D292,'[4]12月'!$I:$J,2,0)</f>
        <v>181002.38</v>
      </c>
      <c r="R292" s="34">
        <f t="shared" si="341"/>
        <v>-34102.38</v>
      </c>
      <c r="S292" s="34">
        <f>VLOOKUP(D292,'[3]11月支付计划'!$D$3:$J$100,7,0)</f>
        <v>500000</v>
      </c>
      <c r="T292" s="34"/>
      <c r="U292" s="34">
        <f t="shared" si="344"/>
        <v>500000</v>
      </c>
      <c r="V292" s="34">
        <f>VLOOKUP(D292,'[10]10月份支付安排'!$C$4:$H$68,6,0)</f>
        <v>154795.22</v>
      </c>
      <c r="W292" s="34"/>
      <c r="X292" s="34">
        <f t="shared" si="342"/>
        <v>154795.22</v>
      </c>
      <c r="Y292" s="34"/>
      <c r="Z292" s="34">
        <f>VLOOKUP(D292,'[4]9月'!$I:$J,2,0)</f>
        <v>154795.22</v>
      </c>
      <c r="AA292" s="34">
        <f t="shared" si="313"/>
        <v>-154795.22</v>
      </c>
      <c r="AB292" s="35">
        <v>209006.3</v>
      </c>
      <c r="AC292" s="24">
        <f>VLOOKUP(D292,'[4]8月'!$I:$J,2,0)</f>
        <v>140000</v>
      </c>
      <c r="AD292" s="34">
        <f t="shared" si="314"/>
        <v>69006.3</v>
      </c>
      <c r="AE292" s="24">
        <v>150000</v>
      </c>
      <c r="AF292" s="24">
        <f>VLOOKUP(D292,'[4]7月'!$I:$J,2,0)</f>
        <v>150000</v>
      </c>
      <c r="AG292" s="34">
        <f t="shared" si="315"/>
        <v>0</v>
      </c>
      <c r="AI292" s="42">
        <f t="shared" si="317"/>
        <v>111996.08</v>
      </c>
      <c r="AJ292" s="42">
        <f t="shared" si="318"/>
        <v>-388003.92</v>
      </c>
      <c r="AK292" s="42">
        <f t="shared" si="319"/>
        <v>-534903.92</v>
      </c>
      <c r="AL292" s="42">
        <f t="shared" si="320"/>
        <v>-634903.92</v>
      </c>
      <c r="AM292" s="43" t="e">
        <f>VLOOKUP(D292,'[9]2月'!$B:$C,2,0)</f>
        <v>#N/A</v>
      </c>
    </row>
    <row r="293" s="25" customFormat="1" ht="16.5" spans="3:39">
      <c r="C293" s="25" t="s">
        <v>664</v>
      </c>
      <c r="D293" s="25" t="s">
        <v>665</v>
      </c>
      <c r="E293" s="25" t="s">
        <v>644</v>
      </c>
      <c r="F293" s="25" t="s">
        <v>645</v>
      </c>
      <c r="G293" s="66">
        <v>0</v>
      </c>
      <c r="H293" s="66">
        <v>0</v>
      </c>
      <c r="I293" s="66">
        <v>0</v>
      </c>
      <c r="J293" s="24">
        <f t="shared" ref="J293:L293" si="355">P293+V293+Y293+AB293+AE293+S293+M293</f>
        <v>753449.14</v>
      </c>
      <c r="K293" s="24">
        <f t="shared" si="355"/>
        <v>688923.75</v>
      </c>
      <c r="L293" s="24">
        <f t="shared" si="355"/>
        <v>64525.39</v>
      </c>
      <c r="M293" s="33"/>
      <c r="N293" s="24">
        <v>280000</v>
      </c>
      <c r="O293" s="34">
        <f t="shared" si="340"/>
        <v>-280000</v>
      </c>
      <c r="P293" s="34">
        <v>128459.04</v>
      </c>
      <c r="Q293" s="34">
        <f>VLOOKUP(D293,'[4]12月'!$I:$J,2,0)</f>
        <v>177800</v>
      </c>
      <c r="R293" s="34">
        <f t="shared" si="341"/>
        <v>-49340.96</v>
      </c>
      <c r="S293" s="34">
        <f>VLOOKUP(D293,'[3]11月支付计划'!$D$3:$J$100,7,0)</f>
        <v>200000</v>
      </c>
      <c r="T293" s="34"/>
      <c r="U293" s="34">
        <f t="shared" si="344"/>
        <v>200000</v>
      </c>
      <c r="V293" s="34">
        <f>VLOOKUP(D293,'[10]10月份支付安排'!$C$4:$H$68,6,0)</f>
        <v>151985.15</v>
      </c>
      <c r="W293" s="34"/>
      <c r="X293" s="34">
        <f t="shared" si="342"/>
        <v>151985.15</v>
      </c>
      <c r="Y293" s="35">
        <v>151985.15</v>
      </c>
      <c r="Z293" s="34">
        <f>VLOOKUP(D293,'[4]9月'!$I:$J,2,0)</f>
        <v>151985.15</v>
      </c>
      <c r="AA293" s="34">
        <f t="shared" si="313"/>
        <v>0</v>
      </c>
      <c r="AB293" s="35">
        <v>41881.2</v>
      </c>
      <c r="AC293" s="24"/>
      <c r="AD293" s="34">
        <f t="shared" si="314"/>
        <v>41881.2</v>
      </c>
      <c r="AE293" s="24">
        <v>79138.6</v>
      </c>
      <c r="AF293" s="24">
        <f>VLOOKUP(D293,'[4]7月'!$I:$J,2,0)</f>
        <v>79138.6</v>
      </c>
      <c r="AG293" s="34">
        <f t="shared" si="315"/>
        <v>0</v>
      </c>
      <c r="AI293" s="42">
        <f t="shared" si="317"/>
        <v>263933.65</v>
      </c>
      <c r="AJ293" s="42">
        <f t="shared" si="318"/>
        <v>63933.65</v>
      </c>
      <c r="AK293" s="42">
        <f t="shared" si="319"/>
        <v>-64525.39</v>
      </c>
      <c r="AL293" s="42">
        <f t="shared" si="320"/>
        <v>-64525.39</v>
      </c>
      <c r="AM293" s="43" t="e">
        <f>VLOOKUP(D293,'[9]2月'!$B:$C,2,0)</f>
        <v>#N/A</v>
      </c>
    </row>
    <row r="294" s="25" customFormat="1" ht="16.5" spans="3:39">
      <c r="C294" s="25" t="s">
        <v>666</v>
      </c>
      <c r="D294" s="25" t="s">
        <v>667</v>
      </c>
      <c r="E294" s="25" t="s">
        <v>644</v>
      </c>
      <c r="F294" s="25" t="s">
        <v>645</v>
      </c>
      <c r="G294" s="66">
        <f>VLOOKUP($C294,'[2]2024.01月支付计划'!$B:$H,5,0)</f>
        <v>13952.36</v>
      </c>
      <c r="H294" s="66">
        <f>VLOOKUP($C294,'[2]2024.01月支付计划'!$B:$H,6,0)</f>
        <v>12500</v>
      </c>
      <c r="I294" s="66">
        <f>VLOOKUP($C294,'[2]2024.01月支付计划'!$B:$H,7,0)</f>
        <v>2083.33333333333</v>
      </c>
      <c r="J294" s="24">
        <f t="shared" ref="J294:L294" si="356">P294+V294+Y294+AB294+AE294+S294+M294</f>
        <v>134254.4</v>
      </c>
      <c r="K294" s="24">
        <f t="shared" si="356"/>
        <v>53260.1</v>
      </c>
      <c r="L294" s="24">
        <f t="shared" si="356"/>
        <v>80994.3</v>
      </c>
      <c r="M294" s="33">
        <f>VLOOKUP(C294,'[2]2024.01月支付计划'!$B:$K,10,0)</f>
        <v>2000</v>
      </c>
      <c r="N294" s="24"/>
      <c r="O294" s="34">
        <f t="shared" si="340"/>
        <v>2000</v>
      </c>
      <c r="P294" s="34">
        <v>0</v>
      </c>
      <c r="Q294" s="34">
        <f>VLOOKUP(D294,'[4]12月'!$I:$J,2,0)</f>
        <v>260.1</v>
      </c>
      <c r="R294" s="34">
        <f t="shared" si="341"/>
        <v>-260.1</v>
      </c>
      <c r="S294" s="34">
        <f>VLOOKUP(D294,'[3]11月支付计划'!$D$3:$J$100,7,0)</f>
        <v>47494.25</v>
      </c>
      <c r="T294" s="34"/>
      <c r="U294" s="34">
        <f t="shared" si="344"/>
        <v>47494.25</v>
      </c>
      <c r="V294" s="34">
        <f>VLOOKUP(D294,'[10]10月份支付安排'!$C$4:$H$68,6,0)</f>
        <v>47494.25</v>
      </c>
      <c r="W294" s="34">
        <f>VLOOKUP(D294,'[4]10月'!$I:$J,2,0)</f>
        <v>46000</v>
      </c>
      <c r="X294" s="34">
        <f t="shared" si="342"/>
        <v>1494.25</v>
      </c>
      <c r="Y294" s="35">
        <v>30000</v>
      </c>
      <c r="Z294" s="34"/>
      <c r="AA294" s="34">
        <f t="shared" si="313"/>
        <v>30000</v>
      </c>
      <c r="AB294" s="35"/>
      <c r="AC294" s="24"/>
      <c r="AD294" s="34">
        <f t="shared" si="314"/>
        <v>0</v>
      </c>
      <c r="AE294" s="24">
        <f>VLOOKUP(D294,[8]签批清单!$B:$C,2,0)</f>
        <v>7265.9</v>
      </c>
      <c r="AF294" s="24">
        <f>VLOOKUP(D294,'[4]7月'!$I:$J,2,0)</f>
        <v>7000</v>
      </c>
      <c r="AG294" s="34">
        <f t="shared" si="315"/>
        <v>265.9</v>
      </c>
      <c r="AI294" s="42">
        <f t="shared" si="317"/>
        <v>-31500.05</v>
      </c>
      <c r="AJ294" s="42">
        <f t="shared" si="318"/>
        <v>-78994.3</v>
      </c>
      <c r="AK294" s="42">
        <f t="shared" si="319"/>
        <v>-78994.3</v>
      </c>
      <c r="AL294" s="42">
        <f t="shared" si="320"/>
        <v>-80994.3</v>
      </c>
      <c r="AM294" s="43" t="e">
        <f>VLOOKUP(D294,'[9]2月'!$B:$C,2,0)</f>
        <v>#N/A</v>
      </c>
    </row>
    <row r="295" s="25" customFormat="1" ht="16.5" spans="3:39">
      <c r="C295" s="25" t="s">
        <v>668</v>
      </c>
      <c r="D295" s="25" t="s">
        <v>669</v>
      </c>
      <c r="E295" s="25" t="s">
        <v>644</v>
      </c>
      <c r="F295" s="25" t="s">
        <v>645</v>
      </c>
      <c r="G295" s="66">
        <f>VLOOKUP($C295,'[2]2024.01月支付计划'!$B:$H,5,0)</f>
        <v>44064.5</v>
      </c>
      <c r="H295" s="66">
        <f>VLOOKUP($C295,'[2]2024.01月支付计划'!$B:$H,6,0)</f>
        <v>18166</v>
      </c>
      <c r="I295" s="66">
        <f>VLOOKUP($C295,'[2]2024.01月支付计划'!$B:$H,7,0)</f>
        <v>3027.66666666667</v>
      </c>
      <c r="J295" s="24">
        <f t="shared" ref="J295:L295" si="357">P295+V295+Y295+AB295+AE295+S295+M295</f>
        <v>110000</v>
      </c>
      <c r="K295" s="24">
        <f t="shared" si="357"/>
        <v>50000</v>
      </c>
      <c r="L295" s="24">
        <f t="shared" si="357"/>
        <v>60000</v>
      </c>
      <c r="M295" s="33">
        <f>VLOOKUP(C295,'[2]2024.01月支付计划'!$B:$K,10,0)</f>
        <v>20000</v>
      </c>
      <c r="N295" s="24"/>
      <c r="O295" s="34">
        <f t="shared" si="340"/>
        <v>20000</v>
      </c>
      <c r="P295" s="34">
        <v>20000</v>
      </c>
      <c r="Q295" s="34"/>
      <c r="R295" s="34">
        <f t="shared" si="341"/>
        <v>20000</v>
      </c>
      <c r="S295" s="34">
        <f>VLOOKUP(D295,'[3]11月支付计划'!$D$3:$J$100,7,0)</f>
        <v>20000</v>
      </c>
      <c r="T295" s="34"/>
      <c r="U295" s="34">
        <f t="shared" si="344"/>
        <v>20000</v>
      </c>
      <c r="V295" s="34">
        <f>VLOOKUP(D295,'[10]10月份支付安排'!$C$4:$H$68,6,0)</f>
        <v>0</v>
      </c>
      <c r="W295" s="34">
        <f>VLOOKUP(D295,'[4]10月'!$I:$J,2,0)</f>
        <v>20000</v>
      </c>
      <c r="X295" s="34">
        <f t="shared" si="342"/>
        <v>-20000</v>
      </c>
      <c r="Y295" s="35">
        <v>20000</v>
      </c>
      <c r="Z295" s="34"/>
      <c r="AA295" s="34">
        <f t="shared" si="313"/>
        <v>20000</v>
      </c>
      <c r="AB295" s="35">
        <v>30000</v>
      </c>
      <c r="AC295" s="24">
        <f>VLOOKUP(D295,'[4]8月'!$I:$J,2,0)</f>
        <v>30000</v>
      </c>
      <c r="AD295" s="34">
        <f t="shared" si="314"/>
        <v>0</v>
      </c>
      <c r="AE295" s="24"/>
      <c r="AF295" s="24"/>
      <c r="AG295" s="34">
        <f t="shared" si="315"/>
        <v>0</v>
      </c>
      <c r="AI295" s="42">
        <f t="shared" si="317"/>
        <v>0</v>
      </c>
      <c r="AJ295" s="42">
        <f t="shared" si="318"/>
        <v>-20000</v>
      </c>
      <c r="AK295" s="42">
        <f t="shared" si="319"/>
        <v>-40000</v>
      </c>
      <c r="AL295" s="42">
        <f t="shared" si="320"/>
        <v>-60000</v>
      </c>
      <c r="AM295" s="43" t="e">
        <f>VLOOKUP(D295,'[9]2月'!$B:$C,2,0)</f>
        <v>#N/A</v>
      </c>
    </row>
    <row r="296" s="25" customFormat="1" ht="16.5" spans="3:39">
      <c r="C296" s="25" t="s">
        <v>670</v>
      </c>
      <c r="D296" s="25" t="s">
        <v>671</v>
      </c>
      <c r="E296" s="25" t="s">
        <v>644</v>
      </c>
      <c r="F296" s="25" t="s">
        <v>645</v>
      </c>
      <c r="G296" s="66">
        <f>VLOOKUP($C296,'[2]2024.01月支付计划'!$B:$H,5,0)</f>
        <v>49897</v>
      </c>
      <c r="H296" s="66">
        <f>VLOOKUP($C296,'[2]2024.01月支付计划'!$B:$H,6,0)</f>
        <v>84600</v>
      </c>
      <c r="I296" s="66">
        <f>VLOOKUP($C296,'[2]2024.01月支付计划'!$B:$H,7,0)</f>
        <v>14100</v>
      </c>
      <c r="J296" s="24">
        <f t="shared" ref="J296:L296" si="358">P296+V296+Y296+AB296+AE296+S296+M296</f>
        <v>133393.566666667</v>
      </c>
      <c r="K296" s="24">
        <f t="shared" si="358"/>
        <v>120774</v>
      </c>
      <c r="L296" s="24">
        <f t="shared" si="358"/>
        <v>12619.5666666667</v>
      </c>
      <c r="M296" s="33">
        <f>VLOOKUP(C296,'[2]2024.01月支付计划'!$B:$K,10,0)</f>
        <v>11000</v>
      </c>
      <c r="N296" s="24">
        <v>49897</v>
      </c>
      <c r="O296" s="34">
        <f t="shared" si="340"/>
        <v>-38897</v>
      </c>
      <c r="P296" s="34">
        <v>40692</v>
      </c>
      <c r="Q296" s="34"/>
      <c r="R296" s="34">
        <f t="shared" si="341"/>
        <v>40692</v>
      </c>
      <c r="S296" s="34">
        <f>VLOOKUP(D296,'[3]11月支付计划'!$D$3:$J$100,7,0)</f>
        <v>40692</v>
      </c>
      <c r="T296" s="34"/>
      <c r="U296" s="34">
        <f t="shared" si="344"/>
        <v>40692</v>
      </c>
      <c r="V296" s="34"/>
      <c r="W296" s="34">
        <f>VLOOKUP(D296,'[4]10月'!$I:$J,2,0)</f>
        <v>34692</v>
      </c>
      <c r="X296" s="34">
        <f t="shared" si="342"/>
        <v>-34692</v>
      </c>
      <c r="Y296" s="34"/>
      <c r="Z296" s="34"/>
      <c r="AA296" s="34">
        <f t="shared" si="313"/>
        <v>0</v>
      </c>
      <c r="AB296" s="35">
        <v>36184.9</v>
      </c>
      <c r="AC296" s="24">
        <f>VLOOKUP(D296,'[4]8月'!$I:$J,2,0)</f>
        <v>36185</v>
      </c>
      <c r="AD296" s="34">
        <f t="shared" si="314"/>
        <v>-0.0999999999985448</v>
      </c>
      <c r="AE296" s="24">
        <f>VLOOKUP(D296,[8]签批清单!$B:$C,2,0)</f>
        <v>4824.66666666667</v>
      </c>
      <c r="AF296" s="24"/>
      <c r="AG296" s="34">
        <f t="shared" si="315"/>
        <v>4824.66666666667</v>
      </c>
      <c r="AI296" s="42">
        <f t="shared" si="317"/>
        <v>79764.4333333333</v>
      </c>
      <c r="AJ296" s="42">
        <f t="shared" si="318"/>
        <v>39072.4333333333</v>
      </c>
      <c r="AK296" s="42">
        <f t="shared" si="319"/>
        <v>-1619.56666666668</v>
      </c>
      <c r="AL296" s="42">
        <f t="shared" si="320"/>
        <v>-12619.5666666667</v>
      </c>
      <c r="AM296" s="43" t="e">
        <f>VLOOKUP(D296,'[9]2月'!$B:$C,2,0)</f>
        <v>#N/A</v>
      </c>
    </row>
    <row r="297" s="25" customFormat="1" ht="16.5" spans="3:39">
      <c r="C297" s="25" t="s">
        <v>672</v>
      </c>
      <c r="D297" s="25" t="s">
        <v>673</v>
      </c>
      <c r="E297" s="25" t="s">
        <v>644</v>
      </c>
      <c r="F297" s="25" t="s">
        <v>645</v>
      </c>
      <c r="G297" s="66">
        <f>VLOOKUP($C297,'[2]2024.01月支付计划'!$B:$H,5,0)</f>
        <v>41400</v>
      </c>
      <c r="H297" s="66">
        <f>VLOOKUP($C297,'[2]2024.01月支付计划'!$B:$H,6,0)</f>
        <v>63300</v>
      </c>
      <c r="I297" s="66">
        <f>VLOOKUP($C297,'[2]2024.01月支付计划'!$B:$H,7,0)</f>
        <v>10550</v>
      </c>
      <c r="J297" s="24">
        <f t="shared" ref="J297:L297" si="359">P297+V297+Y297+AB297+AE297+S297+M297</f>
        <v>136976.133333333</v>
      </c>
      <c r="K297" s="24">
        <f t="shared" si="359"/>
        <v>122921</v>
      </c>
      <c r="L297" s="24">
        <f t="shared" si="359"/>
        <v>14055.1333333333</v>
      </c>
      <c r="M297" s="33">
        <f>VLOOKUP(C297,'[2]2024.01月支付计划'!$B:$K,10,0)</f>
        <v>8000</v>
      </c>
      <c r="N297" s="24">
        <v>41400</v>
      </c>
      <c r="O297" s="34">
        <f t="shared" si="340"/>
        <v>-33400</v>
      </c>
      <c r="P297" s="34">
        <v>41400</v>
      </c>
      <c r="Q297" s="34"/>
      <c r="R297" s="34">
        <f t="shared" si="341"/>
        <v>41400</v>
      </c>
      <c r="S297" s="34">
        <f>VLOOKUP(D297,'[3]11月支付计划'!$D$3:$J$100,7,0)</f>
        <v>20000</v>
      </c>
      <c r="T297" s="34">
        <f>VLOOKUP(D297,'[4]11月'!$I:$J,2,0)</f>
        <v>21895</v>
      </c>
      <c r="U297" s="34">
        <f t="shared" si="344"/>
        <v>-1895</v>
      </c>
      <c r="V297" s="34"/>
      <c r="W297" s="34"/>
      <c r="X297" s="34">
        <f t="shared" si="342"/>
        <v>0</v>
      </c>
      <c r="Y297" s="35">
        <v>29626</v>
      </c>
      <c r="Z297" s="34">
        <f>VLOOKUP(D297,'[4]9月'!$I:$J,2,0)</f>
        <v>29626</v>
      </c>
      <c r="AA297" s="34">
        <f t="shared" si="313"/>
        <v>0</v>
      </c>
      <c r="AB297" s="35">
        <v>30000</v>
      </c>
      <c r="AC297" s="24">
        <f>VLOOKUP(D297,'[4]8月'!$I:$J,2,0)</f>
        <v>30000</v>
      </c>
      <c r="AD297" s="34">
        <f t="shared" si="314"/>
        <v>0</v>
      </c>
      <c r="AE297" s="24">
        <f>VLOOKUP(D297,[8]签批清单!$B:$C,2,0)</f>
        <v>7950.13333333333</v>
      </c>
      <c r="AF297" s="24"/>
      <c r="AG297" s="34">
        <f t="shared" si="315"/>
        <v>7950.13333333333</v>
      </c>
      <c r="AI297" s="42">
        <f t="shared" si="317"/>
        <v>55344.8666666667</v>
      </c>
      <c r="AJ297" s="42">
        <f t="shared" si="318"/>
        <v>35344.8666666667</v>
      </c>
      <c r="AK297" s="42">
        <f t="shared" si="319"/>
        <v>-6055.13333333333</v>
      </c>
      <c r="AL297" s="42">
        <f t="shared" si="320"/>
        <v>-14055.1333333333</v>
      </c>
      <c r="AM297" s="43" t="e">
        <f>VLOOKUP(D297,'[9]2月'!$B:$C,2,0)</f>
        <v>#N/A</v>
      </c>
    </row>
    <row r="298" s="25" customFormat="1" ht="16.5" spans="3:39">
      <c r="C298" s="25" t="s">
        <v>674</v>
      </c>
      <c r="D298" s="25" t="s">
        <v>675</v>
      </c>
      <c r="E298" s="25" t="s">
        <v>644</v>
      </c>
      <c r="F298" s="25" t="s">
        <v>645</v>
      </c>
      <c r="G298" s="66">
        <f>VLOOKUP($C298,'[2]2024.01月支付计划'!$B:$H,5,0)</f>
        <v>39974.95</v>
      </c>
      <c r="H298" s="66">
        <f>VLOOKUP($C298,'[2]2024.01月支付计划'!$B:$H,6,0)</f>
        <v>64784.95</v>
      </c>
      <c r="I298" s="66">
        <f>VLOOKUP($C298,'[2]2024.01月支付计划'!$B:$H,7,0)</f>
        <v>10797.4916666667</v>
      </c>
      <c r="J298" s="24">
        <f t="shared" ref="J298:L298" si="360">P298+V298+Y298+AB298+AE298+S298+M298</f>
        <v>120000</v>
      </c>
      <c r="K298" s="24">
        <f t="shared" si="360"/>
        <v>0</v>
      </c>
      <c r="L298" s="24">
        <f t="shared" si="360"/>
        <v>120000</v>
      </c>
      <c r="M298" s="33">
        <f>VLOOKUP(C298,'[2]2024.01月支付计划'!$B:$K,10,0)</f>
        <v>20000</v>
      </c>
      <c r="N298" s="24"/>
      <c r="O298" s="34">
        <f t="shared" si="340"/>
        <v>20000</v>
      </c>
      <c r="P298" s="34">
        <v>30000</v>
      </c>
      <c r="Q298" s="34"/>
      <c r="R298" s="34">
        <f t="shared" si="341"/>
        <v>30000</v>
      </c>
      <c r="S298" s="34">
        <f>VLOOKUP(D298,'[3]11月支付计划'!$D$3:$J$100,7,0)</f>
        <v>20000</v>
      </c>
      <c r="T298" s="34"/>
      <c r="U298" s="34">
        <f t="shared" si="344"/>
        <v>20000</v>
      </c>
      <c r="V298" s="34">
        <f>VLOOKUP(D298,'[10]10月份支付安排'!$C$4:$H$68,6,0)</f>
        <v>0</v>
      </c>
      <c r="W298" s="34"/>
      <c r="X298" s="34">
        <f t="shared" si="342"/>
        <v>0</v>
      </c>
      <c r="Y298" s="35">
        <v>20000</v>
      </c>
      <c r="Z298" s="34"/>
      <c r="AA298" s="34">
        <f t="shared" si="313"/>
        <v>20000</v>
      </c>
      <c r="AB298" s="35">
        <v>30000</v>
      </c>
      <c r="AC298" s="24"/>
      <c r="AD298" s="34">
        <f t="shared" si="314"/>
        <v>30000</v>
      </c>
      <c r="AE298" s="24"/>
      <c r="AF298" s="24"/>
      <c r="AG298" s="34">
        <f t="shared" si="315"/>
        <v>0</v>
      </c>
      <c r="AI298" s="42">
        <f t="shared" si="317"/>
        <v>-50000</v>
      </c>
      <c r="AJ298" s="42">
        <f t="shared" si="318"/>
        <v>-70000</v>
      </c>
      <c r="AK298" s="42">
        <f t="shared" si="319"/>
        <v>-100000</v>
      </c>
      <c r="AL298" s="42">
        <f t="shared" si="320"/>
        <v>-120000</v>
      </c>
      <c r="AM298" s="43" t="e">
        <f>VLOOKUP(D298,'[9]2月'!$B:$C,2,0)</f>
        <v>#N/A</v>
      </c>
    </row>
    <row r="299" s="25" customFormat="1" ht="16.5" spans="3:39">
      <c r="C299" s="25" t="s">
        <v>642</v>
      </c>
      <c r="D299" s="25" t="s">
        <v>643</v>
      </c>
      <c r="E299" s="25" t="s">
        <v>644</v>
      </c>
      <c r="F299" s="25" t="s">
        <v>645</v>
      </c>
      <c r="G299" s="66">
        <f>VLOOKUP($C299,'[2]2024.01月支付计划'!$B:$H,5,0)</f>
        <v>0</v>
      </c>
      <c r="H299" s="66">
        <f>VLOOKUP($C299,'[2]2024.01月支付计划'!$B:$H,6,0)</f>
        <v>117900</v>
      </c>
      <c r="I299" s="66">
        <f>VLOOKUP($C299,'[2]2024.01月支付计划'!$B:$H,7,0)</f>
        <v>19650</v>
      </c>
      <c r="J299" s="24">
        <f t="shared" ref="J299:L299" si="361">P299+V299+Y299+AB299+AE299+S299+M299</f>
        <v>205328</v>
      </c>
      <c r="K299" s="24">
        <f t="shared" si="361"/>
        <v>191016</v>
      </c>
      <c r="L299" s="24">
        <f t="shared" si="361"/>
        <v>14312</v>
      </c>
      <c r="M299" s="33">
        <f>VLOOKUP(C299,'[2]2024.01月支付计划'!$B:$K,10,0)</f>
        <v>24922</v>
      </c>
      <c r="N299" s="24">
        <v>24922</v>
      </c>
      <c r="O299" s="34">
        <f t="shared" si="340"/>
        <v>0</v>
      </c>
      <c r="P299" s="34">
        <v>59388</v>
      </c>
      <c r="Q299" s="34">
        <f>VLOOKUP(D299,'[4]12月'!$I:$J,2,0)</f>
        <v>59388</v>
      </c>
      <c r="R299" s="34">
        <f t="shared" si="341"/>
        <v>0</v>
      </c>
      <c r="S299" s="34">
        <f>VLOOKUP(D299,'[3]11月支付计划'!$D$3:$J$100,7,0)</f>
        <v>40000</v>
      </c>
      <c r="T299" s="34">
        <f>VLOOKUP(D299,'[4]11月'!$I:$J,2,0)</f>
        <v>37068</v>
      </c>
      <c r="U299" s="34">
        <f t="shared" si="344"/>
        <v>2932</v>
      </c>
      <c r="V299" s="34">
        <f>VLOOKUP(D299,'[10]10月份支付安排'!$C$4:$H$68,6,0)</f>
        <v>16380</v>
      </c>
      <c r="W299" s="34">
        <f>VLOOKUP(D299,'[4]10月'!$I:$J,2,0)</f>
        <v>5000</v>
      </c>
      <c r="X299" s="34">
        <f t="shared" si="342"/>
        <v>11380</v>
      </c>
      <c r="Y299" s="35">
        <v>16380</v>
      </c>
      <c r="Z299" s="34">
        <f>VLOOKUP(D299,'[4]9月'!$I:$J,2,0)</f>
        <v>16380</v>
      </c>
      <c r="AA299" s="34">
        <f t="shared" si="313"/>
        <v>0</v>
      </c>
      <c r="AB299" s="35"/>
      <c r="AC299" s="24"/>
      <c r="AD299" s="34">
        <f t="shared" si="314"/>
        <v>0</v>
      </c>
      <c r="AE299" s="24">
        <v>48258</v>
      </c>
      <c r="AF299" s="24">
        <f>VLOOKUP(D299,'[4]7月'!$I:$J,2,0)</f>
        <v>48258</v>
      </c>
      <c r="AG299" s="34">
        <f t="shared" si="315"/>
        <v>0</v>
      </c>
      <c r="AI299" s="42">
        <f t="shared" si="317"/>
        <v>109998</v>
      </c>
      <c r="AJ299" s="42">
        <f t="shared" si="318"/>
        <v>69998</v>
      </c>
      <c r="AK299" s="42">
        <f t="shared" si="319"/>
        <v>10610</v>
      </c>
      <c r="AL299" s="42">
        <f t="shared" si="320"/>
        <v>-14312</v>
      </c>
      <c r="AM299" s="43" t="e">
        <f>VLOOKUP(D299,'[9]2月'!$B:$C,2,0)</f>
        <v>#N/A</v>
      </c>
    </row>
    <row r="300" s="25" customFormat="1" ht="16.5" spans="3:39">
      <c r="C300" s="25" t="s">
        <v>676</v>
      </c>
      <c r="D300" s="25" t="s">
        <v>677</v>
      </c>
      <c r="E300" s="25" t="s">
        <v>644</v>
      </c>
      <c r="F300" s="25" t="s">
        <v>645</v>
      </c>
      <c r="G300" s="66">
        <f>VLOOKUP($C300,'[2]2024.01月支付计划'!$B:$H,5,0)</f>
        <v>7761</v>
      </c>
      <c r="H300" s="66">
        <f>VLOOKUP($C300,'[2]2024.01月支付计划'!$B:$H,6,0)</f>
        <v>52243</v>
      </c>
      <c r="I300" s="66">
        <f>VLOOKUP($C300,'[2]2024.01月支付计划'!$B:$H,7,0)</f>
        <v>8707.16666666667</v>
      </c>
      <c r="J300" s="24">
        <f t="shared" ref="J300:L300" si="362">P300+V300+Y300+AB300+AE300+S300+M300</f>
        <v>66364.2666666667</v>
      </c>
      <c r="K300" s="24">
        <f t="shared" si="362"/>
        <v>69577</v>
      </c>
      <c r="L300" s="24">
        <f t="shared" si="362"/>
        <v>-3212.73333333333</v>
      </c>
      <c r="M300" s="33">
        <f>VLOOKUP(C300,'[2]2024.01月支付计划'!$B:$K,10,0)</f>
        <v>7000</v>
      </c>
      <c r="N300" s="24">
        <v>8223</v>
      </c>
      <c r="O300" s="34">
        <f t="shared" si="340"/>
        <v>-1223</v>
      </c>
      <c r="P300" s="34">
        <v>20000</v>
      </c>
      <c r="Q300" s="34">
        <f>VLOOKUP(D300,'[4]12月'!$I:$J,2,0)</f>
        <v>17720</v>
      </c>
      <c r="R300" s="34">
        <f t="shared" si="341"/>
        <v>2280</v>
      </c>
      <c r="S300" s="34">
        <f>VLOOKUP(D300,'[3]11月支付计划'!$D$3:$J$100,7,0)</f>
        <v>10000</v>
      </c>
      <c r="T300" s="34">
        <f>VLOOKUP(D300,'[4]11月'!$I:$J,2,0)</f>
        <v>8578</v>
      </c>
      <c r="U300" s="34">
        <f t="shared" si="344"/>
        <v>1422</v>
      </c>
      <c r="V300" s="34"/>
      <c r="W300" s="34"/>
      <c r="X300" s="34">
        <f t="shared" si="342"/>
        <v>0</v>
      </c>
      <c r="Y300" s="35">
        <v>9744</v>
      </c>
      <c r="Z300" s="34">
        <f>VLOOKUP(D300,'[4]9月'!$I:$J,2,0)</f>
        <v>17744</v>
      </c>
      <c r="AA300" s="34">
        <f t="shared" si="313"/>
        <v>-8000</v>
      </c>
      <c r="AB300" s="35">
        <v>17312</v>
      </c>
      <c r="AC300" s="24">
        <f>VLOOKUP(D300,'[4]8月'!$I:$J,2,0)</f>
        <v>17312</v>
      </c>
      <c r="AD300" s="34">
        <f t="shared" si="314"/>
        <v>0</v>
      </c>
      <c r="AE300" s="24">
        <f>VLOOKUP(D300,[8]签批清单!$B:$C,2,0)</f>
        <v>2308.26666666667</v>
      </c>
      <c r="AF300" s="24"/>
      <c r="AG300" s="34">
        <f t="shared" si="315"/>
        <v>2308.26666666667</v>
      </c>
      <c r="AI300" s="42">
        <f t="shared" si="317"/>
        <v>40212.7333333333</v>
      </c>
      <c r="AJ300" s="42">
        <f t="shared" si="318"/>
        <v>30212.7333333333</v>
      </c>
      <c r="AK300" s="42">
        <f t="shared" si="319"/>
        <v>10212.7333333333</v>
      </c>
      <c r="AL300" s="42">
        <f t="shared" si="320"/>
        <v>3212.73333333334</v>
      </c>
      <c r="AM300" s="43" t="e">
        <f>VLOOKUP(D300,'[9]2月'!$B:$C,2,0)</f>
        <v>#N/A</v>
      </c>
    </row>
    <row r="301" s="25" customFormat="1" ht="16.5" spans="3:39">
      <c r="C301" s="25" t="s">
        <v>648</v>
      </c>
      <c r="D301" s="25" t="s">
        <v>649</v>
      </c>
      <c r="E301" s="25" t="s">
        <v>644</v>
      </c>
      <c r="F301" s="25" t="s">
        <v>645</v>
      </c>
      <c r="G301" s="66">
        <f>VLOOKUP($C301,'[2]2024.01月支付计划'!$B:$H,5,0)</f>
        <v>228763.95</v>
      </c>
      <c r="H301" s="66">
        <f>VLOOKUP($C301,'[2]2024.01月支付计划'!$B:$H,6,0)</f>
        <v>2146836.08</v>
      </c>
      <c r="I301" s="66">
        <f>VLOOKUP($C301,'[2]2024.01月支付计划'!$B:$H,7,0)</f>
        <v>357806.013333333</v>
      </c>
      <c r="J301" s="24">
        <f t="shared" ref="J301:L301" si="363">P301+V301+Y301+AB301+AE301+S301+M301</f>
        <v>3550000</v>
      </c>
      <c r="K301" s="24">
        <f t="shared" si="363"/>
        <v>2647000</v>
      </c>
      <c r="L301" s="24">
        <f t="shared" si="363"/>
        <v>903000</v>
      </c>
      <c r="M301" s="33">
        <f>VLOOKUP(C301,'[2]2024.01月支付计划'!$B:$K,10,0)</f>
        <v>600000</v>
      </c>
      <c r="N301" s="24">
        <v>500000</v>
      </c>
      <c r="O301" s="34">
        <f t="shared" si="340"/>
        <v>100000</v>
      </c>
      <c r="P301" s="34">
        <v>600000</v>
      </c>
      <c r="Q301" s="34">
        <f>VLOOKUP(D301,'[4]12月'!$I:$J,2,0)</f>
        <v>400000</v>
      </c>
      <c r="R301" s="34">
        <f t="shared" si="341"/>
        <v>200000</v>
      </c>
      <c r="S301" s="34">
        <f>VLOOKUP(D301,'[3]11月支付计划'!$D$3:$J$100,7,0)</f>
        <v>500000</v>
      </c>
      <c r="T301" s="34">
        <f>VLOOKUP(D301,'[4]11月'!$I:$J,2,0)</f>
        <v>500000</v>
      </c>
      <c r="U301" s="34">
        <f t="shared" si="344"/>
        <v>0</v>
      </c>
      <c r="V301" s="34">
        <f>VLOOKUP(D301,'[10]10月份支付安排'!$C$4:$H$68,6,0)</f>
        <v>800000</v>
      </c>
      <c r="W301" s="34">
        <f>VLOOKUP(D301,'[4]10月'!$I:$J,2,0)</f>
        <v>397000</v>
      </c>
      <c r="X301" s="34">
        <f t="shared" si="342"/>
        <v>403000</v>
      </c>
      <c r="Y301" s="35">
        <v>600000</v>
      </c>
      <c r="Z301" s="34">
        <f>VLOOKUP(D301,'[4]9月'!$I:$J,2,0)</f>
        <v>400000</v>
      </c>
      <c r="AA301" s="34">
        <f t="shared" si="313"/>
        <v>200000</v>
      </c>
      <c r="AB301" s="35">
        <v>200000</v>
      </c>
      <c r="AC301" s="24">
        <f>VLOOKUP(D301,'[4]8月'!$I:$J,2,0)</f>
        <v>200000</v>
      </c>
      <c r="AD301" s="34">
        <f t="shared" si="314"/>
        <v>0</v>
      </c>
      <c r="AE301" s="24">
        <v>250000</v>
      </c>
      <c r="AF301" s="24">
        <f>VLOOKUP(D301,'[4]7月'!$I:$J,2,0)</f>
        <v>250000</v>
      </c>
      <c r="AG301" s="34">
        <f t="shared" si="315"/>
        <v>0</v>
      </c>
      <c r="AI301" s="42">
        <f t="shared" si="317"/>
        <v>797000</v>
      </c>
      <c r="AJ301" s="42">
        <f t="shared" si="318"/>
        <v>297000</v>
      </c>
      <c r="AK301" s="42">
        <f t="shared" si="319"/>
        <v>-303000</v>
      </c>
      <c r="AL301" s="42">
        <f t="shared" si="320"/>
        <v>-903000</v>
      </c>
      <c r="AM301" s="43" t="e">
        <f>VLOOKUP(D301,'[9]2月'!$B:$C,2,0)</f>
        <v>#N/A</v>
      </c>
    </row>
    <row r="302" s="25" customFormat="1" ht="16.5" spans="3:39">
      <c r="C302" s="25" t="s">
        <v>652</v>
      </c>
      <c r="D302" s="25" t="s">
        <v>653</v>
      </c>
      <c r="E302" s="25" t="s">
        <v>644</v>
      </c>
      <c r="F302" s="25" t="s">
        <v>645</v>
      </c>
      <c r="G302" s="66">
        <f>VLOOKUP($C302,'[2]2024.01月支付计划'!$B:$H,5,0)</f>
        <v>-3579.26</v>
      </c>
      <c r="H302" s="66">
        <f>VLOOKUP($C302,'[2]2024.01月支付计划'!$B:$H,6,0)</f>
        <v>67264.12</v>
      </c>
      <c r="I302" s="66">
        <f>VLOOKUP($C302,'[2]2024.01月支付计划'!$B:$H,7,0)</f>
        <v>11210.6866666667</v>
      </c>
      <c r="J302" s="24">
        <f t="shared" ref="J302:L302" si="364">P302+V302+Y302+AB302+AE302+S302+M302</f>
        <v>50000</v>
      </c>
      <c r="K302" s="24">
        <f t="shared" si="364"/>
        <v>70824.99</v>
      </c>
      <c r="L302" s="24">
        <f t="shared" si="364"/>
        <v>-20824.99</v>
      </c>
      <c r="M302" s="33">
        <f>VLOOKUP(C302,'[2]2024.01月支付计划'!$B:$K,10,0)</f>
        <v>0</v>
      </c>
      <c r="N302" s="24"/>
      <c r="O302" s="34">
        <f t="shared" si="340"/>
        <v>0</v>
      </c>
      <c r="P302" s="34">
        <v>0</v>
      </c>
      <c r="Q302" s="34">
        <f>VLOOKUP(D302,'[4]12月'!$I:$J,2,0)</f>
        <v>50000</v>
      </c>
      <c r="R302" s="34">
        <f t="shared" si="341"/>
        <v>-50000</v>
      </c>
      <c r="S302" s="34">
        <f>VLOOKUP(D302,'[3]11月支付计划'!$D$3:$J$100,7,0)</f>
        <v>50000</v>
      </c>
      <c r="T302" s="34"/>
      <c r="U302" s="34">
        <f t="shared" si="344"/>
        <v>50000</v>
      </c>
      <c r="V302" s="34"/>
      <c r="W302" s="34"/>
      <c r="X302" s="34">
        <f t="shared" si="342"/>
        <v>0</v>
      </c>
      <c r="Y302" s="34"/>
      <c r="Z302" s="34">
        <f>VLOOKUP(D302,'[4]9月'!$I:$J,2,0)</f>
        <v>8460.08</v>
      </c>
      <c r="AA302" s="34">
        <f t="shared" si="313"/>
        <v>-8460.08</v>
      </c>
      <c r="AB302" s="34"/>
      <c r="AC302" s="24">
        <f>VLOOKUP(D302,'[4]8月'!$I:$J,2,0)</f>
        <v>12364.91</v>
      </c>
      <c r="AD302" s="34">
        <f t="shared" si="314"/>
        <v>-12364.91</v>
      </c>
      <c r="AE302" s="24"/>
      <c r="AF302" s="24"/>
      <c r="AG302" s="34">
        <f t="shared" si="315"/>
        <v>0</v>
      </c>
      <c r="AI302" s="42">
        <f t="shared" si="317"/>
        <v>70824.99</v>
      </c>
      <c r="AJ302" s="42">
        <f t="shared" si="318"/>
        <v>20824.99</v>
      </c>
      <c r="AK302" s="42">
        <f t="shared" si="319"/>
        <v>20824.99</v>
      </c>
      <c r="AL302" s="42">
        <f t="shared" si="320"/>
        <v>20824.99</v>
      </c>
      <c r="AM302" s="43" t="e">
        <f>VLOOKUP(D302,'[9]2月'!$B:$C,2,0)</f>
        <v>#N/A</v>
      </c>
    </row>
    <row r="303" s="25" customFormat="1" ht="16.5" spans="3:39">
      <c r="C303" s="25" t="s">
        <v>678</v>
      </c>
      <c r="D303" s="25" t="s">
        <v>679</v>
      </c>
      <c r="E303" s="25" t="s">
        <v>644</v>
      </c>
      <c r="F303" s="25" t="s">
        <v>645</v>
      </c>
      <c r="G303" s="66">
        <v>0</v>
      </c>
      <c r="H303" s="66">
        <v>0</v>
      </c>
      <c r="I303" s="66">
        <v>0</v>
      </c>
      <c r="J303" s="24">
        <f t="shared" ref="J303:L303" si="365">P303+V303+Y303+AB303+AE303+S303+M303</f>
        <v>40000</v>
      </c>
      <c r="K303" s="24">
        <f t="shared" si="365"/>
        <v>0</v>
      </c>
      <c r="L303" s="24">
        <f t="shared" si="365"/>
        <v>40000</v>
      </c>
      <c r="M303" s="33"/>
      <c r="N303" s="24"/>
      <c r="O303" s="34">
        <f t="shared" si="340"/>
        <v>0</v>
      </c>
      <c r="P303" s="34">
        <v>0</v>
      </c>
      <c r="Q303" s="34"/>
      <c r="R303" s="34">
        <f t="shared" si="341"/>
        <v>0</v>
      </c>
      <c r="S303" s="34">
        <f>VLOOKUP(D303,'[3]11月支付计划'!$D$3:$J$100,7,0)</f>
        <v>20000</v>
      </c>
      <c r="T303" s="34"/>
      <c r="U303" s="34">
        <f t="shared" si="344"/>
        <v>20000</v>
      </c>
      <c r="V303" s="34">
        <f>VLOOKUP(D303,'[10]10月份支付安排'!$C$4:$H$68,6,0)</f>
        <v>0</v>
      </c>
      <c r="W303" s="34"/>
      <c r="X303" s="34">
        <f t="shared" si="342"/>
        <v>0</v>
      </c>
      <c r="Y303" s="35">
        <v>20000</v>
      </c>
      <c r="Z303" s="34"/>
      <c r="AA303" s="34">
        <f t="shared" si="313"/>
        <v>20000</v>
      </c>
      <c r="AB303" s="35"/>
      <c r="AC303" s="24"/>
      <c r="AD303" s="34">
        <f t="shared" si="314"/>
        <v>0</v>
      </c>
      <c r="AE303" s="24"/>
      <c r="AF303" s="24"/>
      <c r="AG303" s="34">
        <f t="shared" si="315"/>
        <v>0</v>
      </c>
      <c r="AI303" s="42">
        <f t="shared" si="317"/>
        <v>-20000</v>
      </c>
      <c r="AJ303" s="42">
        <f t="shared" si="318"/>
        <v>-40000</v>
      </c>
      <c r="AK303" s="42">
        <f t="shared" si="319"/>
        <v>-40000</v>
      </c>
      <c r="AL303" s="42">
        <f t="shared" si="320"/>
        <v>-40000</v>
      </c>
      <c r="AM303" s="43" t="e">
        <f>VLOOKUP(D303,'[9]2月'!$B:$C,2,0)</f>
        <v>#N/A</v>
      </c>
    </row>
    <row r="304" s="25" customFormat="1" ht="16.5" spans="3:39">
      <c r="C304" s="25" t="s">
        <v>680</v>
      </c>
      <c r="D304" s="25" t="s">
        <v>681</v>
      </c>
      <c r="E304" s="25" t="s">
        <v>644</v>
      </c>
      <c r="F304" s="25" t="s">
        <v>645</v>
      </c>
      <c r="G304" s="66">
        <v>0</v>
      </c>
      <c r="H304" s="66">
        <v>0</v>
      </c>
      <c r="I304" s="66">
        <v>0</v>
      </c>
      <c r="J304" s="24">
        <f t="shared" ref="J304:L304" si="366">P304+V304+Y304+AB304+AE304+S304+M304</f>
        <v>1558048.48333333</v>
      </c>
      <c r="K304" s="24">
        <f t="shared" si="366"/>
        <v>51219.25</v>
      </c>
      <c r="L304" s="24">
        <f t="shared" si="366"/>
        <v>1506829.23333333</v>
      </c>
      <c r="M304" s="33"/>
      <c r="N304" s="24"/>
      <c r="O304" s="34">
        <f t="shared" si="340"/>
        <v>0</v>
      </c>
      <c r="P304" s="34">
        <v>0</v>
      </c>
      <c r="Q304" s="34"/>
      <c r="R304" s="34">
        <f t="shared" si="341"/>
        <v>0</v>
      </c>
      <c r="S304" s="34">
        <f>VLOOKUP(D304,'[3]11月支付计划'!$D$3:$J$100,7,0)</f>
        <v>500000</v>
      </c>
      <c r="T304" s="34"/>
      <c r="U304" s="34">
        <f t="shared" si="344"/>
        <v>500000</v>
      </c>
      <c r="V304" s="34">
        <f>VLOOKUP(D304,'[10]10月份支付安排'!$C$4:$H$68,6,0)</f>
        <v>1000000</v>
      </c>
      <c r="W304" s="34"/>
      <c r="X304" s="34">
        <f t="shared" si="342"/>
        <v>1000000</v>
      </c>
      <c r="Y304" s="34"/>
      <c r="Z304" s="34"/>
      <c r="AA304" s="34">
        <f t="shared" si="313"/>
        <v>0</v>
      </c>
      <c r="AB304" s="35">
        <v>51219.25</v>
      </c>
      <c r="AC304" s="24">
        <f>VLOOKUP(D304,'[4]8月'!$I:$J,2,0)</f>
        <v>51219.25</v>
      </c>
      <c r="AD304" s="34">
        <f t="shared" si="314"/>
        <v>0</v>
      </c>
      <c r="AE304" s="24">
        <f>VLOOKUP(D304,[8]签批清单!$B:$C,2,0)</f>
        <v>6829.23333333333</v>
      </c>
      <c r="AF304" s="24"/>
      <c r="AG304" s="34">
        <f t="shared" si="315"/>
        <v>6829.23333333333</v>
      </c>
      <c r="AI304" s="42">
        <f t="shared" si="317"/>
        <v>-1006829.23333333</v>
      </c>
      <c r="AJ304" s="42">
        <f t="shared" si="318"/>
        <v>-1506829.23333333</v>
      </c>
      <c r="AK304" s="42">
        <f t="shared" si="319"/>
        <v>-1506829.23333333</v>
      </c>
      <c r="AL304" s="42">
        <f t="shared" si="320"/>
        <v>-1506829.23333333</v>
      </c>
      <c r="AM304" s="43" t="e">
        <f>VLOOKUP(D304,'[9]2月'!$B:$C,2,0)</f>
        <v>#N/A</v>
      </c>
    </row>
    <row r="305" s="25" customFormat="1" ht="16.5" spans="3:39">
      <c r="C305" s="25" t="s">
        <v>682</v>
      </c>
      <c r="D305" s="25" t="s">
        <v>683</v>
      </c>
      <c r="E305" s="25" t="s">
        <v>644</v>
      </c>
      <c r="F305" s="25" t="s">
        <v>645</v>
      </c>
      <c r="G305" s="66">
        <v>0</v>
      </c>
      <c r="H305" s="66">
        <v>0</v>
      </c>
      <c r="I305" s="66">
        <v>0</v>
      </c>
      <c r="J305" s="24">
        <f t="shared" ref="J305:L305" si="367">P305+V305+Y305+AB305+AE305+S305+M305</f>
        <v>30223</v>
      </c>
      <c r="K305" s="24">
        <f t="shared" si="367"/>
        <v>19752</v>
      </c>
      <c r="L305" s="24">
        <f t="shared" si="367"/>
        <v>10471</v>
      </c>
      <c r="M305" s="33"/>
      <c r="N305" s="24">
        <v>3198</v>
      </c>
      <c r="O305" s="34">
        <f t="shared" si="340"/>
        <v>-3198</v>
      </c>
      <c r="P305" s="34">
        <v>5000</v>
      </c>
      <c r="Q305" s="34"/>
      <c r="R305" s="34">
        <f t="shared" si="341"/>
        <v>5000</v>
      </c>
      <c r="S305" s="34">
        <f>VLOOKUP(D305,'[3]11月支付计划'!$D$3:$J$100,7,0)</f>
        <v>5000</v>
      </c>
      <c r="T305" s="34"/>
      <c r="U305" s="34">
        <f t="shared" si="344"/>
        <v>5000</v>
      </c>
      <c r="V305" s="34">
        <f>VLOOKUP(D305,'[10]10月份支付安排'!$C$4:$H$68,6,0)</f>
        <v>0</v>
      </c>
      <c r="W305" s="34"/>
      <c r="X305" s="34">
        <f t="shared" si="342"/>
        <v>0</v>
      </c>
      <c r="Y305" s="35">
        <v>3189</v>
      </c>
      <c r="Z305" s="34"/>
      <c r="AA305" s="34">
        <f t="shared" si="313"/>
        <v>3189</v>
      </c>
      <c r="AB305" s="35">
        <v>15030</v>
      </c>
      <c r="AC305" s="24">
        <f>VLOOKUP(D305,'[4]8月'!$I:$J,2,0)</f>
        <v>16554</v>
      </c>
      <c r="AD305" s="34">
        <f t="shared" si="314"/>
        <v>-1524</v>
      </c>
      <c r="AE305" s="24">
        <f>VLOOKUP(D305,[8]签批清单!$B:$C,2,0)</f>
        <v>2004</v>
      </c>
      <c r="AF305" s="24"/>
      <c r="AG305" s="34">
        <f t="shared" si="315"/>
        <v>2004</v>
      </c>
      <c r="AI305" s="42">
        <f t="shared" si="317"/>
        <v>-471</v>
      </c>
      <c r="AJ305" s="42">
        <f t="shared" si="318"/>
        <v>-5471</v>
      </c>
      <c r="AK305" s="42">
        <f t="shared" si="319"/>
        <v>-10471</v>
      </c>
      <c r="AL305" s="42">
        <f t="shared" si="320"/>
        <v>-10471</v>
      </c>
      <c r="AM305" s="43" t="e">
        <f>VLOOKUP(D305,'[9]2月'!$B:$C,2,0)</f>
        <v>#N/A</v>
      </c>
    </row>
    <row r="306" s="25" customFormat="1" ht="16.5" spans="3:39">
      <c r="C306" s="25" t="s">
        <v>684</v>
      </c>
      <c r="D306" s="25" t="s">
        <v>685</v>
      </c>
      <c r="E306" s="25" t="s">
        <v>644</v>
      </c>
      <c r="F306" s="25" t="s">
        <v>645</v>
      </c>
      <c r="G306" s="66">
        <v>0</v>
      </c>
      <c r="H306" s="66">
        <v>0</v>
      </c>
      <c r="I306" s="66">
        <v>0</v>
      </c>
      <c r="J306" s="24">
        <f t="shared" ref="J306:L306" si="368">P306+V306+Y306+AB306+AE306+S306+M306</f>
        <v>20000</v>
      </c>
      <c r="K306" s="24">
        <f t="shared" si="368"/>
        <v>0</v>
      </c>
      <c r="L306" s="24">
        <f t="shared" si="368"/>
        <v>20000</v>
      </c>
      <c r="M306" s="33"/>
      <c r="N306" s="24"/>
      <c r="O306" s="34">
        <f t="shared" si="340"/>
        <v>0</v>
      </c>
      <c r="P306" s="34">
        <v>0</v>
      </c>
      <c r="Q306" s="34">
        <f>VLOOKUP(D306,'[4]12月'!$I:$J,2,0)</f>
        <v>0</v>
      </c>
      <c r="R306" s="34">
        <f t="shared" si="341"/>
        <v>0</v>
      </c>
      <c r="S306" s="34">
        <f>VLOOKUP(D306,'[3]11月支付计划'!$D$3:$J$100,7,0)</f>
        <v>20000</v>
      </c>
      <c r="T306" s="34"/>
      <c r="U306" s="34">
        <f t="shared" si="344"/>
        <v>20000</v>
      </c>
      <c r="V306" s="34"/>
      <c r="W306" s="34"/>
      <c r="X306" s="34">
        <f t="shared" si="342"/>
        <v>0</v>
      </c>
      <c r="Y306" s="34"/>
      <c r="Z306" s="34"/>
      <c r="AA306" s="34">
        <f t="shared" si="313"/>
        <v>0</v>
      </c>
      <c r="AB306" s="34"/>
      <c r="AC306" s="24"/>
      <c r="AD306" s="34">
        <f t="shared" si="314"/>
        <v>0</v>
      </c>
      <c r="AE306" s="24"/>
      <c r="AF306" s="24"/>
      <c r="AG306" s="34">
        <f t="shared" si="315"/>
        <v>0</v>
      </c>
      <c r="AI306" s="42">
        <f t="shared" si="317"/>
        <v>0</v>
      </c>
      <c r="AJ306" s="42">
        <f t="shared" si="318"/>
        <v>-20000</v>
      </c>
      <c r="AK306" s="42">
        <f t="shared" si="319"/>
        <v>-20000</v>
      </c>
      <c r="AL306" s="42">
        <f t="shared" si="320"/>
        <v>-20000</v>
      </c>
      <c r="AM306" s="43" t="e">
        <f>VLOOKUP(D306,'[9]2月'!$B:$C,2,0)</f>
        <v>#N/A</v>
      </c>
    </row>
    <row r="307" s="25" customFormat="1" ht="16.5" spans="3:39">
      <c r="C307" s="25" t="s">
        <v>763</v>
      </c>
      <c r="D307" s="25" t="s">
        <v>764</v>
      </c>
      <c r="E307" s="25" t="s">
        <v>644</v>
      </c>
      <c r="F307" s="25" t="s">
        <v>645</v>
      </c>
      <c r="G307" s="66">
        <f>VLOOKUP($C307,'[2]2024.01月支付计划'!$B:$H,5,0)</f>
        <v>-4034.38</v>
      </c>
      <c r="H307" s="66">
        <f>VLOOKUP($C307,'[2]2024.01月支付计划'!$B:$H,6,0)</f>
        <v>0</v>
      </c>
      <c r="I307" s="66">
        <f>VLOOKUP($C307,'[2]2024.01月支付计划'!$B:$H,7,0)</f>
        <v>0</v>
      </c>
      <c r="J307" s="24">
        <f t="shared" ref="J307:L307" si="369">P307+V307+Y307+AB307+AE307+S307+M307</f>
        <v>21607.83</v>
      </c>
      <c r="K307" s="24">
        <f t="shared" si="369"/>
        <v>1607.83</v>
      </c>
      <c r="L307" s="24">
        <f t="shared" si="369"/>
        <v>20000</v>
      </c>
      <c r="M307" s="33">
        <v>0</v>
      </c>
      <c r="N307" s="24"/>
      <c r="O307" s="34">
        <f t="shared" si="340"/>
        <v>0</v>
      </c>
      <c r="P307" s="34">
        <v>0</v>
      </c>
      <c r="Q307" s="34"/>
      <c r="R307" s="34">
        <f t="shared" si="341"/>
        <v>0</v>
      </c>
      <c r="S307" s="34">
        <v>20000</v>
      </c>
      <c r="T307" s="34"/>
      <c r="U307" s="34">
        <f t="shared" si="344"/>
        <v>20000</v>
      </c>
      <c r="V307" s="34"/>
      <c r="W307" s="34"/>
      <c r="X307" s="34">
        <f t="shared" si="342"/>
        <v>0</v>
      </c>
      <c r="Y307" s="35">
        <v>1161.48</v>
      </c>
      <c r="Z307" s="34">
        <v>1161.48</v>
      </c>
      <c r="AA307" s="34">
        <f t="shared" si="313"/>
        <v>0</v>
      </c>
      <c r="AB307" s="35"/>
      <c r="AC307" s="24"/>
      <c r="AD307" s="34">
        <f t="shared" si="314"/>
        <v>0</v>
      </c>
      <c r="AE307" s="24">
        <v>446.35</v>
      </c>
      <c r="AF307" s="24">
        <f>VLOOKUP(D307,'[4]7月'!$I:$J,2,0)</f>
        <v>446.35</v>
      </c>
      <c r="AG307" s="34">
        <f t="shared" si="315"/>
        <v>0</v>
      </c>
      <c r="AI307" s="42">
        <f t="shared" si="317"/>
        <v>0</v>
      </c>
      <c r="AJ307" s="42">
        <f t="shared" si="318"/>
        <v>-20000</v>
      </c>
      <c r="AK307" s="42">
        <f t="shared" si="319"/>
        <v>-20000</v>
      </c>
      <c r="AL307" s="42">
        <f t="shared" si="320"/>
        <v>-20000</v>
      </c>
      <c r="AM307" s="43" t="e">
        <f>VLOOKUP(D307,'[9]2月'!$B:$C,2,0)</f>
        <v>#N/A</v>
      </c>
    </row>
    <row r="308" s="25" customFormat="1" ht="16.5" spans="3:39">
      <c r="C308" s="25" t="s">
        <v>686</v>
      </c>
      <c r="D308" s="25" t="s">
        <v>687</v>
      </c>
      <c r="E308" s="25" t="s">
        <v>644</v>
      </c>
      <c r="F308" s="25" t="s">
        <v>645</v>
      </c>
      <c r="G308" s="66">
        <v>0</v>
      </c>
      <c r="H308" s="66">
        <v>0</v>
      </c>
      <c r="I308" s="66">
        <v>0</v>
      </c>
      <c r="J308" s="24">
        <f t="shared" ref="J308:L308" si="370">P308+V308+Y308+AB308+AE308+S308+M308</f>
        <v>100000</v>
      </c>
      <c r="K308" s="24">
        <f t="shared" si="370"/>
        <v>0</v>
      </c>
      <c r="L308" s="24">
        <f t="shared" si="370"/>
        <v>100000</v>
      </c>
      <c r="M308" s="33"/>
      <c r="N308" s="24"/>
      <c r="O308" s="34">
        <f t="shared" si="340"/>
        <v>0</v>
      </c>
      <c r="P308" s="34">
        <v>20000</v>
      </c>
      <c r="Q308" s="34"/>
      <c r="R308" s="34">
        <f t="shared" si="341"/>
        <v>20000</v>
      </c>
      <c r="S308" s="34">
        <f>VLOOKUP(D308,'[3]11月支付计划'!$D$3:$J$100,7,0)</f>
        <v>80000</v>
      </c>
      <c r="T308" s="34"/>
      <c r="U308" s="34">
        <f t="shared" si="344"/>
        <v>80000</v>
      </c>
      <c r="V308" s="34"/>
      <c r="W308" s="34"/>
      <c r="X308" s="34">
        <f t="shared" si="342"/>
        <v>0</v>
      </c>
      <c r="Y308" s="34"/>
      <c r="Z308" s="34"/>
      <c r="AA308" s="34">
        <f t="shared" si="313"/>
        <v>0</v>
      </c>
      <c r="AB308" s="34"/>
      <c r="AC308" s="24"/>
      <c r="AD308" s="34">
        <f t="shared" si="314"/>
        <v>0</v>
      </c>
      <c r="AE308" s="24"/>
      <c r="AF308" s="24"/>
      <c r="AG308" s="34">
        <f t="shared" si="315"/>
        <v>0</v>
      </c>
      <c r="AI308" s="42">
        <f t="shared" si="317"/>
        <v>0</v>
      </c>
      <c r="AJ308" s="42">
        <f t="shared" si="318"/>
        <v>-80000</v>
      </c>
      <c r="AK308" s="42">
        <f t="shared" si="319"/>
        <v>-100000</v>
      </c>
      <c r="AL308" s="42">
        <f t="shared" si="320"/>
        <v>-100000</v>
      </c>
      <c r="AM308" s="43" t="e">
        <f>VLOOKUP(D308,'[9]2月'!$B:$C,2,0)</f>
        <v>#N/A</v>
      </c>
    </row>
    <row r="309" s="25" customFormat="1" ht="16.5" spans="3:39">
      <c r="C309" s="25" t="s">
        <v>753</v>
      </c>
      <c r="D309" s="25" t="s">
        <v>754</v>
      </c>
      <c r="E309" s="25" t="s">
        <v>644</v>
      </c>
      <c r="F309" s="25" t="s">
        <v>645</v>
      </c>
      <c r="G309" s="66">
        <f>VLOOKUP($C309,'[2]2024.01月支付计划'!$B:$H,5,0)</f>
        <v>206890.57</v>
      </c>
      <c r="H309" s="66">
        <f>VLOOKUP($C309,'[2]2024.01月支付计划'!$B:$H,6,0)</f>
        <v>205500</v>
      </c>
      <c r="I309" s="66">
        <f>VLOOKUP($C309,'[2]2024.01月支付计划'!$B:$H,7,0)</f>
        <v>34250</v>
      </c>
      <c r="J309" s="24">
        <f t="shared" ref="J309:L309" si="371">P309+V309+Y309+AB309+AE309+S309+M309</f>
        <v>119461.049333333</v>
      </c>
      <c r="K309" s="24">
        <f t="shared" si="371"/>
        <v>70000</v>
      </c>
      <c r="L309" s="24">
        <f t="shared" si="371"/>
        <v>49461.0493333333</v>
      </c>
      <c r="M309" s="33">
        <f>VLOOKUP(C309,'[2]2024.01月支付计划'!$B:$K,10,0)</f>
        <v>27000</v>
      </c>
      <c r="N309" s="24"/>
      <c r="O309" s="34">
        <f t="shared" si="340"/>
        <v>27000</v>
      </c>
      <c r="P309" s="34">
        <v>20000</v>
      </c>
      <c r="Q309" s="34"/>
      <c r="R309" s="34">
        <f t="shared" si="341"/>
        <v>20000</v>
      </c>
      <c r="S309" s="34"/>
      <c r="T309" s="34"/>
      <c r="U309" s="34">
        <f t="shared" si="344"/>
        <v>0</v>
      </c>
      <c r="V309" s="34"/>
      <c r="W309" s="34"/>
      <c r="X309" s="34">
        <f t="shared" si="342"/>
        <v>0</v>
      </c>
      <c r="Y309" s="35"/>
      <c r="Z309" s="34"/>
      <c r="AA309" s="34">
        <f t="shared" si="313"/>
        <v>0</v>
      </c>
      <c r="AB309" s="35">
        <v>50000</v>
      </c>
      <c r="AC309" s="24">
        <f>VLOOKUP(D309,'[4]8月'!$I:$J,2,0)</f>
        <v>50000</v>
      </c>
      <c r="AD309" s="34">
        <f t="shared" si="314"/>
        <v>0</v>
      </c>
      <c r="AE309" s="24">
        <f>VLOOKUP(D309,[8]签批清单!$B:$C,2,0)</f>
        <v>22461.0493333333</v>
      </c>
      <c r="AF309" s="24">
        <f>VLOOKUP(D309,'[4]7月'!$I:$J,2,0)</f>
        <v>20000</v>
      </c>
      <c r="AG309" s="34">
        <f t="shared" si="315"/>
        <v>2461.0493333333</v>
      </c>
      <c r="AI309" s="42">
        <f t="shared" si="317"/>
        <v>-2461.0493333333</v>
      </c>
      <c r="AJ309" s="42">
        <f t="shared" si="318"/>
        <v>-2461.0493333333</v>
      </c>
      <c r="AK309" s="42">
        <f t="shared" si="319"/>
        <v>-22461.0493333333</v>
      </c>
      <c r="AL309" s="42">
        <f t="shared" si="320"/>
        <v>-49461.0493333333</v>
      </c>
      <c r="AM309" s="43" t="e">
        <f>VLOOKUP(D309,'[9]2月'!$B:$C,2,0)</f>
        <v>#N/A</v>
      </c>
    </row>
    <row r="310" s="25" customFormat="1" ht="16.5" spans="3:39">
      <c r="C310" s="25" t="s">
        <v>340</v>
      </c>
      <c r="D310" s="25" t="s">
        <v>341</v>
      </c>
      <c r="E310" s="25" t="s">
        <v>644</v>
      </c>
      <c r="F310" s="25" t="s">
        <v>645</v>
      </c>
      <c r="G310" s="66">
        <f>VLOOKUP($C310,'[2]2024.01月支付计划'!$B:$H,5,0)</f>
        <v>9212.92</v>
      </c>
      <c r="H310" s="66">
        <f>VLOOKUP($C310,'[2]2024.01月支付计划'!$B:$H,6,0)</f>
        <v>15500</v>
      </c>
      <c r="I310" s="66">
        <f>VLOOKUP($C310,'[2]2024.01月支付计划'!$B:$H,7,0)</f>
        <v>2583.33333333333</v>
      </c>
      <c r="J310" s="24">
        <f t="shared" ref="J310:L310" si="372">P310+V310+Y310+AB310+AE310+S310+M310</f>
        <v>41017.38</v>
      </c>
      <c r="K310" s="24">
        <f t="shared" si="372"/>
        <v>18084.3</v>
      </c>
      <c r="L310" s="24">
        <f t="shared" si="372"/>
        <v>22933.08</v>
      </c>
      <c r="M310" s="33">
        <f>VLOOKUP(C310,'[2]2024.01月支付计划'!$B:$K,10,0)</f>
        <v>9212.92</v>
      </c>
      <c r="N310" s="24"/>
      <c r="O310" s="34">
        <f t="shared" si="340"/>
        <v>9212.92</v>
      </c>
      <c r="P310" s="34">
        <v>9200</v>
      </c>
      <c r="Q310" s="34"/>
      <c r="R310" s="34">
        <f t="shared" si="341"/>
        <v>9200</v>
      </c>
      <c r="S310" s="34"/>
      <c r="T310" s="34"/>
      <c r="U310" s="34">
        <f t="shared" si="344"/>
        <v>0</v>
      </c>
      <c r="V310" s="34"/>
      <c r="W310" s="34"/>
      <c r="X310" s="34">
        <f t="shared" si="342"/>
        <v>0</v>
      </c>
      <c r="Y310" s="35">
        <v>7412.92</v>
      </c>
      <c r="Z310" s="34"/>
      <c r="AA310" s="34">
        <f t="shared" si="313"/>
        <v>7412.92</v>
      </c>
      <c r="AB310" s="35">
        <v>13404.3</v>
      </c>
      <c r="AC310" s="24">
        <f>VLOOKUP(D310,'[4]8月'!$I:$J,2,0)</f>
        <v>16524.3</v>
      </c>
      <c r="AD310" s="34">
        <f t="shared" si="314"/>
        <v>-3120</v>
      </c>
      <c r="AE310" s="24">
        <f>VLOOKUP(D310,[8]签批清单!$B:$C,2,0)</f>
        <v>1787.24</v>
      </c>
      <c r="AF310" s="24">
        <f>VLOOKUP(D310,'[4]7月'!$I:$J,2,0)</f>
        <v>1560</v>
      </c>
      <c r="AG310" s="34">
        <f t="shared" si="315"/>
        <v>227.24</v>
      </c>
      <c r="AI310" s="42">
        <f t="shared" si="317"/>
        <v>-4520.16</v>
      </c>
      <c r="AJ310" s="42">
        <f t="shared" si="318"/>
        <v>-4520.16</v>
      </c>
      <c r="AK310" s="42">
        <f t="shared" si="319"/>
        <v>-13720.16</v>
      </c>
      <c r="AL310" s="42">
        <f t="shared" si="320"/>
        <v>-22933.08</v>
      </c>
      <c r="AM310" s="43" t="e">
        <f>VLOOKUP(D310,'[9]2月'!$B:$C,2,0)</f>
        <v>#N/A</v>
      </c>
    </row>
    <row r="311" s="25" customFormat="1" ht="16.5" spans="3:39">
      <c r="C311" s="25" t="s">
        <v>755</v>
      </c>
      <c r="D311" s="25" t="s">
        <v>756</v>
      </c>
      <c r="E311" s="25" t="s">
        <v>644</v>
      </c>
      <c r="F311" s="25" t="s">
        <v>645</v>
      </c>
      <c r="G311" s="66">
        <f>VLOOKUP($C311,'[2]2024.01月支付计划'!$B:$H,5,0)</f>
        <v>31080</v>
      </c>
      <c r="H311" s="66">
        <f>VLOOKUP($C311,'[2]2024.01月支付计划'!$B:$H,6,0)</f>
        <v>110080</v>
      </c>
      <c r="I311" s="66">
        <f>VLOOKUP($C311,'[2]2024.01月支付计划'!$B:$H,7,0)</f>
        <v>18346.6666666667</v>
      </c>
      <c r="J311" s="24">
        <f t="shared" ref="J311:L311" si="373">P311+V311+Y311+AB311+AE311+S311+M311</f>
        <v>47499</v>
      </c>
      <c r="K311" s="24">
        <f t="shared" si="373"/>
        <v>26240</v>
      </c>
      <c r="L311" s="24">
        <f t="shared" si="373"/>
        <v>21259</v>
      </c>
      <c r="M311" s="33">
        <v>0</v>
      </c>
      <c r="N311" s="24"/>
      <c r="O311" s="34">
        <f t="shared" si="340"/>
        <v>0</v>
      </c>
      <c r="P311" s="34">
        <v>21259</v>
      </c>
      <c r="Q311" s="34"/>
      <c r="R311" s="34">
        <f t="shared" si="341"/>
        <v>21259</v>
      </c>
      <c r="S311" s="34"/>
      <c r="T311" s="34"/>
      <c r="U311" s="34">
        <f t="shared" si="344"/>
        <v>0</v>
      </c>
      <c r="V311" s="34"/>
      <c r="W311" s="34"/>
      <c r="X311" s="34">
        <f t="shared" si="342"/>
        <v>0</v>
      </c>
      <c r="Y311" s="35"/>
      <c r="Z311" s="34"/>
      <c r="AA311" s="34">
        <f t="shared" si="313"/>
        <v>0</v>
      </c>
      <c r="AB311" s="35">
        <v>26240</v>
      </c>
      <c r="AC311" s="24">
        <f>VLOOKUP(D311,'[4]8月'!$I:$J,2,0)</f>
        <v>26240</v>
      </c>
      <c r="AD311" s="34">
        <f t="shared" si="314"/>
        <v>0</v>
      </c>
      <c r="AE311" s="24"/>
      <c r="AF311" s="24"/>
      <c r="AG311" s="34">
        <f t="shared" si="315"/>
        <v>0</v>
      </c>
      <c r="AI311" s="42">
        <f t="shared" si="317"/>
        <v>0</v>
      </c>
      <c r="AJ311" s="42">
        <f t="shared" si="318"/>
        <v>0</v>
      </c>
      <c r="AK311" s="42">
        <f t="shared" si="319"/>
        <v>-21259</v>
      </c>
      <c r="AL311" s="42">
        <f t="shared" si="320"/>
        <v>-21259</v>
      </c>
      <c r="AM311" s="43" t="e">
        <f>VLOOKUP(D311,'[9]2月'!$B:$C,2,0)</f>
        <v>#N/A</v>
      </c>
    </row>
    <row r="312" s="25" customFormat="1" ht="16.5" spans="3:39">
      <c r="C312" s="25" t="s">
        <v>360</v>
      </c>
      <c r="D312" s="25" t="s">
        <v>361</v>
      </c>
      <c r="E312" s="25" t="s">
        <v>644</v>
      </c>
      <c r="F312" s="25" t="s">
        <v>645</v>
      </c>
      <c r="G312" s="66">
        <f>VLOOKUP($C312,'[2]2024.01月支付计划'!$B:$H,5,0)</f>
        <v>16</v>
      </c>
      <c r="H312" s="66">
        <f>VLOOKUP($C312,'[2]2024.01月支付计划'!$B:$H,6,0)</f>
        <v>0</v>
      </c>
      <c r="I312" s="66">
        <f>VLOOKUP($C312,'[2]2024.01月支付计划'!$B:$H,7,0)</f>
        <v>0</v>
      </c>
      <c r="J312" s="24">
        <f t="shared" ref="J312:L312" si="374">P312+V312+Y312+AB312+AE312+S312+M312</f>
        <v>5000</v>
      </c>
      <c r="K312" s="24">
        <f t="shared" si="374"/>
        <v>0</v>
      </c>
      <c r="L312" s="24">
        <f t="shared" si="374"/>
        <v>5000</v>
      </c>
      <c r="M312" s="33">
        <f>VLOOKUP(C312,'[2]2024.01月支付计划'!$B:$K,10,0)</f>
        <v>0</v>
      </c>
      <c r="N312" s="24"/>
      <c r="O312" s="34">
        <f t="shared" si="340"/>
        <v>0</v>
      </c>
      <c r="P312" s="34">
        <v>5000</v>
      </c>
      <c r="Q312" s="34"/>
      <c r="R312" s="34">
        <f t="shared" si="341"/>
        <v>5000</v>
      </c>
      <c r="S312" s="34"/>
      <c r="T312" s="34"/>
      <c r="U312" s="34">
        <f t="shared" si="344"/>
        <v>0</v>
      </c>
      <c r="V312" s="34"/>
      <c r="W312" s="34"/>
      <c r="X312" s="34">
        <f t="shared" si="342"/>
        <v>0</v>
      </c>
      <c r="Y312" s="34"/>
      <c r="Z312" s="34"/>
      <c r="AA312" s="34">
        <f t="shared" si="313"/>
        <v>0</v>
      </c>
      <c r="AB312" s="34"/>
      <c r="AC312" s="24"/>
      <c r="AD312" s="34">
        <f t="shared" si="314"/>
        <v>0</v>
      </c>
      <c r="AE312" s="24"/>
      <c r="AF312" s="24"/>
      <c r="AG312" s="34">
        <f t="shared" si="315"/>
        <v>0</v>
      </c>
      <c r="AI312" s="42">
        <f t="shared" si="317"/>
        <v>0</v>
      </c>
      <c r="AJ312" s="42">
        <f t="shared" si="318"/>
        <v>0</v>
      </c>
      <c r="AK312" s="42">
        <f t="shared" si="319"/>
        <v>-5000</v>
      </c>
      <c r="AL312" s="42">
        <f t="shared" si="320"/>
        <v>-5000</v>
      </c>
      <c r="AM312" s="43" t="e">
        <f>VLOOKUP(D312,'[9]2月'!$B:$C,2,0)</f>
        <v>#N/A</v>
      </c>
    </row>
    <row r="313" s="25" customFormat="1" ht="16.5" spans="3:39">
      <c r="C313" s="25" t="s">
        <v>608</v>
      </c>
      <c r="D313" s="25" t="s">
        <v>609</v>
      </c>
      <c r="E313" s="25" t="s">
        <v>1080</v>
      </c>
      <c r="F313" s="25" t="s">
        <v>645</v>
      </c>
      <c r="G313" s="66">
        <f>VLOOKUP($C313,'[2]2024.01月支付计划'!$B:$H,5,0)</f>
        <v>19500</v>
      </c>
      <c r="H313" s="66">
        <f>VLOOKUP($C313,'[2]2024.01月支付计划'!$B:$H,6,0)</f>
        <v>0</v>
      </c>
      <c r="I313" s="66">
        <f>VLOOKUP($C313,'[2]2024.01月支付计划'!$B:$H,7,0)</f>
        <v>0</v>
      </c>
      <c r="J313" s="24">
        <f t="shared" ref="J313:L313" si="375">P313+V313+Y313+AB313+AE313+S313+M313</f>
        <v>39000</v>
      </c>
      <c r="K313" s="24">
        <f t="shared" si="375"/>
        <v>0</v>
      </c>
      <c r="L313" s="24">
        <f t="shared" si="375"/>
        <v>39000</v>
      </c>
      <c r="M313" s="33">
        <f>VLOOKUP(C313,'[2]2024.01月支付计划'!$B:$K,10,0)</f>
        <v>19500</v>
      </c>
      <c r="N313" s="24"/>
      <c r="O313" s="34">
        <f t="shared" si="340"/>
        <v>19500</v>
      </c>
      <c r="P313" s="34">
        <v>19500</v>
      </c>
      <c r="Q313" s="34"/>
      <c r="R313" s="34">
        <f t="shared" si="341"/>
        <v>19500</v>
      </c>
      <c r="S313" s="34"/>
      <c r="T313" s="34"/>
      <c r="U313" s="34">
        <f t="shared" si="344"/>
        <v>0</v>
      </c>
      <c r="V313" s="34"/>
      <c r="W313" s="34"/>
      <c r="X313" s="34">
        <f t="shared" si="342"/>
        <v>0</v>
      </c>
      <c r="Y313" s="34"/>
      <c r="Z313" s="34"/>
      <c r="AA313" s="34">
        <f t="shared" si="313"/>
        <v>0</v>
      </c>
      <c r="AB313" s="34"/>
      <c r="AC313" s="24"/>
      <c r="AD313" s="34">
        <f t="shared" si="314"/>
        <v>0</v>
      </c>
      <c r="AE313" s="24"/>
      <c r="AF313" s="24"/>
      <c r="AG313" s="34">
        <f t="shared" si="315"/>
        <v>0</v>
      </c>
      <c r="AI313" s="42">
        <f t="shared" si="317"/>
        <v>0</v>
      </c>
      <c r="AJ313" s="42">
        <f t="shared" si="318"/>
        <v>0</v>
      </c>
      <c r="AK313" s="42">
        <f t="shared" si="319"/>
        <v>-19500</v>
      </c>
      <c r="AL313" s="42">
        <f t="shared" si="320"/>
        <v>-39000</v>
      </c>
      <c r="AM313" s="43" t="e">
        <f>VLOOKUP(D313,'[9]2月'!$B:$C,2,0)</f>
        <v>#N/A</v>
      </c>
    </row>
    <row r="314" s="25" customFormat="1" ht="16.5" spans="3:39">
      <c r="C314" s="25" t="s">
        <v>940</v>
      </c>
      <c r="D314" s="25" t="s">
        <v>941</v>
      </c>
      <c r="E314" s="25" t="s">
        <v>1080</v>
      </c>
      <c r="F314" s="25" t="s">
        <v>645</v>
      </c>
      <c r="G314" s="66">
        <f>VLOOKUP($C314,'[2]2024.01月支付计划'!$B:$H,5,0)</f>
        <v>0</v>
      </c>
      <c r="H314" s="66">
        <f>VLOOKUP($C314,'[2]2024.01月支付计划'!$B:$H,6,0)</f>
        <v>0</v>
      </c>
      <c r="I314" s="66">
        <f>VLOOKUP($C314,'[2]2024.01月支付计划'!$B:$H,7,0)</f>
        <v>0</v>
      </c>
      <c r="J314" s="24">
        <f t="shared" ref="J314:L314" si="376">P314+V314+Y314+AB314+AE314+S314+M314</f>
        <v>90400</v>
      </c>
      <c r="K314" s="24">
        <f t="shared" si="376"/>
        <v>90400</v>
      </c>
      <c r="L314" s="24">
        <f t="shared" si="376"/>
        <v>0</v>
      </c>
      <c r="M314" s="33">
        <f>VLOOKUP(C314,'[2]2024.01月支付计划'!$B:$K,10,0)</f>
        <v>45200</v>
      </c>
      <c r="N314" s="24">
        <v>45200</v>
      </c>
      <c r="O314" s="34">
        <f t="shared" si="340"/>
        <v>0</v>
      </c>
      <c r="P314" s="34">
        <v>45200</v>
      </c>
      <c r="Q314" s="34"/>
      <c r="R314" s="34">
        <f t="shared" si="341"/>
        <v>45200</v>
      </c>
      <c r="S314" s="34"/>
      <c r="T314" s="34"/>
      <c r="U314" s="34">
        <f t="shared" si="344"/>
        <v>0</v>
      </c>
      <c r="V314" s="34"/>
      <c r="W314" s="34">
        <f>VLOOKUP(D314,'[4]10月'!$I:$J,2,0)</f>
        <v>45200</v>
      </c>
      <c r="X314" s="34">
        <f t="shared" si="342"/>
        <v>-45200</v>
      </c>
      <c r="Y314" s="34"/>
      <c r="Z314" s="34"/>
      <c r="AA314" s="34">
        <f t="shared" si="313"/>
        <v>0</v>
      </c>
      <c r="AB314" s="34"/>
      <c r="AC314" s="24"/>
      <c r="AD314" s="34">
        <f t="shared" si="314"/>
        <v>0</v>
      </c>
      <c r="AE314" s="24"/>
      <c r="AF314" s="24"/>
      <c r="AG314" s="34">
        <f t="shared" si="315"/>
        <v>0</v>
      </c>
      <c r="AI314" s="42">
        <f t="shared" si="317"/>
        <v>90400</v>
      </c>
      <c r="AJ314" s="42">
        <f t="shared" si="318"/>
        <v>90400</v>
      </c>
      <c r="AK314" s="42">
        <f t="shared" si="319"/>
        <v>45200</v>
      </c>
      <c r="AL314" s="42">
        <f t="shared" si="320"/>
        <v>0</v>
      </c>
      <c r="AM314" s="43" t="e">
        <f>VLOOKUP(D314,'[9]2月'!$B:$C,2,0)</f>
        <v>#N/A</v>
      </c>
    </row>
    <row r="315" s="25" customFormat="1" ht="16.5" spans="3:39">
      <c r="C315" s="25" t="s">
        <v>468</v>
      </c>
      <c r="D315" s="25" t="s">
        <v>469</v>
      </c>
      <c r="E315" s="25" t="s">
        <v>1080</v>
      </c>
      <c r="F315" s="25" t="s">
        <v>645</v>
      </c>
      <c r="G315" s="66">
        <f>VLOOKUP($C315,'[2]2024.01月支付计划'!$B:$H,5,0)</f>
        <v>22500</v>
      </c>
      <c r="H315" s="66">
        <f>VLOOKUP($C315,'[2]2024.01月支付计划'!$B:$H,6,0)</f>
        <v>45000</v>
      </c>
      <c r="I315" s="66">
        <f>VLOOKUP($C315,'[2]2024.01月支付计划'!$B:$H,7,0)</f>
        <v>7500</v>
      </c>
      <c r="J315" s="24">
        <f t="shared" ref="J315:L315" si="377">P315+V315+Y315+AB315+AE315+S315+M315</f>
        <v>34500</v>
      </c>
      <c r="K315" s="24">
        <f t="shared" si="377"/>
        <v>45000</v>
      </c>
      <c r="L315" s="24">
        <f t="shared" si="377"/>
        <v>-10500</v>
      </c>
      <c r="M315" s="33">
        <f>VLOOKUP(C315,'[2]2024.01月支付计划'!$B:$K,10,0)</f>
        <v>6000</v>
      </c>
      <c r="N315" s="24">
        <v>22500</v>
      </c>
      <c r="O315" s="34">
        <f t="shared" si="340"/>
        <v>-16500</v>
      </c>
      <c r="P315" s="34">
        <v>22500</v>
      </c>
      <c r="Q315" s="34"/>
      <c r="R315" s="34">
        <f t="shared" si="341"/>
        <v>22500</v>
      </c>
      <c r="S315" s="34"/>
      <c r="T315" s="34"/>
      <c r="U315" s="34">
        <f t="shared" si="344"/>
        <v>0</v>
      </c>
      <c r="V315" s="34">
        <f>VLOOKUP(D315,'[10]10月份支付安排'!$C$4:$H$68,6,0)</f>
        <v>0</v>
      </c>
      <c r="W315" s="34">
        <f>VLOOKUP(D315,'[4]10月'!$I:$J,2,0)</f>
        <v>22500</v>
      </c>
      <c r="X315" s="34">
        <f t="shared" si="342"/>
        <v>-22500</v>
      </c>
      <c r="Y315" s="34">
        <v>6000</v>
      </c>
      <c r="Z315" s="34"/>
      <c r="AA315" s="34">
        <f t="shared" si="313"/>
        <v>6000</v>
      </c>
      <c r="AB315" s="34"/>
      <c r="AC315" s="24"/>
      <c r="AD315" s="34">
        <f t="shared" si="314"/>
        <v>0</v>
      </c>
      <c r="AE315" s="24"/>
      <c r="AF315" s="24"/>
      <c r="AG315" s="34">
        <f t="shared" si="315"/>
        <v>0</v>
      </c>
      <c r="AI315" s="42">
        <f t="shared" si="317"/>
        <v>39000</v>
      </c>
      <c r="AJ315" s="42">
        <f t="shared" si="318"/>
        <v>39000</v>
      </c>
      <c r="AK315" s="42">
        <f t="shared" si="319"/>
        <v>16500</v>
      </c>
      <c r="AL315" s="42">
        <f t="shared" si="320"/>
        <v>10500</v>
      </c>
      <c r="AM315" s="43" t="e">
        <f>VLOOKUP(D315,'[9]2月'!$B:$C,2,0)</f>
        <v>#N/A</v>
      </c>
    </row>
    <row r="316" s="25" customFormat="1" ht="16.5" spans="3:39">
      <c r="C316" s="25" t="s">
        <v>1087</v>
      </c>
      <c r="D316" s="25" t="s">
        <v>1088</v>
      </c>
      <c r="E316" s="25" t="s">
        <v>1080</v>
      </c>
      <c r="F316" s="25" t="s">
        <v>645</v>
      </c>
      <c r="G316" s="66">
        <f>VLOOKUP($C316,'[2]2024.01月支付计划'!$B:$H,5,0)</f>
        <v>9548.4</v>
      </c>
      <c r="H316" s="66">
        <f>VLOOKUP($C316,'[2]2024.01月支付计划'!$B:$H,6,0)</f>
        <v>3500</v>
      </c>
      <c r="I316" s="66">
        <f>VLOOKUP($C316,'[2]2024.01月支付计划'!$B:$H,7,0)</f>
        <v>583.333333333333</v>
      </c>
      <c r="J316" s="24">
        <f t="shared" ref="J316:L316" si="378">P316+V316+Y316+AB316+AE316+S316+M316</f>
        <v>16548.4</v>
      </c>
      <c r="K316" s="24">
        <f t="shared" si="378"/>
        <v>3500</v>
      </c>
      <c r="L316" s="24">
        <f t="shared" si="378"/>
        <v>13048.4</v>
      </c>
      <c r="M316" s="33">
        <f>VLOOKUP(C316,'[2]2024.01月支付计划'!$B:$K,10,0)</f>
        <v>0</v>
      </c>
      <c r="N316" s="24">
        <v>3500</v>
      </c>
      <c r="O316" s="34">
        <f t="shared" si="340"/>
        <v>-3500</v>
      </c>
      <c r="P316" s="34">
        <v>3500</v>
      </c>
      <c r="Q316" s="34"/>
      <c r="R316" s="34">
        <f t="shared" si="341"/>
        <v>3500</v>
      </c>
      <c r="S316" s="34">
        <v>9548.4</v>
      </c>
      <c r="T316" s="34"/>
      <c r="U316" s="34">
        <f t="shared" si="344"/>
        <v>9548.4</v>
      </c>
      <c r="V316" s="34"/>
      <c r="W316" s="34"/>
      <c r="X316" s="34">
        <f t="shared" si="342"/>
        <v>0</v>
      </c>
      <c r="Y316" s="35">
        <v>3500</v>
      </c>
      <c r="Z316" s="34"/>
      <c r="AA316" s="34">
        <f t="shared" si="313"/>
        <v>3500</v>
      </c>
      <c r="AB316" s="35"/>
      <c r="AC316" s="24"/>
      <c r="AD316" s="34">
        <f t="shared" si="314"/>
        <v>0</v>
      </c>
      <c r="AE316" s="24"/>
      <c r="AF316" s="24"/>
      <c r="AG316" s="34">
        <f t="shared" si="315"/>
        <v>0</v>
      </c>
      <c r="AI316" s="42">
        <f t="shared" si="317"/>
        <v>0</v>
      </c>
      <c r="AJ316" s="42">
        <f t="shared" si="318"/>
        <v>-9548.4</v>
      </c>
      <c r="AK316" s="42">
        <f t="shared" si="319"/>
        <v>-13048.4</v>
      </c>
      <c r="AL316" s="42">
        <f t="shared" si="320"/>
        <v>-13048.4</v>
      </c>
      <c r="AM316" s="43" t="e">
        <f>VLOOKUP(D316,'[9]2月'!$B:$C,2,0)</f>
        <v>#N/A</v>
      </c>
    </row>
    <row r="317" s="25" customFormat="1" ht="16.5" spans="3:39">
      <c r="C317" s="25" t="s">
        <v>1089</v>
      </c>
      <c r="D317" s="25" t="s">
        <v>1090</v>
      </c>
      <c r="E317" s="25" t="s">
        <v>1080</v>
      </c>
      <c r="F317" s="25" t="s">
        <v>645</v>
      </c>
      <c r="G317" s="66">
        <f>VLOOKUP($C317,'[2]2024.01月支付计划'!$B:$H,5,0)</f>
        <v>16458.9</v>
      </c>
      <c r="H317" s="66">
        <f>VLOOKUP($C317,'[2]2024.01月支付计划'!$B:$H,6,0)</f>
        <v>0</v>
      </c>
      <c r="I317" s="66">
        <f>VLOOKUP($C317,'[2]2024.01月支付计划'!$B:$H,7,0)</f>
        <v>0</v>
      </c>
      <c r="J317" s="24">
        <f t="shared" ref="J317:L317" si="379">P317+V317+Y317+AB317+AE317+S317+M317</f>
        <v>31784.92</v>
      </c>
      <c r="K317" s="24">
        <f t="shared" si="379"/>
        <v>14795.2</v>
      </c>
      <c r="L317" s="24">
        <f t="shared" si="379"/>
        <v>16989.72</v>
      </c>
      <c r="M317" s="33">
        <f>VLOOKUP(C317,'[2]2024.01月支付计划'!$B:$K,10,0)</f>
        <v>0</v>
      </c>
      <c r="N317" s="24">
        <v>14795.2</v>
      </c>
      <c r="O317" s="34">
        <f t="shared" si="340"/>
        <v>-14795.2</v>
      </c>
      <c r="P317" s="34">
        <v>14795.2</v>
      </c>
      <c r="Q317" s="34"/>
      <c r="R317" s="34">
        <f t="shared" si="341"/>
        <v>14795.2</v>
      </c>
      <c r="S317" s="34"/>
      <c r="T317" s="34"/>
      <c r="U317" s="34">
        <f t="shared" si="344"/>
        <v>0</v>
      </c>
      <c r="V317" s="34"/>
      <c r="W317" s="34"/>
      <c r="X317" s="34">
        <f t="shared" si="342"/>
        <v>0</v>
      </c>
      <c r="Y317" s="35">
        <v>14795.2</v>
      </c>
      <c r="Z317" s="34"/>
      <c r="AA317" s="34">
        <f t="shared" si="313"/>
        <v>14795.2</v>
      </c>
      <c r="AB317" s="35"/>
      <c r="AC317" s="24"/>
      <c r="AD317" s="34">
        <f t="shared" si="314"/>
        <v>0</v>
      </c>
      <c r="AE317" s="24">
        <f>VLOOKUP(D317,[8]签批清单!$B:$C,2,0)</f>
        <v>2194.52</v>
      </c>
      <c r="AF317" s="24"/>
      <c r="AG317" s="34">
        <f t="shared" si="315"/>
        <v>2194.52</v>
      </c>
      <c r="AI317" s="42">
        <f t="shared" si="317"/>
        <v>-2194.52</v>
      </c>
      <c r="AJ317" s="42">
        <f t="shared" si="318"/>
        <v>-2194.52</v>
      </c>
      <c r="AK317" s="42">
        <f t="shared" si="319"/>
        <v>-16989.72</v>
      </c>
      <c r="AL317" s="42">
        <f t="shared" si="320"/>
        <v>-16989.72</v>
      </c>
      <c r="AM317" s="43" t="e">
        <f>VLOOKUP(D317,'[9]2月'!$B:$C,2,0)</f>
        <v>#N/A</v>
      </c>
    </row>
    <row r="318" s="25" customFormat="1" ht="16.5" spans="3:39">
      <c r="C318" s="25" t="s">
        <v>1009</v>
      </c>
      <c r="D318" s="25" t="s">
        <v>1091</v>
      </c>
      <c r="E318" s="25" t="s">
        <v>1080</v>
      </c>
      <c r="F318" s="25" t="s">
        <v>645</v>
      </c>
      <c r="G318" s="66">
        <f>VLOOKUP($C318,'[2]2024.01月支付计划'!$B:$H,5,0)</f>
        <v>0</v>
      </c>
      <c r="H318" s="66">
        <f>VLOOKUP($C318,'[2]2024.01月支付计划'!$B:$H,6,0)</f>
        <v>0</v>
      </c>
      <c r="I318" s="66">
        <f>VLOOKUP($C318,'[2]2024.01月支付计划'!$B:$H,7,0)</f>
        <v>0</v>
      </c>
      <c r="J318" s="24">
        <f t="shared" ref="J318:L318" si="380">P318+V318+Y318+AB318+AE318+S318+M318</f>
        <v>9000</v>
      </c>
      <c r="K318" s="24">
        <f t="shared" si="380"/>
        <v>13500</v>
      </c>
      <c r="L318" s="24">
        <f t="shared" si="380"/>
        <v>-4500</v>
      </c>
      <c r="M318" s="33"/>
      <c r="N318" s="24"/>
      <c r="O318" s="34">
        <f t="shared" si="340"/>
        <v>0</v>
      </c>
      <c r="P318" s="34">
        <v>9000</v>
      </c>
      <c r="Q318" s="34"/>
      <c r="R318" s="34">
        <f t="shared" si="341"/>
        <v>9000</v>
      </c>
      <c r="S318" s="34"/>
      <c r="T318" s="34"/>
      <c r="U318" s="34">
        <f t="shared" si="344"/>
        <v>0</v>
      </c>
      <c r="V318" s="34"/>
      <c r="W318" s="34"/>
      <c r="X318" s="34">
        <f t="shared" si="342"/>
        <v>0</v>
      </c>
      <c r="Y318" s="34"/>
      <c r="Z318" s="34">
        <f>VLOOKUP(D318,'[4]9月'!$I:$J,2,0)</f>
        <v>13500</v>
      </c>
      <c r="AA318" s="34">
        <f t="shared" si="313"/>
        <v>-13500</v>
      </c>
      <c r="AB318" s="34"/>
      <c r="AC318" s="24"/>
      <c r="AD318" s="34">
        <f t="shared" si="314"/>
        <v>0</v>
      </c>
      <c r="AE318" s="24"/>
      <c r="AF318" s="24"/>
      <c r="AG318" s="34">
        <f t="shared" si="315"/>
        <v>0</v>
      </c>
      <c r="AI318" s="42">
        <f t="shared" si="317"/>
        <v>13500</v>
      </c>
      <c r="AJ318" s="42">
        <f t="shared" si="318"/>
        <v>13500</v>
      </c>
      <c r="AK318" s="42">
        <f t="shared" si="319"/>
        <v>4500</v>
      </c>
      <c r="AL318" s="42">
        <f t="shared" si="320"/>
        <v>4500</v>
      </c>
      <c r="AM318" s="43" t="e">
        <f>VLOOKUP(D318,'[9]2月'!$B:$C,2,0)</f>
        <v>#N/A</v>
      </c>
    </row>
    <row r="319" s="25" customFormat="1" ht="16.5" spans="3:39">
      <c r="C319" s="25" t="s">
        <v>891</v>
      </c>
      <c r="D319" s="25" t="s">
        <v>892</v>
      </c>
      <c r="E319" s="25" t="s">
        <v>890</v>
      </c>
      <c r="F319" s="25" t="s">
        <v>645</v>
      </c>
      <c r="G319" s="66">
        <f>VLOOKUP($C319,'[2]2024.01月支付计划'!$B:$H,5,0)</f>
        <v>2607.69</v>
      </c>
      <c r="H319" s="66">
        <f>VLOOKUP($C319,'[2]2024.01月支付计划'!$B:$H,6,0)</f>
        <v>0</v>
      </c>
      <c r="I319" s="66">
        <f>VLOOKUP($C319,'[2]2024.01月支付计划'!$B:$H,7,0)</f>
        <v>0</v>
      </c>
      <c r="J319" s="24">
        <f t="shared" ref="J319:L319" si="381">P319+V319+Y319+AB319+AE319+S319+M319</f>
        <v>8533.89</v>
      </c>
      <c r="K319" s="24">
        <f t="shared" si="381"/>
        <v>8112.81</v>
      </c>
      <c r="L319" s="24">
        <f t="shared" si="381"/>
        <v>421.08</v>
      </c>
      <c r="M319" s="33">
        <f>VLOOKUP(C319,'[2]2024.01月支付计划'!$B:$K,10,0)</f>
        <v>2898</v>
      </c>
      <c r="N319" s="24">
        <v>2897.43</v>
      </c>
      <c r="O319" s="34">
        <f t="shared" si="340"/>
        <v>0.570000000000164</v>
      </c>
      <c r="P319" s="34">
        <v>2897.43</v>
      </c>
      <c r="Q319" s="34">
        <f>VLOOKUP(D319,'[4]12月'!$I:$J,2,0)</f>
        <v>2897.43</v>
      </c>
      <c r="R319" s="34">
        <f t="shared" si="341"/>
        <v>0</v>
      </c>
      <c r="S319" s="34"/>
      <c r="T319" s="34">
        <f>VLOOKUP(D319,'[4]11月'!$I:$J,2,0)</f>
        <v>2317.95</v>
      </c>
      <c r="U319" s="34">
        <f t="shared" si="344"/>
        <v>-2317.95</v>
      </c>
      <c r="V319" s="34">
        <f>VLOOKUP(D319,'[10]10月份支付安排'!$C$4:$H$68,6,0)</f>
        <v>1738.46</v>
      </c>
      <c r="W319" s="34"/>
      <c r="X319" s="34">
        <f t="shared" si="342"/>
        <v>1738.46</v>
      </c>
      <c r="Y319" s="35">
        <v>1000</v>
      </c>
      <c r="Z319" s="34"/>
      <c r="AA319" s="34">
        <f t="shared" si="313"/>
        <v>1000</v>
      </c>
      <c r="AB319" s="35"/>
      <c r="AC319" s="24"/>
      <c r="AD319" s="34">
        <f t="shared" si="314"/>
        <v>0</v>
      </c>
      <c r="AE319" s="24"/>
      <c r="AF319" s="24"/>
      <c r="AG319" s="34">
        <f t="shared" si="315"/>
        <v>0</v>
      </c>
      <c r="AI319" s="42">
        <f t="shared" si="317"/>
        <v>5374.35</v>
      </c>
      <c r="AJ319" s="42">
        <f t="shared" si="318"/>
        <v>5374.35</v>
      </c>
      <c r="AK319" s="42">
        <f t="shared" si="319"/>
        <v>2476.92</v>
      </c>
      <c r="AL319" s="42">
        <f t="shared" si="320"/>
        <v>-421.08</v>
      </c>
      <c r="AM319" s="43" t="e">
        <f>VLOOKUP(D319,'[9]2月'!$B:$C,2,0)</f>
        <v>#N/A</v>
      </c>
    </row>
    <row r="320" s="25" customFormat="1" ht="16.5" spans="3:39">
      <c r="C320" s="25" t="s">
        <v>895</v>
      </c>
      <c r="D320" s="25" t="s">
        <v>896</v>
      </c>
      <c r="E320" s="25" t="s">
        <v>890</v>
      </c>
      <c r="F320" s="25" t="s">
        <v>645</v>
      </c>
      <c r="G320" s="66">
        <v>0</v>
      </c>
      <c r="H320" s="66">
        <v>0</v>
      </c>
      <c r="I320" s="66">
        <v>0</v>
      </c>
      <c r="J320" s="24">
        <f t="shared" ref="J320:L320" si="382">P320+V320+Y320+AB320+AE320+S320+M320</f>
        <v>190500</v>
      </c>
      <c r="K320" s="24">
        <f t="shared" si="382"/>
        <v>106485.8</v>
      </c>
      <c r="L320" s="24">
        <f t="shared" si="382"/>
        <v>84014.2</v>
      </c>
      <c r="M320" s="33"/>
      <c r="N320" s="24"/>
      <c r="O320" s="34">
        <f t="shared" si="340"/>
        <v>0</v>
      </c>
      <c r="P320" s="34">
        <v>7500</v>
      </c>
      <c r="Q320" s="34">
        <f>VLOOKUP(D320,'[4]12月'!$I:$J,2,0)</f>
        <v>7500</v>
      </c>
      <c r="R320" s="34">
        <f t="shared" si="341"/>
        <v>0</v>
      </c>
      <c r="S320" s="34">
        <f>VLOOKUP(D320,'[3]11月支付计划'!$D$3:$J$100,7,0)</f>
        <v>33000</v>
      </c>
      <c r="T320" s="34">
        <f>VLOOKUP(D320,'[4]11月'!$I:$J,2,0)</f>
        <v>32776.08</v>
      </c>
      <c r="U320" s="34">
        <f t="shared" si="344"/>
        <v>223.919999999998</v>
      </c>
      <c r="V320" s="34">
        <f>VLOOKUP(D320,'[10]10月份支付安排'!$C$4:$H$68,6,0)</f>
        <v>100000</v>
      </c>
      <c r="W320" s="34"/>
      <c r="X320" s="34">
        <f t="shared" si="342"/>
        <v>100000</v>
      </c>
      <c r="Y320" s="35">
        <v>50000</v>
      </c>
      <c r="Z320" s="34"/>
      <c r="AA320" s="34">
        <f t="shared" si="313"/>
        <v>50000</v>
      </c>
      <c r="AB320" s="35"/>
      <c r="AC320" s="24">
        <f>VLOOKUP(D320,'[4]8月'!$I:$J,2,0)</f>
        <v>66209.72</v>
      </c>
      <c r="AD320" s="34">
        <f t="shared" si="314"/>
        <v>-66209.72</v>
      </c>
      <c r="AE320" s="24"/>
      <c r="AF320" s="24"/>
      <c r="AG320" s="34">
        <f t="shared" si="315"/>
        <v>0</v>
      </c>
      <c r="AI320" s="42">
        <f t="shared" si="317"/>
        <v>-43514.2</v>
      </c>
      <c r="AJ320" s="42">
        <f t="shared" si="318"/>
        <v>-76514.2</v>
      </c>
      <c r="AK320" s="42">
        <f t="shared" si="319"/>
        <v>-84014.2</v>
      </c>
      <c r="AL320" s="42">
        <f t="shared" si="320"/>
        <v>-84014.2</v>
      </c>
      <c r="AM320" s="43" t="e">
        <f>VLOOKUP(D320,'[9]2月'!$B:$C,2,0)</f>
        <v>#N/A</v>
      </c>
    </row>
    <row r="321" s="25" customFormat="1" ht="16.5" spans="3:39">
      <c r="C321" s="25" t="s">
        <v>946</v>
      </c>
      <c r="D321" s="25" t="s">
        <v>947</v>
      </c>
      <c r="E321" s="25" t="s">
        <v>890</v>
      </c>
      <c r="F321" s="25" t="s">
        <v>645</v>
      </c>
      <c r="G321" s="66">
        <f>VLOOKUP($C321,'[2]2024.01月支付计划'!$B:$H,5,0)</f>
        <v>0</v>
      </c>
      <c r="H321" s="66">
        <f>VLOOKUP($C321,'[2]2024.01月支付计划'!$B:$H,6,0)</f>
        <v>7910</v>
      </c>
      <c r="I321" s="66">
        <f>VLOOKUP($C321,'[2]2024.01月支付计划'!$B:$H,7,0)</f>
        <v>1318.33333333333</v>
      </c>
      <c r="J321" s="24">
        <f t="shared" ref="J321:L321" si="383">P321+V321+Y321+AB321+AE321+S321+M321</f>
        <v>22399.356</v>
      </c>
      <c r="K321" s="24">
        <f t="shared" si="383"/>
        <v>18555.17</v>
      </c>
      <c r="L321" s="24">
        <f t="shared" si="383"/>
        <v>3844.186</v>
      </c>
      <c r="M321" s="33">
        <f>VLOOKUP(C321,'[2]2024.01月支付计划'!$B:$K,10,0)</f>
        <v>0</v>
      </c>
      <c r="N321" s="24"/>
      <c r="O321" s="34">
        <f t="shared" si="340"/>
        <v>0</v>
      </c>
      <c r="P321" s="34">
        <v>10500</v>
      </c>
      <c r="Q321" s="34"/>
      <c r="R321" s="34">
        <f t="shared" si="341"/>
        <v>10500</v>
      </c>
      <c r="S321" s="34"/>
      <c r="T321" s="34"/>
      <c r="U321" s="34">
        <f t="shared" si="344"/>
        <v>0</v>
      </c>
      <c r="V321" s="34">
        <v>8480</v>
      </c>
      <c r="W321" s="34">
        <f>VLOOKUP(D321,'[4]10月'!$I:$J,2,0)</f>
        <v>7910</v>
      </c>
      <c r="X321" s="34">
        <f t="shared" si="342"/>
        <v>570</v>
      </c>
      <c r="Y321" s="34">
        <v>1000</v>
      </c>
      <c r="Z321" s="34">
        <f>VLOOKUP(D321,'[4]9月'!$I:$J,2,0)</f>
        <v>10645.17</v>
      </c>
      <c r="AA321" s="34">
        <f t="shared" si="313"/>
        <v>-9645.17</v>
      </c>
      <c r="AB321" s="34">
        <v>1000</v>
      </c>
      <c r="AC321" s="24"/>
      <c r="AD321" s="34">
        <f t="shared" si="314"/>
        <v>1000</v>
      </c>
      <c r="AE321" s="24">
        <f>VLOOKUP(D321,[8]签批清单!$B:$C,2,0)</f>
        <v>1419.356</v>
      </c>
      <c r="AF321" s="24"/>
      <c r="AG321" s="34">
        <f t="shared" si="315"/>
        <v>1419.356</v>
      </c>
      <c r="AI321" s="42">
        <f t="shared" si="317"/>
        <v>6655.814</v>
      </c>
      <c r="AJ321" s="42">
        <f t="shared" si="318"/>
        <v>6655.814</v>
      </c>
      <c r="AK321" s="42">
        <f t="shared" si="319"/>
        <v>-3844.186</v>
      </c>
      <c r="AL321" s="42">
        <f t="shared" si="320"/>
        <v>-3844.186</v>
      </c>
      <c r="AM321" s="43" t="e">
        <f>VLOOKUP(D321,'[9]2月'!$B:$C,2,0)</f>
        <v>#N/A</v>
      </c>
    </row>
    <row r="322" s="25" customFormat="1" ht="16.5" spans="3:39">
      <c r="C322" s="25" t="s">
        <v>620</v>
      </c>
      <c r="D322" s="25" t="s">
        <v>948</v>
      </c>
      <c r="E322" s="25" t="s">
        <v>890</v>
      </c>
      <c r="F322" s="25" t="s">
        <v>645</v>
      </c>
      <c r="G322" s="66">
        <v>0</v>
      </c>
      <c r="H322" s="66">
        <v>0</v>
      </c>
      <c r="I322" s="66">
        <v>0</v>
      </c>
      <c r="J322" s="24">
        <f t="shared" ref="J322:L322" si="384">P322+V322+Y322+AB322+AE322+S322+M322</f>
        <v>65353.88</v>
      </c>
      <c r="K322" s="24">
        <f t="shared" si="384"/>
        <v>74477.08</v>
      </c>
      <c r="L322" s="24">
        <f t="shared" si="384"/>
        <v>-9123.2</v>
      </c>
      <c r="M322" s="33"/>
      <c r="N322" s="24"/>
      <c r="O322" s="34">
        <f t="shared" si="340"/>
        <v>0</v>
      </c>
      <c r="P322" s="34">
        <v>15353.88</v>
      </c>
      <c r="Q322" s="34">
        <v>16540.38</v>
      </c>
      <c r="R322" s="34">
        <f t="shared" si="341"/>
        <v>-1186.5</v>
      </c>
      <c r="S322" s="34"/>
      <c r="T322" s="34">
        <v>4593.17</v>
      </c>
      <c r="U322" s="34">
        <f t="shared" si="344"/>
        <v>-4593.17</v>
      </c>
      <c r="V322" s="34"/>
      <c r="W322" s="34"/>
      <c r="X322" s="34">
        <f t="shared" si="342"/>
        <v>0</v>
      </c>
      <c r="Y322" s="34"/>
      <c r="Z322" s="34"/>
      <c r="AA322" s="34">
        <f t="shared" si="313"/>
        <v>0</v>
      </c>
      <c r="AB322" s="34"/>
      <c r="AC322" s="24"/>
      <c r="AD322" s="34">
        <f t="shared" si="314"/>
        <v>0</v>
      </c>
      <c r="AE322" s="24">
        <f>VLOOKUP(D322,[8]签批清单!$B:$C,2,0)</f>
        <v>50000</v>
      </c>
      <c r="AF322" s="24">
        <v>53343.53</v>
      </c>
      <c r="AG322" s="34">
        <f t="shared" si="315"/>
        <v>-3343.53</v>
      </c>
      <c r="AI322" s="42">
        <f t="shared" si="317"/>
        <v>24477.08</v>
      </c>
      <c r="AJ322" s="42">
        <f t="shared" si="318"/>
        <v>24477.08</v>
      </c>
      <c r="AK322" s="42">
        <f t="shared" si="319"/>
        <v>9123.2</v>
      </c>
      <c r="AL322" s="42">
        <f t="shared" si="320"/>
        <v>9123.2</v>
      </c>
      <c r="AM322" s="43" t="e">
        <f>VLOOKUP(D322,'[9]2月'!$B:$C,2,0)</f>
        <v>#N/A</v>
      </c>
    </row>
    <row r="323" s="25" customFormat="1" ht="16.5" spans="3:39">
      <c r="C323" s="25" t="s">
        <v>1009</v>
      </c>
      <c r="D323" s="25" t="s">
        <v>950</v>
      </c>
      <c r="E323" s="25" t="s">
        <v>890</v>
      </c>
      <c r="F323" s="25" t="s">
        <v>645</v>
      </c>
      <c r="G323" s="66">
        <f>VLOOKUP($C323,'[2]2024.01月支付计划'!$B:$H,5,0)</f>
        <v>0</v>
      </c>
      <c r="H323" s="66">
        <f>VLOOKUP($C323,'[2]2024.01月支付计划'!$B:$H,6,0)</f>
        <v>0</v>
      </c>
      <c r="I323" s="66">
        <f>VLOOKUP($C323,'[2]2024.01月支付计划'!$B:$H,7,0)</f>
        <v>0</v>
      </c>
      <c r="J323" s="24">
        <f t="shared" ref="J323:L323" si="385">P323+V323+Y323+AB323+AE323+S323+M323</f>
        <v>62400</v>
      </c>
      <c r="K323" s="24">
        <f t="shared" si="385"/>
        <v>187200</v>
      </c>
      <c r="L323" s="24">
        <f t="shared" si="385"/>
        <v>-124800</v>
      </c>
      <c r="M323" s="33"/>
      <c r="N323" s="24">
        <v>124800</v>
      </c>
      <c r="O323" s="34">
        <f t="shared" si="340"/>
        <v>-124800</v>
      </c>
      <c r="P323" s="34">
        <v>62400</v>
      </c>
      <c r="Q323" s="34">
        <f>VLOOKUP(D323,'[4]12月'!$I:$J,2,0)</f>
        <v>62400</v>
      </c>
      <c r="R323" s="34">
        <f t="shared" si="341"/>
        <v>0</v>
      </c>
      <c r="S323" s="34"/>
      <c r="T323" s="34"/>
      <c r="U323" s="34">
        <f t="shared" si="344"/>
        <v>0</v>
      </c>
      <c r="V323" s="34"/>
      <c r="W323" s="34"/>
      <c r="X323" s="34">
        <f t="shared" si="342"/>
        <v>0</v>
      </c>
      <c r="Y323" s="34"/>
      <c r="Z323" s="34"/>
      <c r="AA323" s="34">
        <f t="shared" si="313"/>
        <v>0</v>
      </c>
      <c r="AB323" s="34"/>
      <c r="AC323" s="24"/>
      <c r="AD323" s="34">
        <f t="shared" si="314"/>
        <v>0</v>
      </c>
      <c r="AE323" s="24"/>
      <c r="AF323" s="24"/>
      <c r="AG323" s="34">
        <f t="shared" si="315"/>
        <v>0</v>
      </c>
      <c r="AI323" s="42">
        <f t="shared" si="317"/>
        <v>187200</v>
      </c>
      <c r="AJ323" s="42">
        <f t="shared" si="318"/>
        <v>187200</v>
      </c>
      <c r="AK323" s="42">
        <f t="shared" si="319"/>
        <v>124800</v>
      </c>
      <c r="AL323" s="42">
        <f t="shared" si="320"/>
        <v>124800</v>
      </c>
      <c r="AM323" s="43" t="e">
        <f>VLOOKUP(D323,'[9]2月'!$B:$C,2,0)</f>
        <v>#N/A</v>
      </c>
    </row>
    <row r="324" s="25" customFormat="1" ht="16.5" spans="3:39">
      <c r="C324" s="25" t="s">
        <v>66</v>
      </c>
      <c r="D324" s="25" t="s">
        <v>67</v>
      </c>
      <c r="E324" s="25" t="s">
        <v>829</v>
      </c>
      <c r="G324" s="66">
        <f>VLOOKUP($C324,'[2]2024.01月支付计划'!$B:$H,5,0)</f>
        <v>1997113.11</v>
      </c>
      <c r="H324" s="66">
        <f>VLOOKUP($C324,'[2]2024.01月支付计划'!$B:$H,6,0)</f>
        <v>781732</v>
      </c>
      <c r="I324" s="66">
        <f>VLOOKUP($C324,'[2]2024.01月支付计划'!$B:$H,7,0)</f>
        <v>130288.666666667</v>
      </c>
      <c r="J324" s="24">
        <f t="shared" ref="J324:L324" si="386">P324+V324+Y324+AB324+AE324+S324+M324</f>
        <v>1587427.2</v>
      </c>
      <c r="K324" s="24">
        <f t="shared" si="386"/>
        <v>2002302.89</v>
      </c>
      <c r="L324" s="24">
        <f t="shared" si="386"/>
        <v>-414875.69</v>
      </c>
      <c r="M324" s="33">
        <f>VLOOKUP(C324,'[2]2024.01月支付计划'!$B:$K,10,0)</f>
        <v>500000</v>
      </c>
      <c r="N324" s="24">
        <v>500000</v>
      </c>
      <c r="O324" s="34">
        <f t="shared" si="340"/>
        <v>0</v>
      </c>
      <c r="P324" s="34">
        <v>500000</v>
      </c>
      <c r="Q324" s="34">
        <f>VLOOKUP(D324,'[4]12月'!$I:$J,2,0)</f>
        <v>270000</v>
      </c>
      <c r="R324" s="34">
        <f t="shared" si="341"/>
        <v>230000</v>
      </c>
      <c r="S324" s="34">
        <f>VLOOKUP(D324,'[3]11月支付计划'!$D$3:$J$100,7,0)</f>
        <v>500000</v>
      </c>
      <c r="T324" s="34">
        <f>VLOOKUP(D324,'[4]11月'!$I:$J,2,0)</f>
        <v>230000</v>
      </c>
      <c r="U324" s="34">
        <f t="shared" si="344"/>
        <v>270000</v>
      </c>
      <c r="V324" s="34"/>
      <c r="W324" s="34">
        <f>VLOOKUP(D324,'[4]10月'!$I:$J,2,0)</f>
        <v>500000</v>
      </c>
      <c r="X324" s="34">
        <f t="shared" si="342"/>
        <v>-500000</v>
      </c>
      <c r="Y324" s="34"/>
      <c r="Z324" s="34">
        <f>VLOOKUP(D324,'[4]9月'!$I:$J,2,0)</f>
        <v>502302.89</v>
      </c>
      <c r="AA324" s="34">
        <f t="shared" si="313"/>
        <v>-502302.89</v>
      </c>
      <c r="AB324" s="34"/>
      <c r="AC324" s="24"/>
      <c r="AD324" s="34">
        <f t="shared" si="314"/>
        <v>0</v>
      </c>
      <c r="AE324" s="24">
        <f>VLOOKUP(D324,[8]签批清单!$B:$C,2,0)</f>
        <v>87427.2</v>
      </c>
      <c r="AF324" s="24"/>
      <c r="AG324" s="34">
        <f t="shared" si="315"/>
        <v>87427.2</v>
      </c>
      <c r="AI324" s="42">
        <f t="shared" si="317"/>
        <v>1914875.69</v>
      </c>
      <c r="AJ324" s="42">
        <f t="shared" si="318"/>
        <v>1414875.69</v>
      </c>
      <c r="AK324" s="42">
        <f t="shared" si="319"/>
        <v>914875.69</v>
      </c>
      <c r="AL324" s="42">
        <f t="shared" si="320"/>
        <v>414875.69</v>
      </c>
      <c r="AM324" s="43" t="e">
        <f>VLOOKUP(D324,'[9]2月'!$B:$C,2,0)</f>
        <v>#N/A</v>
      </c>
    </row>
    <row r="325" s="25" customFormat="1" ht="16.5" spans="3:39">
      <c r="C325" s="25" t="s">
        <v>832</v>
      </c>
      <c r="D325" s="25" t="s">
        <v>833</v>
      </c>
      <c r="E325" s="25" t="s">
        <v>829</v>
      </c>
      <c r="G325" s="66">
        <v>0</v>
      </c>
      <c r="H325" s="66">
        <v>0</v>
      </c>
      <c r="I325" s="66">
        <v>0</v>
      </c>
      <c r="J325" s="24">
        <f t="shared" ref="J325:L325" si="387">P325+V325+Y325+AB325+AE325+S325+M325</f>
        <v>75200</v>
      </c>
      <c r="K325" s="24">
        <f t="shared" si="387"/>
        <v>252500</v>
      </c>
      <c r="L325" s="24">
        <f t="shared" si="387"/>
        <v>-177300</v>
      </c>
      <c r="M325" s="33"/>
      <c r="N325" s="24"/>
      <c r="O325" s="34">
        <f t="shared" si="340"/>
        <v>0</v>
      </c>
      <c r="P325" s="34">
        <v>0</v>
      </c>
      <c r="Q325" s="34">
        <f>VLOOKUP(D325,'[4]12月'!$I:$J,2,0)</f>
        <v>200000</v>
      </c>
      <c r="R325" s="34">
        <f t="shared" si="341"/>
        <v>-200000</v>
      </c>
      <c r="S325" s="34">
        <f>VLOOKUP(D325,'[3]11月支付计划'!$D$3:$J$100,7,0)</f>
        <v>0</v>
      </c>
      <c r="T325" s="34"/>
      <c r="U325" s="34">
        <f t="shared" si="344"/>
        <v>0</v>
      </c>
      <c r="V325" s="34"/>
      <c r="W325" s="34"/>
      <c r="X325" s="34">
        <f t="shared" si="342"/>
        <v>0</v>
      </c>
      <c r="Y325" s="34"/>
      <c r="Z325" s="34"/>
      <c r="AA325" s="34">
        <f t="shared" ref="AA325:AA388" si="388">Y325-Z325</f>
        <v>0</v>
      </c>
      <c r="AB325" s="34"/>
      <c r="AC325" s="24">
        <f>VLOOKUP(D325,'[4]8月'!$I:$J,2,0)</f>
        <v>52500</v>
      </c>
      <c r="AD325" s="34">
        <f t="shared" ref="AD325:AD388" si="389">AB325-AC325</f>
        <v>-52500</v>
      </c>
      <c r="AE325" s="24">
        <f>VLOOKUP(D325,[8]签批清单!$B:$C,2,0)</f>
        <v>75200</v>
      </c>
      <c r="AF325" s="24"/>
      <c r="AG325" s="34">
        <f t="shared" ref="AG325:AG388" si="390">AE325-AF325</f>
        <v>75200</v>
      </c>
      <c r="AI325" s="42">
        <f t="shared" si="317"/>
        <v>177300</v>
      </c>
      <c r="AJ325" s="42">
        <f t="shared" si="318"/>
        <v>177300</v>
      </c>
      <c r="AK325" s="42">
        <f t="shared" si="319"/>
        <v>177300</v>
      </c>
      <c r="AL325" s="42">
        <f t="shared" si="320"/>
        <v>177300</v>
      </c>
      <c r="AM325" s="43" t="e">
        <f>VLOOKUP(D325,'[9]2月'!$B:$C,2,0)</f>
        <v>#N/A</v>
      </c>
    </row>
    <row r="326" s="25" customFormat="1" ht="16.5" spans="3:39">
      <c r="C326" s="25" t="s">
        <v>834</v>
      </c>
      <c r="D326" s="25" t="s">
        <v>835</v>
      </c>
      <c r="E326" s="25" t="s">
        <v>829</v>
      </c>
      <c r="G326" s="66">
        <f>VLOOKUP($C326,'[2]2024.01月支付计划'!$B:$H,5,0)</f>
        <v>416900</v>
      </c>
      <c r="H326" s="66">
        <f>VLOOKUP($C326,'[2]2024.01月支付计划'!$B:$H,6,0)</f>
        <v>0</v>
      </c>
      <c r="I326" s="66">
        <f>VLOOKUP($C326,'[2]2024.01月支付计划'!$B:$H,7,0)</f>
        <v>0</v>
      </c>
      <c r="J326" s="24">
        <f t="shared" ref="J326:L326" si="391">P326+V326+Y326+AB326+AE326+S326+M326</f>
        <v>1133800</v>
      </c>
      <c r="K326" s="24">
        <f t="shared" si="391"/>
        <v>100000</v>
      </c>
      <c r="L326" s="24">
        <f t="shared" si="391"/>
        <v>1033800</v>
      </c>
      <c r="M326" s="33">
        <f>VLOOKUP(C326,'[2]2024.01月支付计划'!$B:$K,10,0)</f>
        <v>416900</v>
      </c>
      <c r="N326" s="24"/>
      <c r="O326" s="34">
        <f t="shared" si="340"/>
        <v>416900</v>
      </c>
      <c r="P326" s="34">
        <v>516900</v>
      </c>
      <c r="Q326" s="34"/>
      <c r="R326" s="34">
        <f t="shared" si="341"/>
        <v>516900</v>
      </c>
      <c r="S326" s="34">
        <f>VLOOKUP(D326,'[3]11月支付计划'!$D$3:$J$100,7,0)</f>
        <v>0</v>
      </c>
      <c r="T326" s="34"/>
      <c r="U326" s="34">
        <f t="shared" si="344"/>
        <v>0</v>
      </c>
      <c r="V326" s="34">
        <f>VLOOKUP(D326,'[10]10月份支付安排'!$C$4:$H$68,6,0)</f>
        <v>100000</v>
      </c>
      <c r="W326" s="34">
        <f>VLOOKUP(D326,'[4]10月'!$I:$J,2,0)</f>
        <v>100000</v>
      </c>
      <c r="X326" s="34">
        <f t="shared" si="342"/>
        <v>0</v>
      </c>
      <c r="Y326" s="35">
        <v>100000</v>
      </c>
      <c r="Z326" s="34"/>
      <c r="AA326" s="34">
        <f t="shared" si="388"/>
        <v>100000</v>
      </c>
      <c r="AB326" s="35"/>
      <c r="AC326" s="24"/>
      <c r="AD326" s="34">
        <f t="shared" si="389"/>
        <v>0</v>
      </c>
      <c r="AE326" s="24"/>
      <c r="AF326" s="24"/>
      <c r="AG326" s="34">
        <f t="shared" si="390"/>
        <v>0</v>
      </c>
      <c r="AI326" s="42">
        <f t="shared" ref="AI326:AI389" si="392">K326-AE326-AB326-Y326-V326</f>
        <v>-100000</v>
      </c>
      <c r="AJ326" s="42">
        <f t="shared" ref="AJ326:AJ389" si="393">AI326-S326</f>
        <v>-100000</v>
      </c>
      <c r="AK326" s="42">
        <f t="shared" ref="AK326:AK389" si="394">AJ326-P326</f>
        <v>-616900</v>
      </c>
      <c r="AL326" s="42">
        <f t="shared" ref="AL326:AL389" si="395">AK326-M326</f>
        <v>-1033800</v>
      </c>
      <c r="AM326" s="43" t="e">
        <f>VLOOKUP(D326,'[9]2月'!$B:$C,2,0)</f>
        <v>#N/A</v>
      </c>
    </row>
    <row r="327" s="25" customFormat="1" ht="16.5" spans="3:39">
      <c r="C327" s="25" t="s">
        <v>838</v>
      </c>
      <c r="D327" s="25" t="s">
        <v>839</v>
      </c>
      <c r="E327" s="25" t="s">
        <v>829</v>
      </c>
      <c r="G327" s="66">
        <f>VLOOKUP($C327,'[2]2024.01月支付计划'!$B:$H,5,0)</f>
        <v>319669.96</v>
      </c>
      <c r="H327" s="66">
        <f>VLOOKUP($C327,'[2]2024.01月支付计划'!$B:$H,6,0)</f>
        <v>0</v>
      </c>
      <c r="I327" s="66">
        <f>VLOOKUP($C327,'[2]2024.01月支付计划'!$B:$H,7,0)</f>
        <v>0</v>
      </c>
      <c r="J327" s="24">
        <f t="shared" ref="J327:L327" si="396">P327+V327+Y327+AB327+AE327+S327+M327</f>
        <v>1409009.88</v>
      </c>
      <c r="K327" s="24">
        <f t="shared" si="396"/>
        <v>200000</v>
      </c>
      <c r="L327" s="24">
        <f t="shared" si="396"/>
        <v>1209009.88</v>
      </c>
      <c r="M327" s="33">
        <f>VLOOKUP(C327,'[2]2024.01月支付计划'!$B:$K,10,0)</f>
        <v>269669.96</v>
      </c>
      <c r="N327" s="24">
        <v>50000</v>
      </c>
      <c r="O327" s="34">
        <f t="shared" si="340"/>
        <v>219669.96</v>
      </c>
      <c r="P327" s="34">
        <v>100000</v>
      </c>
      <c r="Q327" s="34"/>
      <c r="R327" s="34">
        <f t="shared" si="341"/>
        <v>100000</v>
      </c>
      <c r="S327" s="34">
        <f>VLOOKUP(D327,'[3]11月支付计划'!$D$3:$J$100,7,0)</f>
        <v>100000</v>
      </c>
      <c r="T327" s="34">
        <f>VLOOKUP(D327,'[4]11月'!$I:$J,2,0)</f>
        <v>50000</v>
      </c>
      <c r="U327" s="34">
        <f t="shared" si="344"/>
        <v>50000</v>
      </c>
      <c r="V327" s="34">
        <f>VLOOKUP(D327,'[10]10月份支付安排'!$C$4:$H$68,6,0)</f>
        <v>469669.96</v>
      </c>
      <c r="W327" s="34">
        <f>VLOOKUP(D327,'[4]10月'!$I:$J,2,0)</f>
        <v>100000</v>
      </c>
      <c r="X327" s="34">
        <f t="shared" si="342"/>
        <v>369669.96</v>
      </c>
      <c r="Y327" s="35">
        <v>469669.96</v>
      </c>
      <c r="Z327" s="34"/>
      <c r="AA327" s="34">
        <f t="shared" si="388"/>
        <v>469669.96</v>
      </c>
      <c r="AB327" s="35"/>
      <c r="AC327" s="24"/>
      <c r="AD327" s="34">
        <f t="shared" si="389"/>
        <v>0</v>
      </c>
      <c r="AE327" s="24"/>
      <c r="AF327" s="24"/>
      <c r="AG327" s="34">
        <f t="shared" si="390"/>
        <v>0</v>
      </c>
      <c r="AI327" s="42">
        <f t="shared" si="392"/>
        <v>-739339.92</v>
      </c>
      <c r="AJ327" s="42">
        <f t="shared" si="393"/>
        <v>-839339.92</v>
      </c>
      <c r="AK327" s="42">
        <f t="shared" si="394"/>
        <v>-939339.92</v>
      </c>
      <c r="AL327" s="42">
        <f t="shared" si="395"/>
        <v>-1209009.88</v>
      </c>
      <c r="AM327" s="43" t="e">
        <f>VLOOKUP(D327,'[9]2月'!$B:$C,2,0)</f>
        <v>#N/A</v>
      </c>
    </row>
    <row r="328" s="25" customFormat="1" ht="16.5" spans="3:39">
      <c r="C328" s="25" t="s">
        <v>740</v>
      </c>
      <c r="D328" s="25" t="s">
        <v>741</v>
      </c>
      <c r="E328" s="25" t="s">
        <v>829</v>
      </c>
      <c r="G328" s="66">
        <f>VLOOKUP($C328,'[2]2024.01月支付计划'!$B:$H,5,0)</f>
        <v>209160</v>
      </c>
      <c r="H328" s="66">
        <f>VLOOKUP($C328,'[2]2024.01月支付计划'!$B:$H,6,0)</f>
        <v>0</v>
      </c>
      <c r="I328" s="66">
        <f>VLOOKUP($C328,'[2]2024.01月支付计划'!$B:$H,7,0)</f>
        <v>0</v>
      </c>
      <c r="J328" s="24">
        <f t="shared" ref="J328:L328" si="397">P328+V328+Y328+AB328+AE328+S328+M328</f>
        <v>638320</v>
      </c>
      <c r="K328" s="24">
        <f t="shared" si="397"/>
        <v>250000</v>
      </c>
      <c r="L328" s="24">
        <f t="shared" si="397"/>
        <v>388320</v>
      </c>
      <c r="M328" s="33">
        <f>VLOOKUP(C328,'[2]2024.01月支付计划'!$B:$K,10,0)</f>
        <v>209160</v>
      </c>
      <c r="N328" s="24"/>
      <c r="O328" s="34">
        <f t="shared" si="340"/>
        <v>209160</v>
      </c>
      <c r="P328" s="34">
        <v>129160</v>
      </c>
      <c r="Q328" s="34"/>
      <c r="R328" s="34">
        <f t="shared" si="341"/>
        <v>129160</v>
      </c>
      <c r="S328" s="34">
        <f>VLOOKUP(D328,'[3]11月支付计划'!$D$3:$J$100,7,0)</f>
        <v>80000</v>
      </c>
      <c r="T328" s="34">
        <f>VLOOKUP(D328,'[4]11月'!$I:$J,2,0)</f>
        <v>70000</v>
      </c>
      <c r="U328" s="34">
        <f t="shared" si="344"/>
        <v>10000</v>
      </c>
      <c r="V328" s="34">
        <f>VLOOKUP(D328,'[10]10月份支付安排'!$C$4:$H$68,6,0)</f>
        <v>70000</v>
      </c>
      <c r="W328" s="34"/>
      <c r="X328" s="34">
        <f t="shared" si="342"/>
        <v>70000</v>
      </c>
      <c r="Y328" s="35">
        <v>100000</v>
      </c>
      <c r="Z328" s="34">
        <f>VLOOKUP(D328,'[4]9月'!$I:$J,2,0)</f>
        <v>150000</v>
      </c>
      <c r="AA328" s="34">
        <f t="shared" si="388"/>
        <v>-50000</v>
      </c>
      <c r="AB328" s="35">
        <v>50000</v>
      </c>
      <c r="AC328" s="24"/>
      <c r="AD328" s="34">
        <f t="shared" si="389"/>
        <v>50000</v>
      </c>
      <c r="AE328" s="24"/>
      <c r="AF328" s="24">
        <f>VLOOKUP(D328,'[4]7月'!$I:$J,2,0)</f>
        <v>30000</v>
      </c>
      <c r="AG328" s="34">
        <f t="shared" si="390"/>
        <v>-30000</v>
      </c>
      <c r="AI328" s="42">
        <f t="shared" si="392"/>
        <v>30000</v>
      </c>
      <c r="AJ328" s="42">
        <f t="shared" si="393"/>
        <v>-50000</v>
      </c>
      <c r="AK328" s="42">
        <f t="shared" si="394"/>
        <v>-179160</v>
      </c>
      <c r="AL328" s="42">
        <f t="shared" si="395"/>
        <v>-388320</v>
      </c>
      <c r="AM328" s="43" t="e">
        <f>VLOOKUP(D328,'[9]2月'!$B:$C,2,0)</f>
        <v>#N/A</v>
      </c>
    </row>
    <row r="329" s="25" customFormat="1" ht="16.5" spans="3:39">
      <c r="C329" s="25" t="s">
        <v>836</v>
      </c>
      <c r="D329" s="25" t="s">
        <v>837</v>
      </c>
      <c r="E329" s="25" t="s">
        <v>829</v>
      </c>
      <c r="G329" s="66">
        <f>VLOOKUP($C329,'[2]2024.01月支付计划'!$B:$H,5,0)</f>
        <v>314000</v>
      </c>
      <c r="H329" s="66">
        <f>VLOOKUP($C329,'[2]2024.01月支付计划'!$B:$H,6,0)</f>
        <v>0</v>
      </c>
      <c r="I329" s="66">
        <f>VLOOKUP($C329,'[2]2024.01月支付计划'!$B:$H,7,0)</f>
        <v>0</v>
      </c>
      <c r="J329" s="24">
        <f t="shared" ref="J329:L329" si="398">P329+V329+Y329+AB329+AE329+S329+M329</f>
        <v>514000</v>
      </c>
      <c r="K329" s="24">
        <f t="shared" si="398"/>
        <v>50000</v>
      </c>
      <c r="L329" s="24">
        <f t="shared" si="398"/>
        <v>464000</v>
      </c>
      <c r="M329" s="33">
        <f>VLOOKUP(C329,'[2]2024.01月支付计划'!$B:$K,10,0)</f>
        <v>314000</v>
      </c>
      <c r="N329" s="24"/>
      <c r="O329" s="34">
        <f t="shared" si="340"/>
        <v>314000</v>
      </c>
      <c r="P329" s="34">
        <v>50000</v>
      </c>
      <c r="Q329" s="34"/>
      <c r="R329" s="34">
        <f t="shared" si="341"/>
        <v>50000</v>
      </c>
      <c r="S329" s="34">
        <f>VLOOKUP(D329,'[3]11月支付计划'!$D$3:$J$100,7,0)</f>
        <v>50000</v>
      </c>
      <c r="T329" s="34"/>
      <c r="U329" s="34">
        <f t="shared" si="344"/>
        <v>50000</v>
      </c>
      <c r="V329" s="34">
        <f>VLOOKUP(D329,'[10]10月份支付安排'!$C$4:$H$68,6,0)</f>
        <v>50000</v>
      </c>
      <c r="W329" s="34"/>
      <c r="X329" s="34">
        <f t="shared" si="342"/>
        <v>50000</v>
      </c>
      <c r="Y329" s="35">
        <v>50000</v>
      </c>
      <c r="Z329" s="34">
        <f>VLOOKUP(D329,'[4]9月'!$I:$J,2,0)</f>
        <v>50000</v>
      </c>
      <c r="AA329" s="34">
        <f t="shared" si="388"/>
        <v>0</v>
      </c>
      <c r="AB329" s="35"/>
      <c r="AC329" s="24"/>
      <c r="AD329" s="34">
        <f t="shared" si="389"/>
        <v>0</v>
      </c>
      <c r="AE329" s="24"/>
      <c r="AF329" s="24"/>
      <c r="AG329" s="34">
        <f t="shared" si="390"/>
        <v>0</v>
      </c>
      <c r="AI329" s="42">
        <f t="shared" si="392"/>
        <v>-50000</v>
      </c>
      <c r="AJ329" s="42">
        <f t="shared" si="393"/>
        <v>-100000</v>
      </c>
      <c r="AK329" s="42">
        <f t="shared" si="394"/>
        <v>-150000</v>
      </c>
      <c r="AL329" s="42">
        <f t="shared" si="395"/>
        <v>-464000</v>
      </c>
      <c r="AM329" s="43" t="e">
        <f>VLOOKUP(D329,'[9]2月'!$B:$C,2,0)</f>
        <v>#N/A</v>
      </c>
    </row>
    <row r="330" s="25" customFormat="1" ht="16.5" spans="3:39">
      <c r="C330" s="25" t="s">
        <v>842</v>
      </c>
      <c r="D330" s="25" t="s">
        <v>843</v>
      </c>
      <c r="E330" s="25" t="s">
        <v>829</v>
      </c>
      <c r="G330" s="66">
        <f>VLOOKUP($C330,'[2]2024.01月支付计划'!$B:$H,5,0)</f>
        <v>160732.6</v>
      </c>
      <c r="H330" s="66">
        <f>VLOOKUP($C330,'[2]2024.01月支付计划'!$B:$H,6,0)</f>
        <v>0</v>
      </c>
      <c r="I330" s="66">
        <f>VLOOKUP($C330,'[2]2024.01月支付计划'!$B:$H,7,0)</f>
        <v>0</v>
      </c>
      <c r="J330" s="24">
        <f t="shared" ref="J330:L330" si="399">P330+V330+Y330+AB330+AE330+S330+M330</f>
        <v>321465.2</v>
      </c>
      <c r="K330" s="24">
        <f t="shared" si="399"/>
        <v>0</v>
      </c>
      <c r="L330" s="24">
        <f t="shared" si="399"/>
        <v>321465.2</v>
      </c>
      <c r="M330" s="33">
        <f>VLOOKUP(C330,'[2]2024.01月支付计划'!$B:$K,10,0)</f>
        <v>160732.6</v>
      </c>
      <c r="N330" s="24"/>
      <c r="O330" s="34">
        <f t="shared" si="340"/>
        <v>160732.6</v>
      </c>
      <c r="P330" s="34">
        <v>0</v>
      </c>
      <c r="Q330" s="34"/>
      <c r="R330" s="34">
        <f t="shared" si="341"/>
        <v>0</v>
      </c>
      <c r="S330" s="34">
        <f>VLOOKUP(D330,'[3]11月支付计划'!$D$3:$J$100,7,0)</f>
        <v>160732.6</v>
      </c>
      <c r="T330" s="34"/>
      <c r="U330" s="34">
        <f t="shared" si="344"/>
        <v>160732.6</v>
      </c>
      <c r="V330" s="34"/>
      <c r="W330" s="34"/>
      <c r="X330" s="34">
        <f t="shared" si="342"/>
        <v>0</v>
      </c>
      <c r="Y330" s="34"/>
      <c r="Z330" s="34"/>
      <c r="AA330" s="34">
        <f t="shared" si="388"/>
        <v>0</v>
      </c>
      <c r="AB330" s="34"/>
      <c r="AC330" s="24"/>
      <c r="AD330" s="34">
        <f t="shared" si="389"/>
        <v>0</v>
      </c>
      <c r="AE330" s="24"/>
      <c r="AF330" s="24"/>
      <c r="AG330" s="34">
        <f t="shared" si="390"/>
        <v>0</v>
      </c>
      <c r="AI330" s="42">
        <f t="shared" si="392"/>
        <v>0</v>
      </c>
      <c r="AJ330" s="42">
        <f t="shared" si="393"/>
        <v>-160732.6</v>
      </c>
      <c r="AK330" s="42">
        <f t="shared" si="394"/>
        <v>-160732.6</v>
      </c>
      <c r="AL330" s="42">
        <f t="shared" si="395"/>
        <v>-321465.2</v>
      </c>
      <c r="AM330" s="43" t="e">
        <f>VLOOKUP(D330,'[9]2月'!$B:$C,2,0)</f>
        <v>#N/A</v>
      </c>
    </row>
    <row r="331" s="25" customFormat="1" ht="16.5" spans="3:39">
      <c r="C331" s="25" t="s">
        <v>844</v>
      </c>
      <c r="D331" s="25" t="s">
        <v>845</v>
      </c>
      <c r="E331" s="25" t="s">
        <v>829</v>
      </c>
      <c r="G331" s="66">
        <f>VLOOKUP($C331,'[2]2024.01月支付计划'!$B:$H,5,0)</f>
        <v>80800</v>
      </c>
      <c r="H331" s="66">
        <f>VLOOKUP($C331,'[2]2024.01月支付计划'!$B:$H,6,0)</f>
        <v>0</v>
      </c>
      <c r="I331" s="66">
        <f>VLOOKUP($C331,'[2]2024.01月支付计划'!$B:$H,7,0)</f>
        <v>0</v>
      </c>
      <c r="J331" s="24">
        <f t="shared" ref="J331:L331" si="400">P331+V331+Y331+AB331+AE331+S331+M331</f>
        <v>15000</v>
      </c>
      <c r="K331" s="24">
        <f t="shared" si="400"/>
        <v>25000</v>
      </c>
      <c r="L331" s="24">
        <f t="shared" si="400"/>
        <v>-10000</v>
      </c>
      <c r="M331" s="33">
        <f>VLOOKUP(C331,'[2]2024.01月支付计划'!$B:$K,10,0)</f>
        <v>0</v>
      </c>
      <c r="N331" s="24">
        <v>10000</v>
      </c>
      <c r="O331" s="34">
        <f t="shared" si="340"/>
        <v>-10000</v>
      </c>
      <c r="P331" s="34">
        <v>5000</v>
      </c>
      <c r="Q331" s="34"/>
      <c r="R331" s="34">
        <f t="shared" si="341"/>
        <v>5000</v>
      </c>
      <c r="S331" s="34">
        <f>VLOOKUP(D331,'[3]11月支付计划'!$D$3:$J$100,7,0)</f>
        <v>5000</v>
      </c>
      <c r="T331" s="34"/>
      <c r="U331" s="34">
        <f t="shared" si="344"/>
        <v>5000</v>
      </c>
      <c r="V331" s="34">
        <f>VLOOKUP(D331,'[10]10月份支付安排'!$C$4:$H$68,6,0)</f>
        <v>5000</v>
      </c>
      <c r="W331" s="34">
        <f>VLOOKUP(D331,'[4]10月'!$I:$J,2,0)</f>
        <v>5000</v>
      </c>
      <c r="X331" s="34">
        <f t="shared" si="342"/>
        <v>0</v>
      </c>
      <c r="Y331" s="34"/>
      <c r="Z331" s="34">
        <f>VLOOKUP(D331,'[4]9月'!$I:$J,2,0)</f>
        <v>5000</v>
      </c>
      <c r="AA331" s="34">
        <f t="shared" si="388"/>
        <v>-5000</v>
      </c>
      <c r="AB331" s="34"/>
      <c r="AC331" s="24">
        <f>VLOOKUP(D331,'[4]8月'!$I:$J,2,0)</f>
        <v>5000</v>
      </c>
      <c r="AD331" s="34">
        <f t="shared" si="389"/>
        <v>-5000</v>
      </c>
      <c r="AE331" s="24"/>
      <c r="AF331" s="24"/>
      <c r="AG331" s="34">
        <f t="shared" si="390"/>
        <v>0</v>
      </c>
      <c r="AI331" s="42">
        <f t="shared" si="392"/>
        <v>20000</v>
      </c>
      <c r="AJ331" s="42">
        <f t="shared" si="393"/>
        <v>15000</v>
      </c>
      <c r="AK331" s="42">
        <f t="shared" si="394"/>
        <v>10000</v>
      </c>
      <c r="AL331" s="42">
        <f t="shared" si="395"/>
        <v>10000</v>
      </c>
      <c r="AM331" s="43" t="e">
        <f>VLOOKUP(D331,'[9]2月'!$B:$C,2,0)</f>
        <v>#N/A</v>
      </c>
    </row>
    <row r="332" s="25" customFormat="1" ht="16.5" spans="3:39">
      <c r="C332" s="25" t="s">
        <v>846</v>
      </c>
      <c r="D332" s="25" t="s">
        <v>847</v>
      </c>
      <c r="E332" s="25" t="s">
        <v>829</v>
      </c>
      <c r="G332" s="66">
        <f>VLOOKUP($C332,'[2]2024.01月支付计划'!$B:$H,5,0)</f>
        <v>94200</v>
      </c>
      <c r="H332" s="66">
        <f>VLOOKUP($C332,'[2]2024.01月支付计划'!$B:$H,6,0)</f>
        <v>0</v>
      </c>
      <c r="I332" s="66">
        <f>VLOOKUP($C332,'[2]2024.01月支付计划'!$B:$H,7,0)</f>
        <v>0</v>
      </c>
      <c r="J332" s="24">
        <f t="shared" ref="J332:L332" si="401">P332+V332+Y332+AB332+AE332+S332+M332</f>
        <v>0</v>
      </c>
      <c r="K332" s="24">
        <f t="shared" si="401"/>
        <v>138200</v>
      </c>
      <c r="L332" s="24">
        <f t="shared" si="401"/>
        <v>-138200</v>
      </c>
      <c r="M332" s="33">
        <f>VLOOKUP(C332,'[2]2024.01月支付计划'!$B:$K,10,0)</f>
        <v>0</v>
      </c>
      <c r="N332" s="24">
        <v>138200</v>
      </c>
      <c r="O332" s="34">
        <f t="shared" si="340"/>
        <v>-138200</v>
      </c>
      <c r="P332" s="34">
        <v>0</v>
      </c>
      <c r="Q332" s="34"/>
      <c r="R332" s="34">
        <f t="shared" si="341"/>
        <v>0</v>
      </c>
      <c r="S332" s="34">
        <f>VLOOKUP(D332,'[3]11月支付计划'!$D$3:$J$100,7,0)</f>
        <v>0</v>
      </c>
      <c r="T332" s="34"/>
      <c r="U332" s="34">
        <f t="shared" si="344"/>
        <v>0</v>
      </c>
      <c r="V332" s="34"/>
      <c r="W332" s="34"/>
      <c r="X332" s="34">
        <f t="shared" si="342"/>
        <v>0</v>
      </c>
      <c r="Y332" s="34"/>
      <c r="Z332" s="34"/>
      <c r="AA332" s="34">
        <f t="shared" si="388"/>
        <v>0</v>
      </c>
      <c r="AB332" s="34"/>
      <c r="AC332" s="24"/>
      <c r="AD332" s="34">
        <f t="shared" si="389"/>
        <v>0</v>
      </c>
      <c r="AE332" s="24"/>
      <c r="AF332" s="24"/>
      <c r="AG332" s="34">
        <f t="shared" si="390"/>
        <v>0</v>
      </c>
      <c r="AI332" s="42">
        <f t="shared" si="392"/>
        <v>138200</v>
      </c>
      <c r="AJ332" s="42">
        <f t="shared" si="393"/>
        <v>138200</v>
      </c>
      <c r="AK332" s="42">
        <f t="shared" si="394"/>
        <v>138200</v>
      </c>
      <c r="AL332" s="42">
        <f t="shared" si="395"/>
        <v>138200</v>
      </c>
      <c r="AM332" s="43" t="e">
        <f>VLOOKUP(D332,'[9]2月'!$B:$C,2,0)</f>
        <v>#N/A</v>
      </c>
    </row>
    <row r="333" s="25" customFormat="1" ht="16.5" spans="3:39">
      <c r="C333" s="25" t="s">
        <v>848</v>
      </c>
      <c r="D333" s="25" t="s">
        <v>849</v>
      </c>
      <c r="E333" s="25" t="s">
        <v>829</v>
      </c>
      <c r="G333" s="66">
        <f>VLOOKUP($C333,'[2]2024.01月支付计划'!$B:$H,5,0)</f>
        <v>83000</v>
      </c>
      <c r="H333" s="66">
        <f>VLOOKUP($C333,'[2]2024.01月支付计划'!$B:$H,6,0)</f>
        <v>0</v>
      </c>
      <c r="I333" s="66">
        <f>VLOOKUP($C333,'[2]2024.01月支付计划'!$B:$H,7,0)</f>
        <v>0</v>
      </c>
      <c r="J333" s="24">
        <f t="shared" ref="J333:L333" si="402">P333+V333+Y333+AB333+AE333+S333+M333</f>
        <v>0</v>
      </c>
      <c r="K333" s="24">
        <f t="shared" si="402"/>
        <v>14000</v>
      </c>
      <c r="L333" s="24">
        <f t="shared" si="402"/>
        <v>-14000</v>
      </c>
      <c r="M333" s="33">
        <f>VLOOKUP(C333,'[2]2024.01月支付计划'!$B:$K,10,0)</f>
        <v>0</v>
      </c>
      <c r="N333" s="24">
        <v>14000</v>
      </c>
      <c r="O333" s="34">
        <f t="shared" si="340"/>
        <v>-14000</v>
      </c>
      <c r="P333" s="34">
        <v>0</v>
      </c>
      <c r="Q333" s="34"/>
      <c r="R333" s="34">
        <f t="shared" si="341"/>
        <v>0</v>
      </c>
      <c r="S333" s="34">
        <f>VLOOKUP(D333,'[3]11月支付计划'!$D$3:$J$100,7,0)</f>
        <v>0</v>
      </c>
      <c r="T333" s="34"/>
      <c r="U333" s="34">
        <f t="shared" si="344"/>
        <v>0</v>
      </c>
      <c r="V333" s="34"/>
      <c r="W333" s="34"/>
      <c r="X333" s="34">
        <f t="shared" si="342"/>
        <v>0</v>
      </c>
      <c r="Y333" s="34"/>
      <c r="Z333" s="34"/>
      <c r="AA333" s="34">
        <f t="shared" si="388"/>
        <v>0</v>
      </c>
      <c r="AB333" s="34"/>
      <c r="AC333" s="24"/>
      <c r="AD333" s="34">
        <f t="shared" si="389"/>
        <v>0</v>
      </c>
      <c r="AE333" s="24"/>
      <c r="AF333" s="24"/>
      <c r="AG333" s="34">
        <f t="shared" si="390"/>
        <v>0</v>
      </c>
      <c r="AI333" s="42">
        <f t="shared" si="392"/>
        <v>14000</v>
      </c>
      <c r="AJ333" s="42">
        <f t="shared" si="393"/>
        <v>14000</v>
      </c>
      <c r="AK333" s="42">
        <f t="shared" si="394"/>
        <v>14000</v>
      </c>
      <c r="AL333" s="42">
        <f t="shared" si="395"/>
        <v>14000</v>
      </c>
      <c r="AM333" s="43" t="e">
        <f>VLOOKUP(D333,'[9]2月'!$B:$C,2,0)</f>
        <v>#N/A</v>
      </c>
    </row>
    <row r="334" s="25" customFormat="1" ht="16.5" spans="3:39">
      <c r="C334" s="25" t="s">
        <v>854</v>
      </c>
      <c r="D334" s="25" t="s">
        <v>855</v>
      </c>
      <c r="E334" s="25" t="s">
        <v>829</v>
      </c>
      <c r="G334" s="66">
        <f>VLOOKUP($C334,'[2]2024.01月支付计划'!$B:$H,5,0)</f>
        <v>8620.5</v>
      </c>
      <c r="H334" s="66">
        <f>VLOOKUP($C334,'[2]2024.01月支付计划'!$B:$H,6,0)</f>
        <v>13648.5</v>
      </c>
      <c r="I334" s="66">
        <f>VLOOKUP($C334,'[2]2024.01月支付计划'!$B:$H,7,0)</f>
        <v>2274.75</v>
      </c>
      <c r="J334" s="24">
        <f t="shared" ref="J334:L334" si="403">P334+V334+Y334+AB334+AE334+S334+M334</f>
        <v>17184</v>
      </c>
      <c r="K334" s="24">
        <f t="shared" si="403"/>
        <v>36098</v>
      </c>
      <c r="L334" s="24">
        <f t="shared" si="403"/>
        <v>-18914</v>
      </c>
      <c r="M334" s="33">
        <f>VLOOKUP(C334,'[2]2024.01月支付计划'!$B:$K,10,0)</f>
        <v>2000</v>
      </c>
      <c r="N334" s="24">
        <v>5886</v>
      </c>
      <c r="O334" s="34">
        <f t="shared" si="340"/>
        <v>-3886</v>
      </c>
      <c r="P334" s="34">
        <v>0</v>
      </c>
      <c r="Q334" s="34">
        <f>VLOOKUP(D334,'[4]12月'!$I:$J,2,0)</f>
        <v>10212</v>
      </c>
      <c r="R334" s="34">
        <f t="shared" si="341"/>
        <v>-10212</v>
      </c>
      <c r="S334" s="34">
        <f>VLOOKUP(D334,'[3]11月支付计划'!$D$3:$J$100,7,0)</f>
        <v>5184</v>
      </c>
      <c r="T334" s="34"/>
      <c r="U334" s="34">
        <f t="shared" si="344"/>
        <v>5184</v>
      </c>
      <c r="V334" s="34">
        <f>VLOOKUP(D334,'[10]10月份支付安排'!$C$4:$H$68,6,0)</f>
        <v>5000</v>
      </c>
      <c r="W334" s="34">
        <f>VLOOKUP(D334,'[4]10月'!$I:$J,2,0)</f>
        <v>5000</v>
      </c>
      <c r="X334" s="34">
        <f t="shared" si="342"/>
        <v>0</v>
      </c>
      <c r="Y334" s="35">
        <v>5000</v>
      </c>
      <c r="Z334" s="34">
        <f>VLOOKUP(D334,'[4]9月'!$I:$J,2,0)</f>
        <v>10000</v>
      </c>
      <c r="AA334" s="34">
        <f t="shared" si="388"/>
        <v>-5000</v>
      </c>
      <c r="AB334" s="35"/>
      <c r="AC334" s="24"/>
      <c r="AD334" s="34">
        <f t="shared" si="389"/>
        <v>0</v>
      </c>
      <c r="AE334" s="24"/>
      <c r="AF334" s="24">
        <f>VLOOKUP(D334,'[4]7月'!$I:$J,2,0)</f>
        <v>5000</v>
      </c>
      <c r="AG334" s="34">
        <f t="shared" si="390"/>
        <v>-5000</v>
      </c>
      <c r="AI334" s="42">
        <f t="shared" si="392"/>
        <v>26098</v>
      </c>
      <c r="AJ334" s="42">
        <f t="shared" si="393"/>
        <v>20914</v>
      </c>
      <c r="AK334" s="42">
        <f t="shared" si="394"/>
        <v>20914</v>
      </c>
      <c r="AL334" s="42">
        <f t="shared" si="395"/>
        <v>18914</v>
      </c>
      <c r="AM334" s="43" t="e">
        <f>VLOOKUP(D334,'[9]2月'!$B:$C,2,0)</f>
        <v>#N/A</v>
      </c>
    </row>
    <row r="335" s="25" customFormat="1" ht="16.5" spans="3:39">
      <c r="C335" s="25" t="s">
        <v>852</v>
      </c>
      <c r="D335" s="25" t="s">
        <v>853</v>
      </c>
      <c r="E335" s="25" t="s">
        <v>829</v>
      </c>
      <c r="G335" s="66">
        <f>VLOOKUP($C335,'[2]2024.01月支付计划'!$B:$H,5,0)</f>
        <v>19500</v>
      </c>
      <c r="H335" s="66">
        <f>VLOOKUP($C335,'[2]2024.01月支付计划'!$B:$H,6,0)</f>
        <v>0</v>
      </c>
      <c r="I335" s="66">
        <f>VLOOKUP($C335,'[2]2024.01月支付计划'!$B:$H,7,0)</f>
        <v>0</v>
      </c>
      <c r="J335" s="24">
        <f t="shared" ref="J335:L335" si="404">P335+V335+Y335+AB335+AE335+S335+M335</f>
        <v>0</v>
      </c>
      <c r="K335" s="24">
        <f t="shared" si="404"/>
        <v>0</v>
      </c>
      <c r="L335" s="24">
        <f t="shared" si="404"/>
        <v>0</v>
      </c>
      <c r="M335" s="33">
        <f>VLOOKUP(C335,'[2]2024.01月支付计划'!$B:$K,10,0)</f>
        <v>0</v>
      </c>
      <c r="N335" s="24"/>
      <c r="O335" s="34">
        <f t="shared" si="340"/>
        <v>0</v>
      </c>
      <c r="P335" s="34">
        <v>0</v>
      </c>
      <c r="Q335" s="34"/>
      <c r="R335" s="34">
        <f t="shared" si="341"/>
        <v>0</v>
      </c>
      <c r="S335" s="34">
        <f>VLOOKUP(D335,'[3]11月支付计划'!$D$3:$J$100,7,0)</f>
        <v>0</v>
      </c>
      <c r="T335" s="34"/>
      <c r="U335" s="34">
        <f t="shared" si="344"/>
        <v>0</v>
      </c>
      <c r="V335" s="34"/>
      <c r="W335" s="34"/>
      <c r="X335" s="34">
        <f t="shared" si="342"/>
        <v>0</v>
      </c>
      <c r="Y335" s="34"/>
      <c r="Z335" s="34"/>
      <c r="AA335" s="34">
        <f t="shared" si="388"/>
        <v>0</v>
      </c>
      <c r="AB335" s="34"/>
      <c r="AC335" s="24"/>
      <c r="AD335" s="34">
        <f t="shared" si="389"/>
        <v>0</v>
      </c>
      <c r="AE335" s="24"/>
      <c r="AF335" s="24"/>
      <c r="AG335" s="34">
        <f t="shared" si="390"/>
        <v>0</v>
      </c>
      <c r="AI335" s="42">
        <f t="shared" si="392"/>
        <v>0</v>
      </c>
      <c r="AJ335" s="42">
        <f t="shared" si="393"/>
        <v>0</v>
      </c>
      <c r="AK335" s="42">
        <f t="shared" si="394"/>
        <v>0</v>
      </c>
      <c r="AL335" s="42">
        <f t="shared" si="395"/>
        <v>0</v>
      </c>
      <c r="AM335" s="43" t="e">
        <f>VLOOKUP(D335,'[9]2月'!$B:$C,2,0)</f>
        <v>#N/A</v>
      </c>
    </row>
    <row r="336" s="25" customFormat="1" ht="16.5" spans="3:39">
      <c r="C336" s="25" t="s">
        <v>850</v>
      </c>
      <c r="D336" s="25" t="s">
        <v>851</v>
      </c>
      <c r="E336" s="25" t="s">
        <v>829</v>
      </c>
      <c r="G336" s="66">
        <f>VLOOKUP($C336,'[2]2024.01月支付计划'!$B:$H,5,0)</f>
        <v>65562.5</v>
      </c>
      <c r="H336" s="66">
        <f>VLOOKUP($C336,'[2]2024.01月支付计划'!$B:$H,6,0)</f>
        <v>0</v>
      </c>
      <c r="I336" s="66">
        <f>VLOOKUP($C336,'[2]2024.01月支付计划'!$B:$H,7,0)</f>
        <v>0</v>
      </c>
      <c r="J336" s="24">
        <f t="shared" ref="J336:L336" si="405">P336+V336+Y336+AB336+AE336+S336+M336</f>
        <v>100000</v>
      </c>
      <c r="K336" s="24">
        <f t="shared" si="405"/>
        <v>60000</v>
      </c>
      <c r="L336" s="24">
        <f t="shared" si="405"/>
        <v>40000</v>
      </c>
      <c r="M336" s="33">
        <f>VLOOKUP(C336,'[2]2024.01月支付计划'!$B:$K,10,0)</f>
        <v>0</v>
      </c>
      <c r="N336" s="24"/>
      <c r="O336" s="34">
        <f t="shared" si="340"/>
        <v>0</v>
      </c>
      <c r="P336" s="34">
        <v>20000</v>
      </c>
      <c r="Q336" s="34"/>
      <c r="R336" s="34">
        <f t="shared" si="341"/>
        <v>20000</v>
      </c>
      <c r="S336" s="34">
        <f>VLOOKUP(D336,'[3]11月支付计划'!$D$3:$J$100,7,0)</f>
        <v>20000</v>
      </c>
      <c r="T336" s="34">
        <f>VLOOKUP(D336,'[4]11月'!$I:$J,2,0)</f>
        <v>20000</v>
      </c>
      <c r="U336" s="34">
        <f t="shared" si="344"/>
        <v>0</v>
      </c>
      <c r="V336" s="34">
        <f>VLOOKUP(D336,'[10]10月份支付安排'!$C$4:$H$68,6,0)</f>
        <v>20000</v>
      </c>
      <c r="W336" s="34">
        <f>VLOOKUP(D336,'[4]10月'!$I:$J,2,0)</f>
        <v>20000</v>
      </c>
      <c r="X336" s="34">
        <f t="shared" si="342"/>
        <v>0</v>
      </c>
      <c r="Y336" s="35">
        <v>40000</v>
      </c>
      <c r="Z336" s="34">
        <f>VLOOKUP(D336,'[4]9月'!$I:$J,2,0)</f>
        <v>20000</v>
      </c>
      <c r="AA336" s="34">
        <f t="shared" si="388"/>
        <v>20000</v>
      </c>
      <c r="AB336" s="35"/>
      <c r="AC336" s="24"/>
      <c r="AD336" s="34">
        <f t="shared" si="389"/>
        <v>0</v>
      </c>
      <c r="AE336" s="24"/>
      <c r="AF336" s="24"/>
      <c r="AG336" s="34">
        <f t="shared" si="390"/>
        <v>0</v>
      </c>
      <c r="AI336" s="42">
        <f t="shared" si="392"/>
        <v>0</v>
      </c>
      <c r="AJ336" s="42">
        <f t="shared" si="393"/>
        <v>-20000</v>
      </c>
      <c r="AK336" s="42">
        <f t="shared" si="394"/>
        <v>-40000</v>
      </c>
      <c r="AL336" s="42">
        <f t="shared" si="395"/>
        <v>-40000</v>
      </c>
      <c r="AM336" s="43" t="e">
        <f>VLOOKUP(D336,'[9]2月'!$B:$C,2,0)</f>
        <v>#N/A</v>
      </c>
    </row>
    <row r="337" s="25" customFormat="1" ht="16.5" spans="3:39">
      <c r="C337" s="25" t="s">
        <v>738</v>
      </c>
      <c r="D337" s="25" t="s">
        <v>739</v>
      </c>
      <c r="E337" s="25" t="s">
        <v>829</v>
      </c>
      <c r="G337" s="66">
        <f>VLOOKUP($C337,'[2]2024.01月支付计划'!$B:$H,5,0)</f>
        <v>156705.6</v>
      </c>
      <c r="H337" s="66">
        <f>VLOOKUP($C337,'[2]2024.01月支付计划'!$B:$H,6,0)</f>
        <v>0</v>
      </c>
      <c r="I337" s="66">
        <f>VLOOKUP($C337,'[2]2024.01月支付计划'!$B:$H,7,0)</f>
        <v>0</v>
      </c>
      <c r="J337" s="24">
        <f t="shared" ref="J337:L337" si="406">P337+V337+Y337+AB337+AE337+S337+M337</f>
        <v>533411.2</v>
      </c>
      <c r="K337" s="24">
        <f t="shared" si="406"/>
        <v>170000</v>
      </c>
      <c r="L337" s="24">
        <f t="shared" si="406"/>
        <v>363411.2</v>
      </c>
      <c r="M337" s="33">
        <f>VLOOKUP(C337,'[2]2024.01月支付计划'!$B:$K,10,0)</f>
        <v>156705.6</v>
      </c>
      <c r="N337" s="24"/>
      <c r="O337" s="34">
        <f t="shared" si="340"/>
        <v>156705.6</v>
      </c>
      <c r="P337" s="34">
        <v>76705.6</v>
      </c>
      <c r="Q337" s="34"/>
      <c r="R337" s="34">
        <f t="shared" si="341"/>
        <v>76705.6</v>
      </c>
      <c r="S337" s="34">
        <f>VLOOKUP(D337,'[3]11月支付计划'!$D$3:$J$100,7,0)</f>
        <v>80000</v>
      </c>
      <c r="T337" s="34">
        <f>VLOOKUP(D337,'[4]11月'!$I:$J,2,0)</f>
        <v>70000</v>
      </c>
      <c r="U337" s="34">
        <f t="shared" si="344"/>
        <v>10000</v>
      </c>
      <c r="V337" s="34">
        <f>VLOOKUP(D337,'[10]10月份支付安排'!$C$4:$H$68,6,0)</f>
        <v>70000</v>
      </c>
      <c r="W337" s="34"/>
      <c r="X337" s="34">
        <f t="shared" si="342"/>
        <v>70000</v>
      </c>
      <c r="Y337" s="35">
        <v>120000</v>
      </c>
      <c r="Z337" s="34">
        <f>VLOOKUP(D337,'[4]9月'!$I:$J,2,0)</f>
        <v>100000</v>
      </c>
      <c r="AA337" s="34">
        <f t="shared" si="388"/>
        <v>20000</v>
      </c>
      <c r="AB337" s="35">
        <v>30000</v>
      </c>
      <c r="AC337" s="24"/>
      <c r="AD337" s="34">
        <f t="shared" si="389"/>
        <v>30000</v>
      </c>
      <c r="AE337" s="24"/>
      <c r="AF337" s="24"/>
      <c r="AG337" s="34">
        <f t="shared" si="390"/>
        <v>0</v>
      </c>
      <c r="AI337" s="42">
        <f t="shared" si="392"/>
        <v>-50000</v>
      </c>
      <c r="AJ337" s="42">
        <f t="shared" si="393"/>
        <v>-130000</v>
      </c>
      <c r="AK337" s="42">
        <f t="shared" si="394"/>
        <v>-206705.6</v>
      </c>
      <c r="AL337" s="42">
        <f t="shared" si="395"/>
        <v>-363411.2</v>
      </c>
      <c r="AM337" s="43" t="e">
        <f>VLOOKUP(D337,'[9]2月'!$B:$C,2,0)</f>
        <v>#N/A</v>
      </c>
    </row>
    <row r="338" s="25" customFormat="1" ht="16.5" spans="3:39">
      <c r="C338" s="25" t="s">
        <v>857</v>
      </c>
      <c r="D338" s="25" t="s">
        <v>858</v>
      </c>
      <c r="E338" s="25" t="s">
        <v>829</v>
      </c>
      <c r="G338" s="66">
        <f>VLOOKUP($C338,'[2]2024.01月支付计划'!$B:$H,5,0)</f>
        <v>230686.65</v>
      </c>
      <c r="H338" s="66">
        <f>VLOOKUP($C338,'[2]2024.01月支付计划'!$B:$H,6,0)</f>
        <v>0</v>
      </c>
      <c r="I338" s="66">
        <f>VLOOKUP($C338,'[2]2024.01月支付计划'!$B:$H,7,0)</f>
        <v>0</v>
      </c>
      <c r="J338" s="24">
        <f t="shared" ref="J338:L338" si="407">P338+V338+Y338+AB338+AE338+S338+M338</f>
        <v>300000</v>
      </c>
      <c r="K338" s="24">
        <f t="shared" si="407"/>
        <v>200000</v>
      </c>
      <c r="L338" s="24">
        <f t="shared" si="407"/>
        <v>100000</v>
      </c>
      <c r="M338" s="33">
        <f>VLOOKUP(C338,'[2]2024.01月支付计划'!$B:$K,10,0)</f>
        <v>0</v>
      </c>
      <c r="N338" s="24"/>
      <c r="O338" s="34">
        <f t="shared" si="340"/>
        <v>0</v>
      </c>
      <c r="P338" s="34">
        <v>100000</v>
      </c>
      <c r="Q338" s="34"/>
      <c r="R338" s="34">
        <f t="shared" si="341"/>
        <v>100000</v>
      </c>
      <c r="S338" s="34">
        <f>VLOOKUP(D338,'[3]11月支付计划'!$D$3:$J$100,7,0)</f>
        <v>100000</v>
      </c>
      <c r="T338" s="34"/>
      <c r="U338" s="34">
        <f t="shared" si="344"/>
        <v>100000</v>
      </c>
      <c r="V338" s="34">
        <f>VLOOKUP(D338,'[10]10月份支付安排'!$C$4:$H$68,6,0)</f>
        <v>100000</v>
      </c>
      <c r="W338" s="34">
        <f>VLOOKUP(D338,'[4]10月'!$I:$J,2,0)</f>
        <v>100000</v>
      </c>
      <c r="X338" s="34">
        <f t="shared" si="342"/>
        <v>0</v>
      </c>
      <c r="Y338" s="34"/>
      <c r="Z338" s="34">
        <f>VLOOKUP(D338,'[4]9月'!$I:$J,2,0)</f>
        <v>100000</v>
      </c>
      <c r="AA338" s="34">
        <f t="shared" si="388"/>
        <v>-100000</v>
      </c>
      <c r="AB338" s="34"/>
      <c r="AC338" s="24"/>
      <c r="AD338" s="34">
        <f t="shared" si="389"/>
        <v>0</v>
      </c>
      <c r="AE338" s="24"/>
      <c r="AF338" s="24"/>
      <c r="AG338" s="34">
        <f t="shared" si="390"/>
        <v>0</v>
      </c>
      <c r="AI338" s="42">
        <f t="shared" si="392"/>
        <v>100000</v>
      </c>
      <c r="AJ338" s="42">
        <f t="shared" si="393"/>
        <v>0</v>
      </c>
      <c r="AK338" s="42">
        <f t="shared" si="394"/>
        <v>-100000</v>
      </c>
      <c r="AL338" s="42">
        <f t="shared" si="395"/>
        <v>-100000</v>
      </c>
      <c r="AM338" s="43" t="e">
        <f>VLOOKUP(D338,'[9]2月'!$B:$C,2,0)</f>
        <v>#N/A</v>
      </c>
    </row>
    <row r="339" s="25" customFormat="1" ht="16.5" spans="3:39">
      <c r="C339" s="25" t="s">
        <v>152</v>
      </c>
      <c r="D339" s="25" t="s">
        <v>153</v>
      </c>
      <c r="E339" s="25" t="s">
        <v>829</v>
      </c>
      <c r="F339" s="25" t="s">
        <v>712</v>
      </c>
      <c r="G339" s="66">
        <f>VLOOKUP($C339,'[2]2024.01月支付计划'!$B:$H,5,0)</f>
        <v>326568.43</v>
      </c>
      <c r="H339" s="66">
        <f>VLOOKUP($C339,'[2]2024.01月支付计划'!$B:$H,6,0)</f>
        <v>115577.82</v>
      </c>
      <c r="I339" s="66">
        <f>VLOOKUP($C339,'[2]2024.01月支付计划'!$B:$H,7,0)</f>
        <v>19262.97</v>
      </c>
      <c r="J339" s="24">
        <f t="shared" ref="J339:L339" si="408">P339+V339+Y339+AB339+AE339+S339+M339</f>
        <v>217000</v>
      </c>
      <c r="K339" s="24">
        <f t="shared" si="408"/>
        <v>121210</v>
      </c>
      <c r="L339" s="24">
        <f t="shared" si="408"/>
        <v>95790</v>
      </c>
      <c r="M339" s="33">
        <v>62000</v>
      </c>
      <c r="N339" s="24"/>
      <c r="O339" s="34">
        <f t="shared" si="340"/>
        <v>62000</v>
      </c>
      <c r="P339" s="34">
        <v>31000</v>
      </c>
      <c r="Q339" s="34">
        <f>VLOOKUP(D339,'[4]12月'!$I:$J,2,0)</f>
        <v>30070</v>
      </c>
      <c r="R339" s="34">
        <f t="shared" si="341"/>
        <v>930</v>
      </c>
      <c r="S339" s="34">
        <f>VLOOKUP(D339,'[3]11月支付计划'!$D$3:$J$100,7,0)</f>
        <v>31000</v>
      </c>
      <c r="T339" s="34">
        <f>VLOOKUP(D339,'[4]11月'!$I:$J,2,0)</f>
        <v>30070</v>
      </c>
      <c r="U339" s="34">
        <f t="shared" si="344"/>
        <v>930</v>
      </c>
      <c r="V339" s="34">
        <f>VLOOKUP(D339,'[10]10月份支付安排'!$C$4:$H$68,6,0)</f>
        <v>31000</v>
      </c>
      <c r="W339" s="34"/>
      <c r="X339" s="34">
        <f t="shared" si="342"/>
        <v>31000</v>
      </c>
      <c r="Y339" s="34">
        <v>31000</v>
      </c>
      <c r="Z339" s="34">
        <f>VLOOKUP(D339,'[4]9月'!$I:$J,2,0)</f>
        <v>30070</v>
      </c>
      <c r="AA339" s="34">
        <f t="shared" si="388"/>
        <v>930</v>
      </c>
      <c r="AB339" s="34">
        <v>31000</v>
      </c>
      <c r="AC339" s="24">
        <v>31000</v>
      </c>
      <c r="AD339" s="34">
        <f t="shared" si="389"/>
        <v>0</v>
      </c>
      <c r="AE339" s="24"/>
      <c r="AF339" s="24"/>
      <c r="AG339" s="34">
        <f t="shared" si="390"/>
        <v>0</v>
      </c>
      <c r="AI339" s="42">
        <f t="shared" si="392"/>
        <v>28210</v>
      </c>
      <c r="AJ339" s="42">
        <f t="shared" si="393"/>
        <v>-2790</v>
      </c>
      <c r="AK339" s="42">
        <f t="shared" si="394"/>
        <v>-33790</v>
      </c>
      <c r="AL339" s="42">
        <f t="shared" si="395"/>
        <v>-95790</v>
      </c>
      <c r="AM339" s="43" t="e">
        <f>VLOOKUP(D339,'[9]2月'!$B:$C,2,0)</f>
        <v>#N/A</v>
      </c>
    </row>
    <row r="340" s="25" customFormat="1" ht="16.5" spans="3:39">
      <c r="C340" s="25" t="s">
        <v>187</v>
      </c>
      <c r="D340" s="25" t="s">
        <v>188</v>
      </c>
      <c r="E340" s="25" t="s">
        <v>829</v>
      </c>
      <c r="G340" s="66">
        <f>VLOOKUP($C340,'[2]2024.01月支付计划'!$B:$H,5,0)</f>
        <v>153506.26</v>
      </c>
      <c r="H340" s="66">
        <f>VLOOKUP($C340,'[2]2024.01月支付计划'!$B:$H,6,0)</f>
        <v>0</v>
      </c>
      <c r="I340" s="66">
        <f>VLOOKUP($C340,'[2]2024.01月支付计划'!$B:$H,7,0)</f>
        <v>0</v>
      </c>
      <c r="J340" s="24">
        <f t="shared" ref="J340:L340" si="409">P340+V340+Y340+AB340+AE340+S340+M340</f>
        <v>147250.912</v>
      </c>
      <c r="K340" s="24">
        <f t="shared" si="409"/>
        <v>66000</v>
      </c>
      <c r="L340" s="24">
        <f t="shared" si="409"/>
        <v>81250.912</v>
      </c>
      <c r="M340" s="33">
        <f>VLOOKUP(C340,'[2]2024.01月支付计划'!$B:$K,10,0)</f>
        <v>57806.26</v>
      </c>
      <c r="N340" s="24"/>
      <c r="O340" s="34">
        <f t="shared" si="340"/>
        <v>57806.26</v>
      </c>
      <c r="P340" s="34">
        <v>23186.26</v>
      </c>
      <c r="Q340" s="34"/>
      <c r="R340" s="34">
        <f t="shared" si="341"/>
        <v>23186.26</v>
      </c>
      <c r="S340" s="34">
        <f>VLOOKUP(D340,'[3]11月支付计划'!$D$3:$J$100,7,0)</f>
        <v>30000</v>
      </c>
      <c r="T340" s="34">
        <f>VLOOKUP(D340,'[4]11月'!$I:$J,2,0)</f>
        <v>30000</v>
      </c>
      <c r="U340" s="34">
        <f t="shared" si="344"/>
        <v>0</v>
      </c>
      <c r="V340" s="34">
        <f>VLOOKUP(D340,'[10]10月份支付安排'!$C$4:$H$68,6,0)</f>
        <v>30000</v>
      </c>
      <c r="W340" s="34"/>
      <c r="X340" s="34">
        <f t="shared" si="342"/>
        <v>30000</v>
      </c>
      <c r="Y340" s="34"/>
      <c r="Z340" s="34">
        <f>VLOOKUP(D340,'[4]9月'!$I:$J,2,0)</f>
        <v>30000</v>
      </c>
      <c r="AA340" s="34">
        <f t="shared" si="388"/>
        <v>-30000</v>
      </c>
      <c r="AB340" s="34"/>
      <c r="AC340" s="24"/>
      <c r="AD340" s="34">
        <f t="shared" si="389"/>
        <v>0</v>
      </c>
      <c r="AE340" s="24">
        <f>VLOOKUP(D340,[8]签批清单!$B:$C,2,0)</f>
        <v>6258.392</v>
      </c>
      <c r="AF340" s="24">
        <f>VLOOKUP(D340,'[4]7月'!$I:$J,2,0)</f>
        <v>6000</v>
      </c>
      <c r="AG340" s="34">
        <f t="shared" si="390"/>
        <v>258.392</v>
      </c>
      <c r="AI340" s="42">
        <f t="shared" si="392"/>
        <v>29741.608</v>
      </c>
      <c r="AJ340" s="42">
        <f t="shared" si="393"/>
        <v>-258.392</v>
      </c>
      <c r="AK340" s="42">
        <f t="shared" si="394"/>
        <v>-23444.652</v>
      </c>
      <c r="AL340" s="42">
        <f t="shared" si="395"/>
        <v>-81250.912</v>
      </c>
      <c r="AM340" s="43" t="e">
        <f>VLOOKUP(D340,'[9]2月'!$B:$C,2,0)</f>
        <v>#N/A</v>
      </c>
    </row>
    <row r="341" s="25" customFormat="1" ht="16.5" spans="3:39">
      <c r="C341" s="25" t="s">
        <v>120</v>
      </c>
      <c r="D341" s="25" t="s">
        <v>121</v>
      </c>
      <c r="E341" s="25" t="s">
        <v>829</v>
      </c>
      <c r="G341" s="66">
        <f>VLOOKUP($C341,'[2]2024.01月支付计划'!$B:$H,5,0)</f>
        <v>258156.28</v>
      </c>
      <c r="H341" s="66">
        <f>VLOOKUP($C341,'[2]2024.01月支付计划'!$B:$H,6,0)</f>
        <v>0</v>
      </c>
      <c r="I341" s="66">
        <f>VLOOKUP($C341,'[2]2024.01月支付计划'!$B:$H,7,0)</f>
        <v>0</v>
      </c>
      <c r="J341" s="24">
        <f t="shared" ref="J341:L341" si="410">P341+V341+Y341+AB341+AE341+S341+M341</f>
        <v>100000</v>
      </c>
      <c r="K341" s="24">
        <f t="shared" si="410"/>
        <v>150000</v>
      </c>
      <c r="L341" s="24">
        <f t="shared" si="410"/>
        <v>-50000</v>
      </c>
      <c r="M341" s="33">
        <f>VLOOKUP(C341,'[2]2024.01月支付计划'!$B:$K,10,0)</f>
        <v>50000</v>
      </c>
      <c r="N341" s="24">
        <v>50000</v>
      </c>
      <c r="O341" s="34">
        <f t="shared" si="340"/>
        <v>0</v>
      </c>
      <c r="P341" s="34">
        <v>50000</v>
      </c>
      <c r="Q341" s="34"/>
      <c r="R341" s="34">
        <f t="shared" si="341"/>
        <v>50000</v>
      </c>
      <c r="S341" s="34"/>
      <c r="T341" s="34">
        <f>VLOOKUP(D341,'[4]11月'!$I:$J,2,0)</f>
        <v>50000</v>
      </c>
      <c r="U341" s="34">
        <f t="shared" si="344"/>
        <v>-50000</v>
      </c>
      <c r="V341" s="34"/>
      <c r="W341" s="34">
        <f>VLOOKUP(D341,'[4]10月'!$I:$J,2,0)</f>
        <v>50000</v>
      </c>
      <c r="X341" s="34">
        <f t="shared" si="342"/>
        <v>-50000</v>
      </c>
      <c r="Y341" s="34"/>
      <c r="Z341" s="34"/>
      <c r="AA341" s="34">
        <f t="shared" si="388"/>
        <v>0</v>
      </c>
      <c r="AB341" s="34"/>
      <c r="AC341" s="24"/>
      <c r="AD341" s="34">
        <f t="shared" si="389"/>
        <v>0</v>
      </c>
      <c r="AE341" s="24"/>
      <c r="AF341" s="24"/>
      <c r="AG341" s="34">
        <f t="shared" si="390"/>
        <v>0</v>
      </c>
      <c r="AI341" s="42">
        <f t="shared" si="392"/>
        <v>150000</v>
      </c>
      <c r="AJ341" s="42">
        <f t="shared" si="393"/>
        <v>150000</v>
      </c>
      <c r="AK341" s="42">
        <f t="shared" si="394"/>
        <v>100000</v>
      </c>
      <c r="AL341" s="42">
        <f t="shared" si="395"/>
        <v>50000</v>
      </c>
      <c r="AM341" s="43">
        <f>VLOOKUP(D341,'[9]2月'!$B:$C,2,0)</f>
        <v>50000</v>
      </c>
    </row>
    <row r="342" s="25" customFormat="1" ht="16.5" spans="3:39">
      <c r="C342" s="25" t="s">
        <v>50</v>
      </c>
      <c r="D342" s="25" t="s">
        <v>51</v>
      </c>
      <c r="E342" s="25" t="s">
        <v>829</v>
      </c>
      <c r="F342" s="25" t="s">
        <v>645</v>
      </c>
      <c r="G342" s="66">
        <f>VLOOKUP($C342,'[2]2024.01月支付计划'!$B:$H,5,0)</f>
        <v>5479037.59</v>
      </c>
      <c r="H342" s="66">
        <f>VLOOKUP($C342,'[2]2024.01月支付计划'!$B:$H,6,0)</f>
        <v>1240328.26</v>
      </c>
      <c r="I342" s="66">
        <f>VLOOKUP($C342,'[2]2024.01月支付计划'!$B:$H,7,0)</f>
        <v>206721.376666667</v>
      </c>
      <c r="J342" s="24">
        <f t="shared" ref="J342:L342" si="411">P342+V342+Y342+AB342+AE342+S342+M342</f>
        <v>749000</v>
      </c>
      <c r="K342" s="24">
        <f t="shared" si="411"/>
        <v>34000</v>
      </c>
      <c r="L342" s="24">
        <f t="shared" si="411"/>
        <v>715000</v>
      </c>
      <c r="M342" s="33">
        <v>549000</v>
      </c>
      <c r="N342" s="24"/>
      <c r="O342" s="34">
        <f t="shared" si="340"/>
        <v>549000</v>
      </c>
      <c r="P342" s="34">
        <v>100000</v>
      </c>
      <c r="Q342" s="34"/>
      <c r="R342" s="34">
        <f t="shared" si="341"/>
        <v>100000</v>
      </c>
      <c r="S342" s="34">
        <f>VLOOKUP(D342,'[3]11月支付计划'!$D$3:$J$100,7,0)</f>
        <v>100000</v>
      </c>
      <c r="T342" s="34">
        <v>34000</v>
      </c>
      <c r="U342" s="34">
        <f t="shared" si="344"/>
        <v>66000</v>
      </c>
      <c r="V342" s="34"/>
      <c r="W342" s="34"/>
      <c r="X342" s="34">
        <f t="shared" si="342"/>
        <v>0</v>
      </c>
      <c r="Y342" s="34"/>
      <c r="Z342" s="34"/>
      <c r="AA342" s="34">
        <f t="shared" si="388"/>
        <v>0</v>
      </c>
      <c r="AB342" s="34"/>
      <c r="AC342" s="24"/>
      <c r="AD342" s="34">
        <f t="shared" si="389"/>
        <v>0</v>
      </c>
      <c r="AE342" s="24"/>
      <c r="AF342" s="24"/>
      <c r="AG342" s="34">
        <f t="shared" si="390"/>
        <v>0</v>
      </c>
      <c r="AI342" s="42">
        <f t="shared" si="392"/>
        <v>34000</v>
      </c>
      <c r="AJ342" s="42">
        <f t="shared" si="393"/>
        <v>-66000</v>
      </c>
      <c r="AK342" s="42">
        <f t="shared" si="394"/>
        <v>-166000</v>
      </c>
      <c r="AL342" s="42">
        <f t="shared" si="395"/>
        <v>-715000</v>
      </c>
      <c r="AM342" s="43" t="e">
        <f>VLOOKUP(D342,'[9]2月'!$B:$C,2,0)</f>
        <v>#N/A</v>
      </c>
    </row>
    <row r="343" s="25" customFormat="1" ht="16.5" spans="3:39">
      <c r="C343" s="25" t="s">
        <v>122</v>
      </c>
      <c r="D343" s="25" t="s">
        <v>123</v>
      </c>
      <c r="E343" s="25" t="s">
        <v>829</v>
      </c>
      <c r="G343" s="66">
        <f>VLOOKUP($C343,'[2]2024.01月支付计划'!$B:$H,5,0)</f>
        <v>5563020.9</v>
      </c>
      <c r="H343" s="66">
        <f>VLOOKUP($C343,'[2]2024.01月支付计划'!$B:$H,6,0)</f>
        <v>6078599.08</v>
      </c>
      <c r="I343" s="66">
        <f>VLOOKUP($C343,'[2]2024.01月支付计划'!$B:$H,7,0)</f>
        <v>1013099.84666667</v>
      </c>
      <c r="J343" s="24">
        <f t="shared" ref="J343:L343" si="412">P343+V343+Y343+AB343+AE343+S343+M343</f>
        <v>7441171.648</v>
      </c>
      <c r="K343" s="24">
        <f t="shared" si="412"/>
        <v>6114130.68</v>
      </c>
      <c r="L343" s="24">
        <f t="shared" si="412"/>
        <v>1327040.968</v>
      </c>
      <c r="M343" s="33">
        <f>VLOOKUP(C343,'[2]2024.01月支付计划'!$B:$K,10,0)</f>
        <v>810000</v>
      </c>
      <c r="N343" s="24"/>
      <c r="O343" s="34">
        <f t="shared" si="340"/>
        <v>810000</v>
      </c>
      <c r="P343" s="34">
        <v>1200000</v>
      </c>
      <c r="Q343" s="34">
        <v>2006730.68</v>
      </c>
      <c r="R343" s="34">
        <f t="shared" si="341"/>
        <v>-806730.68</v>
      </c>
      <c r="S343" s="34">
        <f>VLOOKUP(D343,'[3]11月支付计划'!$D$3:$J$100,7,0)</f>
        <v>2000000</v>
      </c>
      <c r="T343" s="34">
        <v>630500</v>
      </c>
      <c r="U343" s="34">
        <f t="shared" si="344"/>
        <v>1369500</v>
      </c>
      <c r="V343" s="34">
        <v>923937.698666664</v>
      </c>
      <c r="W343" s="34">
        <f>VLOOKUP(D343,'[4]10月'!$I:$J,2,0)+300000</f>
        <v>900000</v>
      </c>
      <c r="X343" s="34">
        <f t="shared" si="342"/>
        <v>23937.698666664</v>
      </c>
      <c r="Y343" s="34">
        <v>925000</v>
      </c>
      <c r="Z343" s="34">
        <f>VLOOKUP(D343,'[4]9月'!$I:$J,2,0)</f>
        <v>970000</v>
      </c>
      <c r="AA343" s="34">
        <f t="shared" si="388"/>
        <v>-45000</v>
      </c>
      <c r="AB343" s="34">
        <v>806000</v>
      </c>
      <c r="AC343" s="34">
        <v>830900</v>
      </c>
      <c r="AD343" s="34">
        <f t="shared" si="389"/>
        <v>-24900</v>
      </c>
      <c r="AE343" s="24">
        <f>VLOOKUP(D343,[8]签批清单!$B:$C,2,0)</f>
        <v>776233.949333333</v>
      </c>
      <c r="AF343" s="24">
        <f>VLOOKUP(D343,'[4]7月'!$I:$J,2,0)</f>
        <v>776000</v>
      </c>
      <c r="AG343" s="34">
        <f t="shared" si="390"/>
        <v>233.949333332945</v>
      </c>
      <c r="AI343" s="42">
        <f t="shared" si="392"/>
        <v>2682959.032</v>
      </c>
      <c r="AJ343" s="42">
        <f t="shared" si="393"/>
        <v>682959.032000003</v>
      </c>
      <c r="AK343" s="42">
        <f t="shared" si="394"/>
        <v>-517040.967999997</v>
      </c>
      <c r="AL343" s="42">
        <f t="shared" si="395"/>
        <v>-1327040.968</v>
      </c>
      <c r="AM343" s="43" t="e">
        <f>VLOOKUP(D343,'[9]2月'!$B:$C,2,0)</f>
        <v>#N/A</v>
      </c>
    </row>
    <row r="344" s="25" customFormat="1" ht="16.5" spans="3:39">
      <c r="C344" s="25" t="s">
        <v>44</v>
      </c>
      <c r="D344" s="25" t="s">
        <v>45</v>
      </c>
      <c r="E344" s="25" t="s">
        <v>829</v>
      </c>
      <c r="F344" s="25" t="s">
        <v>645</v>
      </c>
      <c r="G344" s="66">
        <f>VLOOKUP($C344,'[2]2024.01月支付计划'!$B:$H,5,0)</f>
        <v>3933594.28</v>
      </c>
      <c r="H344" s="66">
        <f>VLOOKUP($C344,'[2]2024.01月支付计划'!$B:$H,6,0)</f>
        <v>827366.04</v>
      </c>
      <c r="I344" s="66">
        <f>VLOOKUP($C344,'[2]2024.01月支付计划'!$B:$H,7,0)</f>
        <v>137894.34</v>
      </c>
      <c r="J344" s="24">
        <f t="shared" ref="J344:L344" si="413">P344+V344+Y344+AB344+AE344+S344+M344</f>
        <v>310000</v>
      </c>
      <c r="K344" s="24">
        <f t="shared" si="413"/>
        <v>0</v>
      </c>
      <c r="L344" s="24">
        <f t="shared" si="413"/>
        <v>310000</v>
      </c>
      <c r="M344" s="33">
        <f>VLOOKUP(C344,'[2]2024.01月支付计划'!$B:$K,10,0)</f>
        <v>110000</v>
      </c>
      <c r="N344" s="24"/>
      <c r="O344" s="34">
        <f t="shared" si="340"/>
        <v>110000</v>
      </c>
      <c r="P344" s="34">
        <v>100000</v>
      </c>
      <c r="Q344" s="34"/>
      <c r="R344" s="34">
        <f t="shared" si="341"/>
        <v>100000</v>
      </c>
      <c r="S344" s="34">
        <f>VLOOKUP(D344,'[3]11月支付计划'!$D$3:$J$100,7,0)</f>
        <v>100000</v>
      </c>
      <c r="T344" s="34"/>
      <c r="U344" s="34">
        <f t="shared" si="344"/>
        <v>100000</v>
      </c>
      <c r="V344" s="34"/>
      <c r="W344" s="34"/>
      <c r="X344" s="34">
        <f t="shared" si="342"/>
        <v>0</v>
      </c>
      <c r="Y344" s="34"/>
      <c r="Z344" s="34"/>
      <c r="AA344" s="34">
        <f t="shared" si="388"/>
        <v>0</v>
      </c>
      <c r="AB344" s="34"/>
      <c r="AC344" s="24"/>
      <c r="AD344" s="34">
        <f t="shared" si="389"/>
        <v>0</v>
      </c>
      <c r="AE344" s="24"/>
      <c r="AF344" s="24"/>
      <c r="AG344" s="34">
        <f t="shared" si="390"/>
        <v>0</v>
      </c>
      <c r="AI344" s="42">
        <f t="shared" si="392"/>
        <v>0</v>
      </c>
      <c r="AJ344" s="42">
        <f t="shared" si="393"/>
        <v>-100000</v>
      </c>
      <c r="AK344" s="42">
        <f t="shared" si="394"/>
        <v>-200000</v>
      </c>
      <c r="AL344" s="42">
        <f t="shared" si="395"/>
        <v>-310000</v>
      </c>
      <c r="AM344" s="43" t="e">
        <f>VLOOKUP(D344,'[9]2月'!$B:$C,2,0)</f>
        <v>#N/A</v>
      </c>
    </row>
    <row r="345" s="25" customFormat="1" ht="16.5" spans="3:39">
      <c r="C345" s="25" t="s">
        <v>859</v>
      </c>
      <c r="D345" s="25" t="s">
        <v>860</v>
      </c>
      <c r="E345" s="25" t="s">
        <v>829</v>
      </c>
      <c r="F345" s="25" t="s">
        <v>645</v>
      </c>
      <c r="G345" s="66">
        <f>VLOOKUP($C345,'[2]2024.01月支付计划'!$B:$H,5,0)</f>
        <v>29950</v>
      </c>
      <c r="H345" s="66">
        <f>VLOOKUP($C345,'[2]2024.01月支付计划'!$B:$H,6,0)</f>
        <v>0</v>
      </c>
      <c r="I345" s="66">
        <f>VLOOKUP($C345,'[2]2024.01月支付计划'!$B:$H,7,0)</f>
        <v>0</v>
      </c>
      <c r="J345" s="24">
        <f t="shared" ref="J345:L345" si="414">P345+V345+Y345+AB345+AE345+S345+M345</f>
        <v>34476.6666666667</v>
      </c>
      <c r="K345" s="24">
        <f t="shared" si="414"/>
        <v>33950</v>
      </c>
      <c r="L345" s="24">
        <f t="shared" si="414"/>
        <v>526.666666666672</v>
      </c>
      <c r="M345" s="33">
        <f>VLOOKUP(C345,'[2]2024.01月支付计划'!$B:$K,10,0)</f>
        <v>0</v>
      </c>
      <c r="N345" s="24">
        <v>29950</v>
      </c>
      <c r="O345" s="34">
        <f t="shared" ref="O345:O352" si="415">M345-N345</f>
        <v>-29950</v>
      </c>
      <c r="P345" s="34">
        <v>29950</v>
      </c>
      <c r="Q345" s="34"/>
      <c r="R345" s="34">
        <f t="shared" ref="R345:R352" si="416">P345-Q345</f>
        <v>29950</v>
      </c>
      <c r="S345" s="34"/>
      <c r="T345" s="34"/>
      <c r="U345" s="34">
        <f t="shared" si="344"/>
        <v>0</v>
      </c>
      <c r="V345" s="34"/>
      <c r="W345" s="34"/>
      <c r="X345" s="34">
        <f t="shared" ref="X345:X386" si="417">V345-W345</f>
        <v>0</v>
      </c>
      <c r="Y345" s="34"/>
      <c r="Z345" s="34"/>
      <c r="AA345" s="34">
        <f t="shared" si="388"/>
        <v>0</v>
      </c>
      <c r="AB345" s="34"/>
      <c r="AC345" s="24"/>
      <c r="AD345" s="34">
        <f t="shared" si="389"/>
        <v>0</v>
      </c>
      <c r="AE345" s="24">
        <f>VLOOKUP(D345,[8]签批清单!$B:$C,2,0)</f>
        <v>4526.66666666667</v>
      </c>
      <c r="AF345" s="24">
        <f>VLOOKUP(D345,'[4]7月'!$I:$J,2,0)</f>
        <v>4000</v>
      </c>
      <c r="AG345" s="34">
        <f t="shared" si="390"/>
        <v>526.66666666667</v>
      </c>
      <c r="AI345" s="42">
        <f t="shared" si="392"/>
        <v>29423.3333333333</v>
      </c>
      <c r="AJ345" s="42">
        <f t="shared" si="393"/>
        <v>29423.3333333333</v>
      </c>
      <c r="AK345" s="42">
        <f t="shared" si="394"/>
        <v>-526.666666666672</v>
      </c>
      <c r="AL345" s="42">
        <f t="shared" si="395"/>
        <v>-526.666666666672</v>
      </c>
      <c r="AM345" s="43" t="e">
        <f>VLOOKUP(D345,'[9]2月'!$B:$C,2,0)</f>
        <v>#N/A</v>
      </c>
    </row>
    <row r="346" s="25" customFormat="1" ht="16.5" spans="3:39">
      <c r="C346" s="25" t="s">
        <v>861</v>
      </c>
      <c r="D346" s="25" t="s">
        <v>862</v>
      </c>
      <c r="E346" s="25" t="s">
        <v>829</v>
      </c>
      <c r="F346" s="25" t="s">
        <v>645</v>
      </c>
      <c r="G346" s="66">
        <f>VLOOKUP($C346,'[2]2024.01月支付计划'!$B:$H,5,0)</f>
        <v>17430.91</v>
      </c>
      <c r="H346" s="66">
        <f>VLOOKUP($C346,'[2]2024.01月支付计划'!$B:$H,6,0)</f>
        <v>0</v>
      </c>
      <c r="I346" s="66">
        <f>VLOOKUP($C346,'[2]2024.01月支付计划'!$B:$H,7,0)</f>
        <v>0</v>
      </c>
      <c r="J346" s="24">
        <f t="shared" ref="J346:L346" si="418">P346+V346+Y346+AB346+AE346+S346+M346</f>
        <v>17430.91</v>
      </c>
      <c r="K346" s="24">
        <f t="shared" si="418"/>
        <v>17430.91</v>
      </c>
      <c r="L346" s="24">
        <f t="shared" si="418"/>
        <v>0</v>
      </c>
      <c r="M346" s="33">
        <f>VLOOKUP(C346,'[2]2024.01月支付计划'!$B:$K,10,0)</f>
        <v>0</v>
      </c>
      <c r="N346" s="24">
        <v>17430.91</v>
      </c>
      <c r="O346" s="34">
        <f t="shared" si="415"/>
        <v>-17430.91</v>
      </c>
      <c r="P346" s="34">
        <v>17430.91</v>
      </c>
      <c r="Q346" s="34"/>
      <c r="R346" s="34">
        <f t="shared" si="416"/>
        <v>17430.91</v>
      </c>
      <c r="S346" s="34"/>
      <c r="T346" s="34"/>
      <c r="U346" s="34">
        <f t="shared" ref="U346:U378" si="419">S346-T346</f>
        <v>0</v>
      </c>
      <c r="V346" s="34"/>
      <c r="W346" s="34"/>
      <c r="X346" s="34">
        <f t="shared" si="417"/>
        <v>0</v>
      </c>
      <c r="Y346" s="34"/>
      <c r="Z346" s="34"/>
      <c r="AA346" s="34">
        <f t="shared" si="388"/>
        <v>0</v>
      </c>
      <c r="AB346" s="34"/>
      <c r="AC346" s="24"/>
      <c r="AD346" s="34">
        <f t="shared" si="389"/>
        <v>0</v>
      </c>
      <c r="AE346" s="24"/>
      <c r="AF346" s="24"/>
      <c r="AG346" s="34">
        <f t="shared" si="390"/>
        <v>0</v>
      </c>
      <c r="AI346" s="42">
        <f t="shared" si="392"/>
        <v>17430.91</v>
      </c>
      <c r="AJ346" s="42">
        <f t="shared" si="393"/>
        <v>17430.91</v>
      </c>
      <c r="AK346" s="42">
        <f t="shared" si="394"/>
        <v>0</v>
      </c>
      <c r="AL346" s="42">
        <f t="shared" si="395"/>
        <v>0</v>
      </c>
      <c r="AM346" s="43" t="e">
        <f>VLOOKUP(D346,'[9]2月'!$B:$C,2,0)</f>
        <v>#N/A</v>
      </c>
    </row>
    <row r="347" s="25" customFormat="1" ht="16.5" spans="4:39">
      <c r="D347" s="25" t="s">
        <v>1092</v>
      </c>
      <c r="G347" s="66">
        <v>0</v>
      </c>
      <c r="H347" s="66">
        <v>0</v>
      </c>
      <c r="I347" s="66">
        <v>0</v>
      </c>
      <c r="J347" s="24">
        <f t="shared" ref="J347:L347" si="420">P347+V347+Y347+AB347+AE347+S347+M347</f>
        <v>0</v>
      </c>
      <c r="K347" s="24">
        <f t="shared" si="420"/>
        <v>560</v>
      </c>
      <c r="L347" s="24">
        <f t="shared" si="420"/>
        <v>-560</v>
      </c>
      <c r="M347" s="33"/>
      <c r="N347" s="24"/>
      <c r="O347" s="34">
        <f t="shared" si="415"/>
        <v>0</v>
      </c>
      <c r="P347" s="34">
        <v>0</v>
      </c>
      <c r="Q347" s="34">
        <v>560</v>
      </c>
      <c r="R347" s="34">
        <f t="shared" si="416"/>
        <v>-560</v>
      </c>
      <c r="S347" s="34"/>
      <c r="T347" s="34"/>
      <c r="U347" s="34">
        <f t="shared" si="419"/>
        <v>0</v>
      </c>
      <c r="V347" s="34"/>
      <c r="W347" s="34"/>
      <c r="X347" s="34">
        <f t="shared" si="417"/>
        <v>0</v>
      </c>
      <c r="Y347" s="34"/>
      <c r="Z347" s="34"/>
      <c r="AA347" s="34">
        <f t="shared" si="388"/>
        <v>0</v>
      </c>
      <c r="AB347" s="34"/>
      <c r="AC347" s="24"/>
      <c r="AD347" s="34">
        <f t="shared" si="389"/>
        <v>0</v>
      </c>
      <c r="AE347" s="24"/>
      <c r="AF347" s="24"/>
      <c r="AG347" s="34">
        <f t="shared" si="390"/>
        <v>0</v>
      </c>
      <c r="AI347" s="42">
        <f t="shared" si="392"/>
        <v>560</v>
      </c>
      <c r="AJ347" s="42">
        <f t="shared" si="393"/>
        <v>560</v>
      </c>
      <c r="AK347" s="42">
        <f t="shared" si="394"/>
        <v>560</v>
      </c>
      <c r="AL347" s="42">
        <f t="shared" si="395"/>
        <v>560</v>
      </c>
      <c r="AM347" s="43" t="e">
        <f>VLOOKUP(D347,'[9]2月'!$B:$C,2,0)</f>
        <v>#N/A</v>
      </c>
    </row>
    <row r="348" s="25" customFormat="1" ht="16.5" spans="3:39">
      <c r="C348" s="25" t="str">
        <f>_xlfn.XLOOKUP(D348,[1]整理明细!$C:$C,[1]整理明细!$B:$B)</f>
        <v>S511010</v>
      </c>
      <c r="D348" s="25" t="s">
        <v>1093</v>
      </c>
      <c r="G348" s="66">
        <v>0</v>
      </c>
      <c r="H348" s="66">
        <v>0</v>
      </c>
      <c r="I348" s="66">
        <v>0</v>
      </c>
      <c r="J348" s="24">
        <f t="shared" ref="J348:L348" si="421">P348+V348+Y348+AB348+AE348+S348+M348</f>
        <v>0</v>
      </c>
      <c r="K348" s="24">
        <f t="shared" si="421"/>
        <v>56860</v>
      </c>
      <c r="L348" s="24">
        <f t="shared" si="421"/>
        <v>-56860</v>
      </c>
      <c r="M348" s="33"/>
      <c r="N348" s="24"/>
      <c r="O348" s="34">
        <f t="shared" si="415"/>
        <v>0</v>
      </c>
      <c r="P348" s="34">
        <v>0</v>
      </c>
      <c r="Q348" s="34">
        <v>27000</v>
      </c>
      <c r="R348" s="34">
        <f t="shared" si="416"/>
        <v>-27000</v>
      </c>
      <c r="S348" s="34"/>
      <c r="T348" s="34">
        <f>VLOOKUP(D348,'[4]11月'!$I:$J,2,0)</f>
        <v>3600</v>
      </c>
      <c r="U348" s="34">
        <f t="shared" si="419"/>
        <v>-3600</v>
      </c>
      <c r="V348" s="34"/>
      <c r="W348" s="34">
        <f>VLOOKUP(D348,'[4]10月'!$I:$J,2,0)</f>
        <v>880</v>
      </c>
      <c r="X348" s="34">
        <f t="shared" si="417"/>
        <v>-880</v>
      </c>
      <c r="Y348" s="34"/>
      <c r="Z348" s="34">
        <f>VLOOKUP(D348,'[4]9月'!$I:$J,2,0)</f>
        <v>780</v>
      </c>
      <c r="AA348" s="34">
        <f t="shared" si="388"/>
        <v>-780</v>
      </c>
      <c r="AB348" s="34"/>
      <c r="AC348" s="24">
        <f>VLOOKUP(D348,'[4]8月'!$I:$J,2,0)</f>
        <v>24600</v>
      </c>
      <c r="AD348" s="34">
        <f t="shared" si="389"/>
        <v>-24600</v>
      </c>
      <c r="AE348" s="24"/>
      <c r="AF348" s="24"/>
      <c r="AG348" s="34">
        <f t="shared" si="390"/>
        <v>0</v>
      </c>
      <c r="AI348" s="42">
        <f t="shared" si="392"/>
        <v>56860</v>
      </c>
      <c r="AJ348" s="42">
        <f t="shared" si="393"/>
        <v>56860</v>
      </c>
      <c r="AK348" s="42">
        <f t="shared" si="394"/>
        <v>56860</v>
      </c>
      <c r="AL348" s="42">
        <f t="shared" si="395"/>
        <v>56860</v>
      </c>
      <c r="AM348" s="43" t="e">
        <f>VLOOKUP(D348,'[9]2月'!$B:$C,2,0)</f>
        <v>#N/A</v>
      </c>
    </row>
    <row r="349" s="25" customFormat="1" ht="16.5" spans="3:39">
      <c r="C349" s="25" t="str">
        <f>_xlfn.XLOOKUP(D349,[1]整理明细!$C:$C,[1]整理明细!$B:$B)</f>
        <v>S413011</v>
      </c>
      <c r="D349" s="25" t="s">
        <v>553</v>
      </c>
      <c r="G349" s="66">
        <f>VLOOKUP($C349,'[2]2024.01月支付计划'!$B:$H,5,0)</f>
        <v>325</v>
      </c>
      <c r="H349" s="66">
        <f>VLOOKUP($C349,'[2]2024.01月支付计划'!$B:$H,6,0)</f>
        <v>25325</v>
      </c>
      <c r="I349" s="66">
        <f>VLOOKUP($C349,'[2]2024.01月支付计划'!$B:$H,7,0)</f>
        <v>4220.83333333333</v>
      </c>
      <c r="J349" s="24">
        <f t="shared" ref="J349:L349" si="422">P349+V349+Y349+AB349+AE349+S349+M349</f>
        <v>3692.99</v>
      </c>
      <c r="K349" s="24">
        <f t="shared" si="422"/>
        <v>24983.93</v>
      </c>
      <c r="L349" s="24">
        <f t="shared" si="422"/>
        <v>-21290.94</v>
      </c>
      <c r="M349" s="33"/>
      <c r="N349" s="24"/>
      <c r="O349" s="34">
        <f t="shared" si="415"/>
        <v>0</v>
      </c>
      <c r="P349" s="34">
        <v>0</v>
      </c>
      <c r="Q349" s="34">
        <v>2275</v>
      </c>
      <c r="R349" s="34">
        <f t="shared" si="416"/>
        <v>-2275</v>
      </c>
      <c r="S349" s="34"/>
      <c r="T349" s="34"/>
      <c r="U349" s="34">
        <f t="shared" si="419"/>
        <v>0</v>
      </c>
      <c r="V349" s="34">
        <f>VLOOKUP(D349,'[10]10月份支付安排'!$C$4:$H$68,6,0)</f>
        <v>3340.99</v>
      </c>
      <c r="W349" s="34">
        <f>VLOOKUP(D349,'[4]10月'!$I:$J,2,0)</f>
        <v>3340.99</v>
      </c>
      <c r="X349" s="34">
        <f t="shared" si="417"/>
        <v>0</v>
      </c>
      <c r="Y349" s="34"/>
      <c r="Z349" s="34">
        <f>VLOOKUP(D349,'[4]9月'!$I:$J,2,0)</f>
        <v>19367.94</v>
      </c>
      <c r="AA349" s="34">
        <f t="shared" si="388"/>
        <v>-19367.94</v>
      </c>
      <c r="AB349" s="34"/>
      <c r="AC349" s="24"/>
      <c r="AD349" s="34">
        <f t="shared" si="389"/>
        <v>0</v>
      </c>
      <c r="AE349" s="24">
        <f>VLOOKUP(D349,[8]签批清单!$B:$C,2,0)</f>
        <v>352</v>
      </c>
      <c r="AF349" s="24"/>
      <c r="AG349" s="34">
        <f t="shared" si="390"/>
        <v>352</v>
      </c>
      <c r="AI349" s="42">
        <f t="shared" si="392"/>
        <v>21290.94</v>
      </c>
      <c r="AJ349" s="42">
        <f t="shared" si="393"/>
        <v>21290.94</v>
      </c>
      <c r="AK349" s="42">
        <f t="shared" si="394"/>
        <v>21290.94</v>
      </c>
      <c r="AL349" s="42">
        <f t="shared" si="395"/>
        <v>21290.94</v>
      </c>
      <c r="AM349" s="43" t="e">
        <f>VLOOKUP(D349,'[9]2月'!$B:$C,2,0)</f>
        <v>#N/A</v>
      </c>
    </row>
    <row r="350" s="25" customFormat="1" ht="16.5" spans="3:39">
      <c r="C350" s="25" t="str">
        <f>_xlfn.XLOOKUP(D350,[1]整理明细!$C:$C,[1]整理明细!$B:$B)</f>
        <v>S413062</v>
      </c>
      <c r="D350" s="25" t="s">
        <v>743</v>
      </c>
      <c r="G350" s="66">
        <v>0</v>
      </c>
      <c r="H350" s="66">
        <v>0</v>
      </c>
      <c r="I350" s="66">
        <v>0</v>
      </c>
      <c r="J350" s="24">
        <f t="shared" ref="J350:L350" si="423">P350+V350+Y350+AB350+AE350+S350+M350</f>
        <v>61800</v>
      </c>
      <c r="K350" s="24">
        <f t="shared" si="423"/>
        <v>51600</v>
      </c>
      <c r="L350" s="24">
        <f t="shared" si="423"/>
        <v>10200</v>
      </c>
      <c r="M350" s="33"/>
      <c r="N350" s="24"/>
      <c r="O350" s="34">
        <f t="shared" si="415"/>
        <v>0</v>
      </c>
      <c r="P350" s="34">
        <v>0</v>
      </c>
      <c r="Q350" s="34">
        <v>51600</v>
      </c>
      <c r="R350" s="34">
        <f t="shared" si="416"/>
        <v>-51600</v>
      </c>
      <c r="S350" s="34"/>
      <c r="T350" s="34"/>
      <c r="U350" s="34">
        <f t="shared" si="419"/>
        <v>0</v>
      </c>
      <c r="V350" s="34">
        <f>VLOOKUP(D350,'[10]10月份支付安排'!$C$4:$H$68,6,0)</f>
        <v>0</v>
      </c>
      <c r="W350" s="34"/>
      <c r="X350" s="34">
        <f t="shared" si="417"/>
        <v>0</v>
      </c>
      <c r="Y350" s="35">
        <v>4800</v>
      </c>
      <c r="Z350" s="34"/>
      <c r="AA350" s="34">
        <f t="shared" si="388"/>
        <v>4800</v>
      </c>
      <c r="AB350" s="35">
        <v>57000</v>
      </c>
      <c r="AC350" s="24"/>
      <c r="AD350" s="34">
        <f t="shared" si="389"/>
        <v>57000</v>
      </c>
      <c r="AE350" s="24"/>
      <c r="AF350" s="24"/>
      <c r="AG350" s="34">
        <f t="shared" si="390"/>
        <v>0</v>
      </c>
      <c r="AI350" s="42">
        <f t="shared" si="392"/>
        <v>-10200</v>
      </c>
      <c r="AJ350" s="42">
        <f t="shared" si="393"/>
        <v>-10200</v>
      </c>
      <c r="AK350" s="42">
        <f t="shared" si="394"/>
        <v>-10200</v>
      </c>
      <c r="AL350" s="42">
        <f t="shared" si="395"/>
        <v>-10200</v>
      </c>
      <c r="AM350" s="43" t="e">
        <f>VLOOKUP(D350,'[9]2月'!$B:$C,2,0)</f>
        <v>#N/A</v>
      </c>
    </row>
    <row r="351" s="25" customFormat="1" ht="16.5" spans="3:39">
      <c r="C351" s="25" t="str">
        <f>_xlfn.XLOOKUP(D351,[1]整理明细!$C:$C,[1]整理明细!$B:$B)</f>
        <v>S431006</v>
      </c>
      <c r="D351" s="25" t="s">
        <v>409</v>
      </c>
      <c r="G351" s="66">
        <v>0</v>
      </c>
      <c r="H351" s="66">
        <v>0</v>
      </c>
      <c r="I351" s="66">
        <v>0</v>
      </c>
      <c r="J351" s="24">
        <f t="shared" ref="J351:L351" si="424">P351+V351+Y351+AB351+AE351+S351+M351</f>
        <v>0</v>
      </c>
      <c r="K351" s="24">
        <f t="shared" si="424"/>
        <v>3560</v>
      </c>
      <c r="L351" s="24">
        <f t="shared" si="424"/>
        <v>-3560</v>
      </c>
      <c r="M351" s="33"/>
      <c r="N351" s="24"/>
      <c r="O351" s="34">
        <f t="shared" si="415"/>
        <v>0</v>
      </c>
      <c r="P351" s="34">
        <v>0</v>
      </c>
      <c r="Q351" s="34">
        <v>3560</v>
      </c>
      <c r="R351" s="34">
        <f t="shared" si="416"/>
        <v>-3560</v>
      </c>
      <c r="S351" s="34"/>
      <c r="T351" s="34"/>
      <c r="U351" s="34">
        <f t="shared" si="419"/>
        <v>0</v>
      </c>
      <c r="V351" s="34"/>
      <c r="W351" s="34"/>
      <c r="X351" s="34">
        <f t="shared" si="417"/>
        <v>0</v>
      </c>
      <c r="Y351" s="34"/>
      <c r="Z351" s="34"/>
      <c r="AA351" s="34">
        <f t="shared" si="388"/>
        <v>0</v>
      </c>
      <c r="AB351" s="34"/>
      <c r="AC351" s="24"/>
      <c r="AD351" s="34">
        <f t="shared" si="389"/>
        <v>0</v>
      </c>
      <c r="AE351" s="24"/>
      <c r="AF351" s="24"/>
      <c r="AG351" s="34">
        <f t="shared" si="390"/>
        <v>0</v>
      </c>
      <c r="AI351" s="42">
        <f t="shared" si="392"/>
        <v>3560</v>
      </c>
      <c r="AJ351" s="42">
        <f t="shared" si="393"/>
        <v>3560</v>
      </c>
      <c r="AK351" s="42">
        <f t="shared" si="394"/>
        <v>3560</v>
      </c>
      <c r="AL351" s="42">
        <f t="shared" si="395"/>
        <v>3560</v>
      </c>
      <c r="AM351" s="43" t="e">
        <f>VLOOKUP(D351,'[9]2月'!$B:$C,2,0)</f>
        <v>#N/A</v>
      </c>
    </row>
    <row r="352" s="25" customFormat="1" ht="16.5" spans="3:39">
      <c r="C352" s="25" t="str">
        <f>_xlfn.XLOOKUP(D352,[1]整理明细!$C:$C,[1]整理明细!$B:$B)</f>
        <v>S512027</v>
      </c>
      <c r="D352" s="25" t="s">
        <v>988</v>
      </c>
      <c r="G352" s="66">
        <f>VLOOKUP($C352,'[2]2024.01月支付计划'!$B:$H,5,0)</f>
        <v>32000</v>
      </c>
      <c r="H352" s="66">
        <f>VLOOKUP($C352,'[2]2024.01月支付计划'!$B:$H,6,0)</f>
        <v>0</v>
      </c>
      <c r="I352" s="66">
        <f>VLOOKUP($C352,'[2]2024.01月支付计划'!$B:$H,7,0)</f>
        <v>0</v>
      </c>
      <c r="J352" s="24">
        <f t="shared" ref="J352:L352" si="425">P352+V352+Y352+AB352+AE352+S352+M352</f>
        <v>47600</v>
      </c>
      <c r="K352" s="24">
        <f t="shared" si="425"/>
        <v>10000</v>
      </c>
      <c r="L352" s="24">
        <f t="shared" si="425"/>
        <v>37600</v>
      </c>
      <c r="M352" s="33"/>
      <c r="N352" s="24"/>
      <c r="O352" s="34">
        <f t="shared" si="415"/>
        <v>0</v>
      </c>
      <c r="P352" s="34">
        <v>0</v>
      </c>
      <c r="Q352" s="34">
        <v>10000</v>
      </c>
      <c r="R352" s="34">
        <f t="shared" si="416"/>
        <v>-10000</v>
      </c>
      <c r="S352" s="34">
        <f>VLOOKUP(D352,'[3]11月支付计划'!$D$3:$J$100,7,0)</f>
        <v>42000</v>
      </c>
      <c r="T352" s="34"/>
      <c r="U352" s="34">
        <f t="shared" si="419"/>
        <v>42000</v>
      </c>
      <c r="V352" s="34"/>
      <c r="W352" s="34"/>
      <c r="X352" s="34">
        <f t="shared" si="417"/>
        <v>0</v>
      </c>
      <c r="Y352" s="34"/>
      <c r="Z352" s="34"/>
      <c r="AA352" s="34">
        <f t="shared" si="388"/>
        <v>0</v>
      </c>
      <c r="AB352" s="34"/>
      <c r="AC352" s="24"/>
      <c r="AD352" s="34">
        <f t="shared" si="389"/>
        <v>0</v>
      </c>
      <c r="AE352" s="24">
        <f>VLOOKUP(D352,[8]签批清单!$B:$C,2,0)</f>
        <v>5600</v>
      </c>
      <c r="AF352" s="24"/>
      <c r="AG352" s="34">
        <f t="shared" si="390"/>
        <v>5600</v>
      </c>
      <c r="AI352" s="42">
        <f t="shared" si="392"/>
        <v>4400</v>
      </c>
      <c r="AJ352" s="42">
        <f t="shared" si="393"/>
        <v>-37600</v>
      </c>
      <c r="AK352" s="42">
        <f t="shared" si="394"/>
        <v>-37600</v>
      </c>
      <c r="AL352" s="42">
        <f t="shared" si="395"/>
        <v>-37600</v>
      </c>
      <c r="AM352" s="43" t="e">
        <f>VLOOKUP(D352,'[9]2月'!$B:$C,2,0)</f>
        <v>#N/A</v>
      </c>
    </row>
    <row r="353" s="25" customFormat="1" ht="16.5" spans="3:39">
      <c r="C353" s="25" t="s">
        <v>761</v>
      </c>
      <c r="D353" s="25" t="s">
        <v>762</v>
      </c>
      <c r="E353" s="25" t="s">
        <v>644</v>
      </c>
      <c r="F353" s="25" t="s">
        <v>750</v>
      </c>
      <c r="G353" s="66">
        <v>0</v>
      </c>
      <c r="H353" s="66">
        <v>0</v>
      </c>
      <c r="I353" s="66">
        <v>0</v>
      </c>
      <c r="J353" s="24">
        <f t="shared" ref="J353:L353" si="426">P353+V353+Y353+AB353+AE353+S353+M353</f>
        <v>104824.32</v>
      </c>
      <c r="K353" s="24">
        <f t="shared" si="426"/>
        <v>0</v>
      </c>
      <c r="L353" s="24">
        <f t="shared" si="426"/>
        <v>104824.32</v>
      </c>
      <c r="M353" s="33"/>
      <c r="N353" s="24"/>
      <c r="O353" s="34"/>
      <c r="P353" s="34"/>
      <c r="Q353" s="34"/>
      <c r="R353" s="34"/>
      <c r="S353" s="34">
        <v>104824.32</v>
      </c>
      <c r="T353" s="34"/>
      <c r="U353" s="34">
        <f t="shared" si="419"/>
        <v>104824.32</v>
      </c>
      <c r="V353" s="34"/>
      <c r="W353" s="34"/>
      <c r="X353" s="34">
        <f t="shared" si="417"/>
        <v>0</v>
      </c>
      <c r="Y353" s="34"/>
      <c r="Z353" s="34"/>
      <c r="AA353" s="34">
        <f t="shared" si="388"/>
        <v>0</v>
      </c>
      <c r="AB353" s="34"/>
      <c r="AC353" s="24"/>
      <c r="AD353" s="34">
        <f t="shared" si="389"/>
        <v>0</v>
      </c>
      <c r="AE353" s="24"/>
      <c r="AF353" s="24"/>
      <c r="AG353" s="34">
        <f t="shared" si="390"/>
        <v>0</v>
      </c>
      <c r="AI353" s="42">
        <f t="shared" si="392"/>
        <v>0</v>
      </c>
      <c r="AJ353" s="42">
        <f t="shared" si="393"/>
        <v>-104824.32</v>
      </c>
      <c r="AK353" s="42">
        <f t="shared" si="394"/>
        <v>-104824.32</v>
      </c>
      <c r="AL353" s="42">
        <f t="shared" si="395"/>
        <v>-104824.32</v>
      </c>
      <c r="AM353" s="43" t="e">
        <f>VLOOKUP(D353,'[9]2月'!$B:$C,2,0)</f>
        <v>#N/A</v>
      </c>
    </row>
    <row r="354" s="25" customFormat="1" ht="16.5" spans="3:39">
      <c r="C354" s="25" t="s">
        <v>699</v>
      </c>
      <c r="D354" s="25" t="s">
        <v>700</v>
      </c>
      <c r="E354" s="25" t="s">
        <v>644</v>
      </c>
      <c r="F354" s="25" t="s">
        <v>690</v>
      </c>
      <c r="G354" s="66">
        <f>VLOOKUP($C354,'[2]2024.01月支付计划'!$B:$H,5,0)</f>
        <v>0</v>
      </c>
      <c r="H354" s="66">
        <f>VLOOKUP($C354,'[2]2024.01月支付计划'!$B:$H,6,0)</f>
        <v>24000</v>
      </c>
      <c r="I354" s="66">
        <f>VLOOKUP($C354,'[2]2024.01月支付计划'!$B:$H,7,0)</f>
        <v>4000</v>
      </c>
      <c r="J354" s="24">
        <f t="shared" ref="J354:L354" si="427">P354+V354+Y354+AB354+AE354+S354+M354</f>
        <v>44180.72</v>
      </c>
      <c r="K354" s="24">
        <f t="shared" si="427"/>
        <v>55355.4</v>
      </c>
      <c r="L354" s="24">
        <f t="shared" si="427"/>
        <v>-11174.68</v>
      </c>
      <c r="M354" s="33">
        <f>VLOOKUP(C354,'[2]2024.01月支付计划'!$B:$K,10,0)</f>
        <v>0</v>
      </c>
      <c r="N354" s="24"/>
      <c r="O354" s="34"/>
      <c r="P354" s="34"/>
      <c r="Q354" s="34"/>
      <c r="R354" s="34"/>
      <c r="S354" s="34">
        <v>16000</v>
      </c>
      <c r="T354" s="34">
        <f>VLOOKUP(D354,'[4]11月'!$I:$J,2,0)</f>
        <v>16000</v>
      </c>
      <c r="U354" s="34">
        <f t="shared" si="419"/>
        <v>0</v>
      </c>
      <c r="V354" s="34">
        <f>VLOOKUP(D354,'[10]10月份支付安排'!$C$4:$H$68,6,0)</f>
        <v>24000</v>
      </c>
      <c r="W354" s="34">
        <f>VLOOKUP(D354,'[4]10月'!$I:$J,2,0)</f>
        <v>8000</v>
      </c>
      <c r="X354" s="34">
        <f t="shared" si="417"/>
        <v>16000</v>
      </c>
      <c r="Y354" s="34"/>
      <c r="Z354" s="34"/>
      <c r="AA354" s="34">
        <f t="shared" si="388"/>
        <v>0</v>
      </c>
      <c r="AB354" s="34"/>
      <c r="AC354" s="24">
        <f>VLOOKUP(D354,'[4]8月'!$I:$J,2,0)</f>
        <v>31355.4</v>
      </c>
      <c r="AD354" s="34">
        <f t="shared" si="389"/>
        <v>-31355.4</v>
      </c>
      <c r="AE354" s="24">
        <f>VLOOKUP(D354,[8]签批清单!$B:$C,2,0)</f>
        <v>4180.72</v>
      </c>
      <c r="AF354" s="24"/>
      <c r="AG354" s="34">
        <f t="shared" si="390"/>
        <v>4180.72</v>
      </c>
      <c r="AI354" s="42">
        <f t="shared" si="392"/>
        <v>27174.68</v>
      </c>
      <c r="AJ354" s="42">
        <f t="shared" si="393"/>
        <v>11174.68</v>
      </c>
      <c r="AK354" s="42">
        <f t="shared" si="394"/>
        <v>11174.68</v>
      </c>
      <c r="AL354" s="42">
        <f t="shared" si="395"/>
        <v>11174.68</v>
      </c>
      <c r="AM354" s="43" t="e">
        <f>VLOOKUP(D354,'[9]2月'!$B:$C,2,0)</f>
        <v>#N/A</v>
      </c>
    </row>
    <row r="355" s="25" customFormat="1" ht="16.5" spans="3:39">
      <c r="C355" s="25" t="s">
        <v>951</v>
      </c>
      <c r="D355" s="25" t="s">
        <v>952</v>
      </c>
      <c r="E355" s="25" t="s">
        <v>890</v>
      </c>
      <c r="F355" s="25" t="s">
        <v>690</v>
      </c>
      <c r="G355" s="66">
        <v>0</v>
      </c>
      <c r="H355" s="66">
        <v>0</v>
      </c>
      <c r="I355" s="66">
        <v>0</v>
      </c>
      <c r="J355" s="24">
        <f t="shared" ref="J355:L355" si="428">P355+V355+Y355+AB355+AE355+S355+M355</f>
        <v>5500</v>
      </c>
      <c r="K355" s="24">
        <f t="shared" si="428"/>
        <v>5500</v>
      </c>
      <c r="L355" s="24">
        <f t="shared" si="428"/>
        <v>0</v>
      </c>
      <c r="M355" s="33"/>
      <c r="N355" s="24"/>
      <c r="O355" s="34"/>
      <c r="P355" s="34"/>
      <c r="Q355" s="34"/>
      <c r="R355" s="34"/>
      <c r="S355" s="34">
        <v>5500</v>
      </c>
      <c r="T355" s="34"/>
      <c r="U355" s="34">
        <f t="shared" si="419"/>
        <v>5500</v>
      </c>
      <c r="V355" s="34"/>
      <c r="W355" s="34"/>
      <c r="X355" s="34">
        <f t="shared" si="417"/>
        <v>0</v>
      </c>
      <c r="Y355" s="34"/>
      <c r="Z355" s="34">
        <f>VLOOKUP(D355,'[4]9月'!$I:$J,2,0)</f>
        <v>5500</v>
      </c>
      <c r="AA355" s="34">
        <f t="shared" si="388"/>
        <v>-5500</v>
      </c>
      <c r="AB355" s="34"/>
      <c r="AC355" s="24"/>
      <c r="AD355" s="34">
        <f t="shared" si="389"/>
        <v>0</v>
      </c>
      <c r="AE355" s="24"/>
      <c r="AF355" s="24"/>
      <c r="AG355" s="34">
        <f t="shared" si="390"/>
        <v>0</v>
      </c>
      <c r="AI355" s="42">
        <f t="shared" si="392"/>
        <v>5500</v>
      </c>
      <c r="AJ355" s="42">
        <f t="shared" si="393"/>
        <v>0</v>
      </c>
      <c r="AK355" s="42">
        <f t="shared" si="394"/>
        <v>0</v>
      </c>
      <c r="AL355" s="42">
        <f t="shared" si="395"/>
        <v>0</v>
      </c>
      <c r="AM355" s="43" t="e">
        <f>VLOOKUP(D355,'[9]2月'!$B:$C,2,0)</f>
        <v>#N/A</v>
      </c>
    </row>
    <row r="356" s="25" customFormat="1" ht="16.5" spans="3:39">
      <c r="C356" s="25" t="s">
        <v>580</v>
      </c>
      <c r="D356" s="25" t="s">
        <v>1094</v>
      </c>
      <c r="E356" s="25" t="s">
        <v>1080</v>
      </c>
      <c r="F356" s="25" t="s">
        <v>712</v>
      </c>
      <c r="G356" s="66">
        <f>VLOOKUP($C356,'[2]2024.01月支付计划'!$B:$H,5,0)</f>
        <v>1710321.86</v>
      </c>
      <c r="H356" s="66">
        <f>VLOOKUP($C356,'[2]2024.01月支付计划'!$B:$H,6,0)</f>
        <v>2041564.4</v>
      </c>
      <c r="I356" s="66">
        <f>VLOOKUP($C356,'[2]2024.01月支付计划'!$B:$H,7,0)</f>
        <v>340260.733333333</v>
      </c>
      <c r="J356" s="24">
        <f t="shared" ref="J356:L356" si="429">P356+V356+Y356+AB356+AE356+S356+M356</f>
        <v>1000655.18</v>
      </c>
      <c r="K356" s="24">
        <f t="shared" si="429"/>
        <v>0</v>
      </c>
      <c r="L356" s="24">
        <f t="shared" si="429"/>
        <v>102397.72</v>
      </c>
      <c r="M356" s="33">
        <f>VLOOKUP(C356,'[2]2024.01月支付计划'!$B:$K,10,0)</f>
        <v>898257.46</v>
      </c>
      <c r="N356" s="24"/>
      <c r="O356" s="34"/>
      <c r="P356" s="34"/>
      <c r="Q356" s="34"/>
      <c r="R356" s="34"/>
      <c r="S356" s="34">
        <v>102397.72</v>
      </c>
      <c r="T356" s="34"/>
      <c r="U356" s="34">
        <f t="shared" si="419"/>
        <v>102397.72</v>
      </c>
      <c r="V356" s="34"/>
      <c r="W356" s="34"/>
      <c r="X356" s="34">
        <f t="shared" si="417"/>
        <v>0</v>
      </c>
      <c r="Y356" s="34"/>
      <c r="Z356" s="34"/>
      <c r="AA356" s="34">
        <f t="shared" si="388"/>
        <v>0</v>
      </c>
      <c r="AB356" s="34"/>
      <c r="AC356" s="24"/>
      <c r="AD356" s="34">
        <f t="shared" si="389"/>
        <v>0</v>
      </c>
      <c r="AE356" s="24"/>
      <c r="AF356" s="24"/>
      <c r="AG356" s="34">
        <f t="shared" si="390"/>
        <v>0</v>
      </c>
      <c r="AI356" s="42">
        <f t="shared" si="392"/>
        <v>0</v>
      </c>
      <c r="AJ356" s="42">
        <f t="shared" si="393"/>
        <v>-102397.72</v>
      </c>
      <c r="AK356" s="42">
        <f t="shared" si="394"/>
        <v>-102397.72</v>
      </c>
      <c r="AL356" s="42">
        <f t="shared" si="395"/>
        <v>-1000655.18</v>
      </c>
      <c r="AM356" s="43" t="e">
        <f>VLOOKUP(D356,'[9]2月'!$B:$C,2,0)</f>
        <v>#N/A</v>
      </c>
    </row>
    <row r="357" s="25" customFormat="1" ht="16.5" spans="3:39">
      <c r="C357" s="25" t="s">
        <v>953</v>
      </c>
      <c r="D357" s="25" t="s">
        <v>954</v>
      </c>
      <c r="E357" s="25" t="s">
        <v>890</v>
      </c>
      <c r="F357" s="25" t="s">
        <v>712</v>
      </c>
      <c r="G357" s="66">
        <v>0</v>
      </c>
      <c r="H357" s="66">
        <v>0</v>
      </c>
      <c r="I357" s="66">
        <v>0</v>
      </c>
      <c r="J357" s="24">
        <f t="shared" ref="J357:L357" si="430">P357+V357+Y357+AB357+AE357+S357+M357</f>
        <v>22000</v>
      </c>
      <c r="K357" s="24">
        <f t="shared" si="430"/>
        <v>13500</v>
      </c>
      <c r="L357" s="24">
        <f t="shared" si="430"/>
        <v>8500</v>
      </c>
      <c r="M357" s="33"/>
      <c r="N357" s="24"/>
      <c r="O357" s="34"/>
      <c r="P357" s="34"/>
      <c r="Q357" s="34"/>
      <c r="R357" s="34"/>
      <c r="S357" s="34">
        <v>9000</v>
      </c>
      <c r="T357" s="34">
        <f>VLOOKUP(D357,'[4]11月'!$I:$J,2,0)</f>
        <v>9000</v>
      </c>
      <c r="U357" s="34">
        <f t="shared" si="419"/>
        <v>0</v>
      </c>
      <c r="V357" s="34">
        <f>VLOOKUP(D357,'[10]10月份支付安排'!$C$4:$H$68,6,0)</f>
        <v>9000</v>
      </c>
      <c r="W357" s="34"/>
      <c r="X357" s="34">
        <f t="shared" si="417"/>
        <v>9000</v>
      </c>
      <c r="Y357" s="34">
        <v>4000</v>
      </c>
      <c r="Z357" s="34">
        <f>VLOOKUP(D357,'[4]9月'!$I:$J,2,0)</f>
        <v>4500</v>
      </c>
      <c r="AA357" s="34">
        <f t="shared" si="388"/>
        <v>-500</v>
      </c>
      <c r="AB357" s="34"/>
      <c r="AC357" s="24"/>
      <c r="AD357" s="34">
        <f t="shared" si="389"/>
        <v>0</v>
      </c>
      <c r="AE357" s="24"/>
      <c r="AF357" s="24"/>
      <c r="AG357" s="34">
        <f t="shared" si="390"/>
        <v>0</v>
      </c>
      <c r="AI357" s="42">
        <f t="shared" si="392"/>
        <v>500</v>
      </c>
      <c r="AJ357" s="42">
        <f t="shared" si="393"/>
        <v>-8500</v>
      </c>
      <c r="AK357" s="42">
        <f t="shared" si="394"/>
        <v>-8500</v>
      </c>
      <c r="AL357" s="42">
        <f t="shared" si="395"/>
        <v>-8500</v>
      </c>
      <c r="AM357" s="43" t="e">
        <f>VLOOKUP(D357,'[9]2月'!$B:$C,2,0)</f>
        <v>#N/A</v>
      </c>
    </row>
    <row r="358" s="25" customFormat="1" ht="16.5" spans="3:39">
      <c r="C358" s="25" t="s">
        <v>1095</v>
      </c>
      <c r="D358" s="25" t="s">
        <v>1096</v>
      </c>
      <c r="E358" s="25" t="s">
        <v>890</v>
      </c>
      <c r="F358" s="25" t="s">
        <v>712</v>
      </c>
      <c r="G358" s="66">
        <f>VLOOKUP($C358,'[2]2024.01月支付计划'!$B:$H,5,0)</f>
        <v>42714</v>
      </c>
      <c r="H358" s="66">
        <f>VLOOKUP($C358,'[2]2024.01月支付计划'!$B:$H,6,0)</f>
        <v>42700</v>
      </c>
      <c r="I358" s="66">
        <f>VLOOKUP($C358,'[2]2024.01月支付计划'!$B:$H,7,0)</f>
        <v>7116.66666666667</v>
      </c>
      <c r="J358" s="24">
        <f t="shared" ref="J358:L358" si="431">P358+V358+Y358+AB358+AE358+S358+M358</f>
        <v>117700.8</v>
      </c>
      <c r="K358" s="24">
        <f t="shared" si="431"/>
        <v>28476</v>
      </c>
      <c r="L358" s="24">
        <f t="shared" si="431"/>
        <v>46510.8</v>
      </c>
      <c r="M358" s="33">
        <f>VLOOKUP(C358,'[2]2024.01月支付计划'!$B:$K,10,0)</f>
        <v>42714</v>
      </c>
      <c r="N358" s="24"/>
      <c r="O358" s="34"/>
      <c r="P358" s="34"/>
      <c r="Q358" s="34"/>
      <c r="R358" s="34"/>
      <c r="S358" s="34">
        <v>42714</v>
      </c>
      <c r="T358" s="34"/>
      <c r="U358" s="34">
        <f t="shared" si="419"/>
        <v>42714</v>
      </c>
      <c r="V358" s="34"/>
      <c r="W358" s="34"/>
      <c r="X358" s="34">
        <f t="shared" si="417"/>
        <v>0</v>
      </c>
      <c r="Y358" s="34"/>
      <c r="Z358" s="34">
        <f>VLOOKUP(D358,'[4]9月'!$I:$J,2,0)</f>
        <v>28476</v>
      </c>
      <c r="AA358" s="34">
        <f t="shared" si="388"/>
        <v>-28476</v>
      </c>
      <c r="AB358" s="35">
        <v>28476</v>
      </c>
      <c r="AC358" s="24"/>
      <c r="AD358" s="34">
        <f t="shared" si="389"/>
        <v>28476</v>
      </c>
      <c r="AE358" s="24">
        <f>VLOOKUP(D358,[8]签批清单!$B:$C,2,0)</f>
        <v>3796.8</v>
      </c>
      <c r="AF358" s="24"/>
      <c r="AG358" s="34">
        <f t="shared" si="390"/>
        <v>3796.8</v>
      </c>
      <c r="AI358" s="42">
        <f t="shared" si="392"/>
        <v>-3796.8</v>
      </c>
      <c r="AJ358" s="42">
        <f t="shared" si="393"/>
        <v>-46510.8</v>
      </c>
      <c r="AK358" s="42">
        <f t="shared" si="394"/>
        <v>-46510.8</v>
      </c>
      <c r="AL358" s="42">
        <f t="shared" si="395"/>
        <v>-89224.8</v>
      </c>
      <c r="AM358" s="43" t="e">
        <f>VLOOKUP(D358,'[9]2月'!$B:$C,2,0)</f>
        <v>#N/A</v>
      </c>
    </row>
    <row r="359" s="25" customFormat="1" ht="16.5" spans="3:39">
      <c r="C359" s="25" t="s">
        <v>713</v>
      </c>
      <c r="D359" s="25" t="s">
        <v>714</v>
      </c>
      <c r="E359" s="25" t="s">
        <v>644</v>
      </c>
      <c r="F359" s="25" t="s">
        <v>712</v>
      </c>
      <c r="G359" s="66">
        <f>VLOOKUP($C359,'[2]2024.01月支付计划'!$B:$H,5,0)</f>
        <v>303625.92</v>
      </c>
      <c r="H359" s="66">
        <f>VLOOKUP($C359,'[2]2024.01月支付计划'!$B:$H,6,0)</f>
        <v>197600</v>
      </c>
      <c r="I359" s="66">
        <f>VLOOKUP($C359,'[2]2024.01月支付计划'!$B:$H,7,0)</f>
        <v>32933.3333333333</v>
      </c>
      <c r="J359" s="24">
        <f t="shared" ref="J359:L359" si="432">P359+V359+Y359+AB359+AE359+S359+M359</f>
        <v>600000</v>
      </c>
      <c r="K359" s="24">
        <f t="shared" si="432"/>
        <v>300000</v>
      </c>
      <c r="L359" s="24">
        <f t="shared" si="432"/>
        <v>200000</v>
      </c>
      <c r="M359" s="33">
        <f>VLOOKUP(C359,'[2]2024.01月支付计划'!$B:$K,10,0)</f>
        <v>100000</v>
      </c>
      <c r="N359" s="24"/>
      <c r="O359" s="34"/>
      <c r="P359" s="34"/>
      <c r="Q359" s="34"/>
      <c r="R359" s="34"/>
      <c r="S359" s="34">
        <v>200000</v>
      </c>
      <c r="T359" s="34">
        <f>VLOOKUP(D359,'[4]11月'!$I:$J,2,0)</f>
        <v>50000</v>
      </c>
      <c r="U359" s="34">
        <f t="shared" si="419"/>
        <v>150000</v>
      </c>
      <c r="V359" s="34">
        <f>VLOOKUP(D359,'[10]10月份支付安排'!$C$4:$H$68,6,0)</f>
        <v>0</v>
      </c>
      <c r="W359" s="34"/>
      <c r="X359" s="34">
        <f t="shared" si="417"/>
        <v>0</v>
      </c>
      <c r="Y359" s="35">
        <v>100000</v>
      </c>
      <c r="Z359" s="34">
        <f>VLOOKUP(D359,'[4]9月'!$I:$J,2,0)</f>
        <v>50000</v>
      </c>
      <c r="AA359" s="34">
        <f t="shared" si="388"/>
        <v>50000</v>
      </c>
      <c r="AB359" s="35">
        <v>100000</v>
      </c>
      <c r="AC359" s="24">
        <f>VLOOKUP(D359,'[4]8月'!$I:$J,2,0)</f>
        <v>100000</v>
      </c>
      <c r="AD359" s="34">
        <f t="shared" si="389"/>
        <v>0</v>
      </c>
      <c r="AE359" s="24">
        <v>100000</v>
      </c>
      <c r="AF359" s="24">
        <f>VLOOKUP(D359,'[4]7月'!$I:$J,2,0)</f>
        <v>100000</v>
      </c>
      <c r="AG359" s="34">
        <f t="shared" si="390"/>
        <v>0</v>
      </c>
      <c r="AI359" s="42">
        <f t="shared" si="392"/>
        <v>0</v>
      </c>
      <c r="AJ359" s="42">
        <f t="shared" si="393"/>
        <v>-200000</v>
      </c>
      <c r="AK359" s="42">
        <f t="shared" si="394"/>
        <v>-200000</v>
      </c>
      <c r="AL359" s="42">
        <f t="shared" si="395"/>
        <v>-300000</v>
      </c>
      <c r="AM359" s="43" t="e">
        <f>VLOOKUP(D359,'[9]2月'!$B:$C,2,0)</f>
        <v>#N/A</v>
      </c>
    </row>
    <row r="360" s="25" customFormat="1" ht="16.5" spans="3:39">
      <c r="C360" s="25" t="s">
        <v>746</v>
      </c>
      <c r="D360" s="25" t="s">
        <v>747</v>
      </c>
      <c r="E360" s="25" t="s">
        <v>644</v>
      </c>
      <c r="F360" s="25" t="s">
        <v>712</v>
      </c>
      <c r="G360" s="66">
        <f>VLOOKUP($C360,'[2]2024.01月支付计划'!$B:$H,5,0)</f>
        <v>25009.66</v>
      </c>
      <c r="H360" s="66">
        <f>VLOOKUP($C360,'[2]2024.01月支付计划'!$B:$H,6,0)</f>
        <v>0</v>
      </c>
      <c r="I360" s="66">
        <f>VLOOKUP($C360,'[2]2024.01月支付计划'!$B:$H,7,0)</f>
        <v>0</v>
      </c>
      <c r="J360" s="24">
        <f t="shared" ref="J360:L360" si="433">P360+V360+Y360+AB360+AE360+S360+M360</f>
        <v>270203.73</v>
      </c>
      <c r="K360" s="24">
        <f t="shared" si="433"/>
        <v>217918.26</v>
      </c>
      <c r="L360" s="24">
        <f t="shared" si="433"/>
        <v>52285.47</v>
      </c>
      <c r="M360" s="33">
        <f>VLOOKUP(C360,'[2]2024.01月支付计划'!$B:$K,10,0)</f>
        <v>25009.66</v>
      </c>
      <c r="N360" s="24">
        <v>25009.66</v>
      </c>
      <c r="O360" s="34"/>
      <c r="P360" s="34"/>
      <c r="Q360" s="34"/>
      <c r="R360" s="34"/>
      <c r="S360" s="34">
        <v>52285.47</v>
      </c>
      <c r="T360" s="34"/>
      <c r="U360" s="34">
        <f t="shared" si="419"/>
        <v>52285.47</v>
      </c>
      <c r="V360" s="34"/>
      <c r="W360" s="34"/>
      <c r="X360" s="34">
        <f t="shared" si="417"/>
        <v>0</v>
      </c>
      <c r="Y360" s="34"/>
      <c r="Z360" s="34"/>
      <c r="AA360" s="34">
        <f t="shared" si="388"/>
        <v>0</v>
      </c>
      <c r="AB360" s="35">
        <v>167908.6</v>
      </c>
      <c r="AC360" s="34">
        <v>167908.6</v>
      </c>
      <c r="AD360" s="34">
        <f t="shared" si="389"/>
        <v>0</v>
      </c>
      <c r="AE360" s="24">
        <v>25000</v>
      </c>
      <c r="AF360" s="34">
        <v>25000</v>
      </c>
      <c r="AG360" s="34">
        <f t="shared" si="390"/>
        <v>0</v>
      </c>
      <c r="AI360" s="42">
        <f t="shared" si="392"/>
        <v>25009.66</v>
      </c>
      <c r="AJ360" s="42">
        <f t="shared" si="393"/>
        <v>-27275.81</v>
      </c>
      <c r="AK360" s="42">
        <f t="shared" si="394"/>
        <v>-27275.81</v>
      </c>
      <c r="AL360" s="42">
        <f t="shared" si="395"/>
        <v>-52285.47</v>
      </c>
      <c r="AM360" s="43" t="e">
        <f>VLOOKUP(D360,'[9]2月'!$B:$C,2,0)</f>
        <v>#N/A</v>
      </c>
    </row>
    <row r="361" s="25" customFormat="1" ht="16.5" spans="3:39">
      <c r="C361" s="25" t="s">
        <v>904</v>
      </c>
      <c r="D361" s="25" t="s">
        <v>905</v>
      </c>
      <c r="E361" s="25" t="s">
        <v>890</v>
      </c>
      <c r="F361" s="25" t="s">
        <v>712</v>
      </c>
      <c r="G361" s="66">
        <f>VLOOKUP($C361,'[2]2024.01月支付计划'!$B:$H,5,0)</f>
        <v>0.799999999988358</v>
      </c>
      <c r="H361" s="66">
        <f>VLOOKUP($C361,'[2]2024.01月支付计划'!$B:$H,6,0)</f>
        <v>40100</v>
      </c>
      <c r="I361" s="66">
        <f>VLOOKUP($C361,'[2]2024.01月支付计划'!$B:$H,7,0)</f>
        <v>6683.33333333333</v>
      </c>
      <c r="J361" s="24">
        <f t="shared" ref="J361:L361" si="434">P361+V361+Y361+AB361+AE361+S361+M361</f>
        <v>51098.7166666667</v>
      </c>
      <c r="K361" s="24">
        <f t="shared" si="434"/>
        <v>57683.68</v>
      </c>
      <c r="L361" s="24">
        <f t="shared" si="434"/>
        <v>10975.2366666667</v>
      </c>
      <c r="M361" s="33">
        <f>VLOOKUP(C361,'[2]2024.01月支付计划'!$B:$K,10,0)</f>
        <v>0</v>
      </c>
      <c r="N361" s="24">
        <v>17560.2</v>
      </c>
      <c r="O361" s="34"/>
      <c r="P361" s="34"/>
      <c r="Q361" s="34"/>
      <c r="R361" s="34"/>
      <c r="S361" s="34">
        <v>10975.13</v>
      </c>
      <c r="T361" s="34">
        <f>VLOOKUP(D361,'[4]11月'!$I:$J,2,0)</f>
        <v>10975.13</v>
      </c>
      <c r="U361" s="34">
        <f t="shared" si="419"/>
        <v>0</v>
      </c>
      <c r="V361" s="34">
        <f>VLOOKUP(D361,'[10]10月份支付安排'!$C$4:$H$68,6,0)</f>
        <v>10975.13</v>
      </c>
      <c r="W361" s="34"/>
      <c r="X361" s="34">
        <f t="shared" si="417"/>
        <v>10975.13</v>
      </c>
      <c r="Y361" s="35">
        <v>25148.35</v>
      </c>
      <c r="Z361" s="34">
        <f>VLOOKUP(D361,'[4]9月'!$I:$J,2,0)</f>
        <v>25148.35</v>
      </c>
      <c r="AA361" s="34">
        <f t="shared" si="388"/>
        <v>0</v>
      </c>
      <c r="AB361" s="35">
        <v>4000</v>
      </c>
      <c r="AC361" s="24">
        <f>VLOOKUP(D361,'[4]8月'!$I:$J,2,0)</f>
        <v>4000</v>
      </c>
      <c r="AD361" s="34">
        <f t="shared" si="389"/>
        <v>0</v>
      </c>
      <c r="AE361" s="24">
        <f>VLOOKUP(D361,[8]签批清单!$B:$C,2,0)</f>
        <v>0.106666666666667</v>
      </c>
      <c r="AF361" s="24"/>
      <c r="AG361" s="34">
        <f t="shared" si="390"/>
        <v>0.106666666666667</v>
      </c>
      <c r="AI361" s="42">
        <f t="shared" si="392"/>
        <v>17560.0933333333</v>
      </c>
      <c r="AJ361" s="42">
        <f t="shared" si="393"/>
        <v>6584.96333333333</v>
      </c>
      <c r="AK361" s="42">
        <f t="shared" si="394"/>
        <v>6584.96333333333</v>
      </c>
      <c r="AL361" s="42">
        <f t="shared" si="395"/>
        <v>6584.96333333333</v>
      </c>
      <c r="AM361" s="43" t="e">
        <f>VLOOKUP(D361,'[9]2月'!$B:$C,2,0)</f>
        <v>#N/A</v>
      </c>
    </row>
    <row r="362" s="25" customFormat="1" ht="16.5" spans="3:39">
      <c r="C362" s="25" t="s">
        <v>795</v>
      </c>
      <c r="D362" s="25" t="s">
        <v>796</v>
      </c>
      <c r="E362" s="25" t="s">
        <v>890</v>
      </c>
      <c r="F362" s="25" t="s">
        <v>712</v>
      </c>
      <c r="G362" s="66">
        <v>0</v>
      </c>
      <c r="H362" s="66">
        <v>0</v>
      </c>
      <c r="I362" s="66">
        <v>0</v>
      </c>
      <c r="J362" s="24">
        <f t="shared" ref="J362:L362" si="435">P362+V362+Y362+AB362+AE362+S362+M362</f>
        <v>52300.5</v>
      </c>
      <c r="K362" s="24">
        <f t="shared" si="435"/>
        <v>141006</v>
      </c>
      <c r="L362" s="24">
        <f t="shared" si="435"/>
        <v>-50000</v>
      </c>
      <c r="M362" s="33"/>
      <c r="N362" s="24">
        <v>38705.5</v>
      </c>
      <c r="O362" s="34"/>
      <c r="P362" s="34"/>
      <c r="Q362" s="34"/>
      <c r="R362" s="34"/>
      <c r="S362" s="34">
        <v>26190</v>
      </c>
      <c r="T362" s="34">
        <f>VLOOKUP(D362,'[4]11月'!$I:$J,2,0)</f>
        <v>26190</v>
      </c>
      <c r="U362" s="34">
        <f t="shared" si="419"/>
        <v>0</v>
      </c>
      <c r="V362" s="34"/>
      <c r="W362" s="34">
        <f>VLOOKUP(D362,'[4]10月'!$I:$J,2,0)</f>
        <v>50000</v>
      </c>
      <c r="X362" s="34">
        <f t="shared" si="417"/>
        <v>-50000</v>
      </c>
      <c r="Y362" s="34"/>
      <c r="Z362" s="34"/>
      <c r="AA362" s="34">
        <f t="shared" si="388"/>
        <v>0</v>
      </c>
      <c r="AB362" s="35">
        <v>26110.5</v>
      </c>
      <c r="AC362" s="24">
        <f>VLOOKUP(D362,'[4]8月'!$I:$J,2,0)</f>
        <v>26110.5</v>
      </c>
      <c r="AD362" s="34">
        <f t="shared" si="389"/>
        <v>0</v>
      </c>
      <c r="AE362" s="24"/>
      <c r="AF362" s="24"/>
      <c r="AG362" s="34">
        <f t="shared" si="390"/>
        <v>0</v>
      </c>
      <c r="AI362" s="42">
        <f t="shared" si="392"/>
        <v>114895.5</v>
      </c>
      <c r="AJ362" s="42">
        <f t="shared" si="393"/>
        <v>88705.5</v>
      </c>
      <c r="AK362" s="42">
        <f t="shared" si="394"/>
        <v>88705.5</v>
      </c>
      <c r="AL362" s="42">
        <f t="shared" si="395"/>
        <v>88705.5</v>
      </c>
      <c r="AM362" s="43" t="e">
        <f>VLOOKUP(D362,'[9]2月'!$B:$C,2,0)</f>
        <v>#N/A</v>
      </c>
    </row>
    <row r="363" s="25" customFormat="1" ht="16.5" spans="3:39">
      <c r="C363" s="25" t="s">
        <v>902</v>
      </c>
      <c r="D363" s="25" t="s">
        <v>1097</v>
      </c>
      <c r="E363" s="25" t="s">
        <v>890</v>
      </c>
      <c r="F363" s="25" t="s">
        <v>712</v>
      </c>
      <c r="G363" s="66">
        <f>VLOOKUP($C363,'[2]2024.01月支付计划'!$B:$H,5,0)</f>
        <v>0</v>
      </c>
      <c r="H363" s="66">
        <f>VLOOKUP($C363,'[2]2024.01月支付计划'!$B:$H,6,0)</f>
        <v>0</v>
      </c>
      <c r="I363" s="66">
        <f>VLOOKUP($C363,'[2]2024.01月支付计划'!$B:$H,7,0)</f>
        <v>0</v>
      </c>
      <c r="J363" s="24">
        <f t="shared" ref="J363:L363" si="436">P363+V363+Y363+AB363+AE363+S363+M363</f>
        <v>104751</v>
      </c>
      <c r="K363" s="24">
        <f t="shared" si="436"/>
        <v>81473</v>
      </c>
      <c r="L363" s="24">
        <f t="shared" si="436"/>
        <v>23278</v>
      </c>
      <c r="M363" s="33">
        <f>VLOOKUP(C363,'[2]2024.01月支付计划'!$B:$K,10,0)</f>
        <v>34917</v>
      </c>
      <c r="N363" s="24">
        <v>34917</v>
      </c>
      <c r="O363" s="34"/>
      <c r="P363" s="34"/>
      <c r="Q363" s="34"/>
      <c r="R363" s="34"/>
      <c r="S363" s="34">
        <v>23278</v>
      </c>
      <c r="T363" s="34">
        <f>VLOOKUP(D363,'[4]11月'!$I:$J,2,0)</f>
        <v>23278</v>
      </c>
      <c r="U363" s="34">
        <f t="shared" si="419"/>
        <v>0</v>
      </c>
      <c r="V363" s="34">
        <f>VLOOKUP(D363,'[10]10月份支付安排'!$C$4:$H$68,6,0)</f>
        <v>23278</v>
      </c>
      <c r="W363" s="34"/>
      <c r="X363" s="34">
        <f t="shared" si="417"/>
        <v>23278</v>
      </c>
      <c r="Y363" s="35">
        <v>23278</v>
      </c>
      <c r="Z363" s="34">
        <f>VLOOKUP(D363,'[4]9月'!$I:$J,2,0)</f>
        <v>23278</v>
      </c>
      <c r="AA363" s="34">
        <f t="shared" si="388"/>
        <v>0</v>
      </c>
      <c r="AB363" s="35"/>
      <c r="AC363" s="24"/>
      <c r="AD363" s="34">
        <f t="shared" si="389"/>
        <v>0</v>
      </c>
      <c r="AE363" s="24"/>
      <c r="AF363" s="24"/>
      <c r="AG363" s="34">
        <f t="shared" si="390"/>
        <v>0</v>
      </c>
      <c r="AI363" s="42">
        <f t="shared" si="392"/>
        <v>34917</v>
      </c>
      <c r="AJ363" s="42">
        <f t="shared" si="393"/>
        <v>11639</v>
      </c>
      <c r="AK363" s="42">
        <f t="shared" si="394"/>
        <v>11639</v>
      </c>
      <c r="AL363" s="42">
        <f t="shared" si="395"/>
        <v>-23278</v>
      </c>
      <c r="AM363" s="43" t="e">
        <f>VLOOKUP(D363,'[9]2月'!$B:$C,2,0)</f>
        <v>#N/A</v>
      </c>
    </row>
    <row r="364" s="25" customFormat="1" ht="16.5" spans="3:39">
      <c r="C364" s="25" t="s">
        <v>955</v>
      </c>
      <c r="D364" s="25" t="s">
        <v>956</v>
      </c>
      <c r="E364" s="25" t="s">
        <v>890</v>
      </c>
      <c r="F364" s="25" t="s">
        <v>712</v>
      </c>
      <c r="G364" s="66">
        <f>VLOOKUP($C364,'[2]2024.01月支付计划'!$B:$H,5,0)</f>
        <v>24886.67</v>
      </c>
      <c r="H364" s="66">
        <f>VLOOKUP($C364,'[2]2024.01月支付计划'!$B:$H,6,0)</f>
        <v>0</v>
      </c>
      <c r="I364" s="66">
        <f>VLOOKUP($C364,'[2]2024.01月支付计划'!$B:$H,7,0)</f>
        <v>0</v>
      </c>
      <c r="J364" s="24">
        <f t="shared" ref="J364:L364" si="437">P364+V364+Y364+AB364+AE364+S364+M364</f>
        <v>169978.67</v>
      </c>
      <c r="K364" s="24">
        <f t="shared" si="437"/>
        <v>27086.67</v>
      </c>
      <c r="L364" s="24">
        <f t="shared" si="437"/>
        <v>118005.33</v>
      </c>
      <c r="M364" s="33">
        <f>VLOOKUP(C364,'[2]2024.01月支付计划'!$B:$K,10,0)</f>
        <v>24886.67</v>
      </c>
      <c r="N364" s="24"/>
      <c r="O364" s="34"/>
      <c r="P364" s="34"/>
      <c r="Q364" s="34"/>
      <c r="R364" s="34"/>
      <c r="S364" s="34">
        <v>145092</v>
      </c>
      <c r="T364" s="34">
        <f>VLOOKUP(D364,'[4]11月'!$I:$J,2,0)</f>
        <v>24886.67</v>
      </c>
      <c r="U364" s="34">
        <f t="shared" si="419"/>
        <v>120205.33</v>
      </c>
      <c r="V364" s="34"/>
      <c r="W364" s="34">
        <f>VLOOKUP(D364,'[4]10月'!$I:$J,2,0)</f>
        <v>2200</v>
      </c>
      <c r="X364" s="34">
        <f t="shared" si="417"/>
        <v>-2200</v>
      </c>
      <c r="Y364" s="34"/>
      <c r="Z364" s="34"/>
      <c r="AA364" s="34">
        <f t="shared" si="388"/>
        <v>0</v>
      </c>
      <c r="AB364" s="34"/>
      <c r="AC364" s="24"/>
      <c r="AD364" s="34">
        <f t="shared" si="389"/>
        <v>0</v>
      </c>
      <c r="AE364" s="24"/>
      <c r="AF364" s="24"/>
      <c r="AG364" s="34">
        <f t="shared" si="390"/>
        <v>0</v>
      </c>
      <c r="AI364" s="42">
        <f t="shared" si="392"/>
        <v>27086.67</v>
      </c>
      <c r="AJ364" s="42">
        <f t="shared" si="393"/>
        <v>-118005.33</v>
      </c>
      <c r="AK364" s="42">
        <f t="shared" si="394"/>
        <v>-118005.33</v>
      </c>
      <c r="AL364" s="42">
        <f t="shared" si="395"/>
        <v>-142892</v>
      </c>
      <c r="AM364" s="43" t="e">
        <f>VLOOKUP(D364,'[9]2月'!$B:$C,2,0)</f>
        <v>#N/A</v>
      </c>
    </row>
    <row r="365" s="25" customFormat="1" ht="16.5" spans="3:39">
      <c r="C365" s="25" t="e">
        <v>#N/A</v>
      </c>
      <c r="D365" s="25" t="s">
        <v>958</v>
      </c>
      <c r="E365" s="25" t="s">
        <v>890</v>
      </c>
      <c r="F365" s="25" t="s">
        <v>712</v>
      </c>
      <c r="G365" s="66">
        <v>0</v>
      </c>
      <c r="H365" s="66">
        <v>0</v>
      </c>
      <c r="I365" s="66">
        <v>0</v>
      </c>
      <c r="J365" s="24">
        <f t="shared" ref="J365:L365" si="438">P365+V365+Y365+AB365+AE365+S365+M365</f>
        <v>80000</v>
      </c>
      <c r="K365" s="24">
        <f t="shared" si="438"/>
        <v>0</v>
      </c>
      <c r="L365" s="24">
        <f t="shared" si="438"/>
        <v>80000</v>
      </c>
      <c r="M365" s="33"/>
      <c r="N365" s="24"/>
      <c r="O365" s="34"/>
      <c r="P365" s="34"/>
      <c r="Q365" s="34"/>
      <c r="R365" s="34"/>
      <c r="S365" s="34">
        <v>80000</v>
      </c>
      <c r="T365" s="34"/>
      <c r="U365" s="34">
        <f t="shared" si="419"/>
        <v>80000</v>
      </c>
      <c r="V365" s="34"/>
      <c r="W365" s="34"/>
      <c r="X365" s="34">
        <f t="shared" si="417"/>
        <v>0</v>
      </c>
      <c r="Y365" s="34"/>
      <c r="Z365" s="34"/>
      <c r="AA365" s="34">
        <f t="shared" si="388"/>
        <v>0</v>
      </c>
      <c r="AB365" s="34"/>
      <c r="AC365" s="24"/>
      <c r="AD365" s="34">
        <f t="shared" si="389"/>
        <v>0</v>
      </c>
      <c r="AE365" s="24"/>
      <c r="AF365" s="24"/>
      <c r="AG365" s="34">
        <f t="shared" si="390"/>
        <v>0</v>
      </c>
      <c r="AI365" s="42">
        <f t="shared" si="392"/>
        <v>0</v>
      </c>
      <c r="AJ365" s="42">
        <f t="shared" si="393"/>
        <v>-80000</v>
      </c>
      <c r="AK365" s="42">
        <f t="shared" si="394"/>
        <v>-80000</v>
      </c>
      <c r="AL365" s="42">
        <f t="shared" si="395"/>
        <v>-80000</v>
      </c>
      <c r="AM365" s="43" t="e">
        <f>VLOOKUP(D365,'[9]2月'!$B:$C,2,0)</f>
        <v>#N/A</v>
      </c>
    </row>
    <row r="366" s="25" customFormat="1" ht="16.5" spans="3:39">
      <c r="C366" s="25" t="s">
        <v>189</v>
      </c>
      <c r="D366" s="25" t="s">
        <v>190</v>
      </c>
      <c r="E366" s="25" t="s">
        <v>890</v>
      </c>
      <c r="F366" s="25" t="s">
        <v>645</v>
      </c>
      <c r="G366" s="66">
        <f>VLOOKUP($C366,'[2]2024.01月支付计划'!$B:$H,5,0)</f>
        <v>604982.49</v>
      </c>
      <c r="H366" s="66">
        <f>VLOOKUP($C366,'[2]2024.01月支付计划'!$B:$H,6,0)</f>
        <v>512042.48</v>
      </c>
      <c r="I366" s="66">
        <f>VLOOKUP($C366,'[2]2024.01月支付计划'!$B:$H,7,0)</f>
        <v>85340.4133333333</v>
      </c>
      <c r="J366" s="24">
        <f t="shared" ref="J366:L366" si="439">P366+V366+Y366+AB366+AE366+S366+M366</f>
        <v>11686.2</v>
      </c>
      <c r="K366" s="24">
        <f t="shared" si="439"/>
        <v>11686.2</v>
      </c>
      <c r="L366" s="24">
        <f t="shared" si="439"/>
        <v>0</v>
      </c>
      <c r="M366" s="33">
        <v>0</v>
      </c>
      <c r="N366" s="24"/>
      <c r="O366" s="34"/>
      <c r="P366" s="34"/>
      <c r="Q366" s="34"/>
      <c r="R366" s="34"/>
      <c r="S366" s="34">
        <v>11686.2</v>
      </c>
      <c r="T366" s="34">
        <v>11686.2</v>
      </c>
      <c r="U366" s="34">
        <f t="shared" si="419"/>
        <v>0</v>
      </c>
      <c r="V366" s="34"/>
      <c r="W366" s="34"/>
      <c r="X366" s="34">
        <f t="shared" si="417"/>
        <v>0</v>
      </c>
      <c r="Y366" s="34"/>
      <c r="Z366" s="34"/>
      <c r="AA366" s="34">
        <f t="shared" si="388"/>
        <v>0</v>
      </c>
      <c r="AB366" s="34"/>
      <c r="AC366" s="24"/>
      <c r="AD366" s="34">
        <f t="shared" si="389"/>
        <v>0</v>
      </c>
      <c r="AE366" s="24"/>
      <c r="AF366" s="24"/>
      <c r="AG366" s="34">
        <f t="shared" si="390"/>
        <v>0</v>
      </c>
      <c r="AI366" s="42">
        <f t="shared" si="392"/>
        <v>11686.2</v>
      </c>
      <c r="AJ366" s="42">
        <f t="shared" si="393"/>
        <v>0</v>
      </c>
      <c r="AK366" s="42">
        <f t="shared" si="394"/>
        <v>0</v>
      </c>
      <c r="AL366" s="42">
        <f t="shared" si="395"/>
        <v>0</v>
      </c>
      <c r="AM366" s="43" t="e">
        <f>VLOOKUP(D366,'[9]2月'!$B:$C,2,0)</f>
        <v>#N/A</v>
      </c>
    </row>
    <row r="367" s="25" customFormat="1" ht="16.5" spans="3:39">
      <c r="C367" s="25" t="s">
        <v>89</v>
      </c>
      <c r="D367" s="25" t="s">
        <v>90</v>
      </c>
      <c r="E367" s="25" t="s">
        <v>890</v>
      </c>
      <c r="F367" s="25" t="s">
        <v>645</v>
      </c>
      <c r="G367" s="66">
        <f>VLOOKUP($C367,'[2]2024.01月支付计划'!$B:$H,5,0)</f>
        <v>2953342.21</v>
      </c>
      <c r="H367" s="66">
        <f>VLOOKUP($C367,'[2]2024.01月支付计划'!$B:$H,6,0)</f>
        <v>2090137.35</v>
      </c>
      <c r="I367" s="66">
        <f>VLOOKUP($C367,'[2]2024.01月支付计划'!$B:$H,7,0)</f>
        <v>348356.225</v>
      </c>
      <c r="J367" s="24">
        <f t="shared" ref="J367:L367" si="440">P367+V367+Y367+AB367+AE367+S367+M367</f>
        <v>7932.6</v>
      </c>
      <c r="K367" s="24">
        <f t="shared" si="440"/>
        <v>5924.2</v>
      </c>
      <c r="L367" s="24">
        <f t="shared" si="440"/>
        <v>7932.6</v>
      </c>
      <c r="M367" s="33">
        <v>0</v>
      </c>
      <c r="N367" s="24">
        <v>5924.2</v>
      </c>
      <c r="O367" s="34"/>
      <c r="P367" s="34"/>
      <c r="Q367" s="34"/>
      <c r="R367" s="34"/>
      <c r="S367" s="34">
        <v>7932.6</v>
      </c>
      <c r="T367" s="34"/>
      <c r="U367" s="34">
        <f t="shared" si="419"/>
        <v>7932.6</v>
      </c>
      <c r="V367" s="34"/>
      <c r="W367" s="34"/>
      <c r="X367" s="34">
        <f t="shared" si="417"/>
        <v>0</v>
      </c>
      <c r="Y367" s="34"/>
      <c r="Z367" s="34"/>
      <c r="AA367" s="34">
        <f t="shared" si="388"/>
        <v>0</v>
      </c>
      <c r="AB367" s="34"/>
      <c r="AC367" s="24"/>
      <c r="AD367" s="34">
        <f t="shared" si="389"/>
        <v>0</v>
      </c>
      <c r="AE367" s="24"/>
      <c r="AF367" s="24"/>
      <c r="AG367" s="34">
        <f t="shared" si="390"/>
        <v>0</v>
      </c>
      <c r="AI367" s="42">
        <f t="shared" si="392"/>
        <v>5924.2</v>
      </c>
      <c r="AJ367" s="42">
        <f t="shared" si="393"/>
        <v>-2008.4</v>
      </c>
      <c r="AK367" s="42">
        <f t="shared" si="394"/>
        <v>-2008.4</v>
      </c>
      <c r="AL367" s="42">
        <f t="shared" si="395"/>
        <v>-2008.4</v>
      </c>
      <c r="AM367" s="43" t="e">
        <f>VLOOKUP(D367,'[9]2月'!$B:$C,2,0)</f>
        <v>#N/A</v>
      </c>
    </row>
    <row r="368" s="25" customFormat="1" ht="16.5" spans="3:39">
      <c r="C368" s="25" t="s">
        <v>893</v>
      </c>
      <c r="D368" s="25" t="s">
        <v>894</v>
      </c>
      <c r="E368" s="25" t="s">
        <v>890</v>
      </c>
      <c r="F368" s="25" t="s">
        <v>645</v>
      </c>
      <c r="G368" s="66">
        <f>VLOOKUP($C368,'[2]2024.01月支付计划'!$B:$H,5,0)</f>
        <v>0.100000000000364</v>
      </c>
      <c r="H368" s="66">
        <f>VLOOKUP($C368,'[2]2024.01月支付计划'!$B:$H,6,0)</f>
        <v>4530.1</v>
      </c>
      <c r="I368" s="66">
        <f>VLOOKUP($C368,'[2]2024.01月支付计划'!$B:$H,7,0)</f>
        <v>755.016666666667</v>
      </c>
      <c r="J368" s="24">
        <f t="shared" ref="J368:L368" si="441">P368+V368+Y368+AB368+AE368+S368+M368</f>
        <v>5298.66666666667</v>
      </c>
      <c r="K368" s="24">
        <f t="shared" si="441"/>
        <v>7814</v>
      </c>
      <c r="L368" s="24">
        <f t="shared" si="441"/>
        <v>-2515.33333333333</v>
      </c>
      <c r="M368" s="33">
        <f>VLOOKUP(C368,'[2]2024.01月支付计划'!$B:$K,10,0)</f>
        <v>1248</v>
      </c>
      <c r="N368" s="24">
        <v>1248</v>
      </c>
      <c r="O368" s="34"/>
      <c r="P368" s="34"/>
      <c r="Q368" s="34"/>
      <c r="R368" s="34"/>
      <c r="S368" s="34">
        <v>1040</v>
      </c>
      <c r="T368" s="34">
        <f>VLOOKUP(D368,'[4]11月'!$I:$J,2,0)</f>
        <v>1040</v>
      </c>
      <c r="U368" s="34">
        <f t="shared" si="419"/>
        <v>0</v>
      </c>
      <c r="V368" s="34">
        <v>1733.33333333334</v>
      </c>
      <c r="W368" s="34">
        <f>VLOOKUP(D368,'[4]10月'!$I:$J,2,0)</f>
        <v>4070</v>
      </c>
      <c r="X368" s="34">
        <f t="shared" si="417"/>
        <v>-2336.66666666666</v>
      </c>
      <c r="Y368" s="34">
        <v>1000</v>
      </c>
      <c r="Z368" s="34"/>
      <c r="AA368" s="34">
        <f t="shared" si="388"/>
        <v>1000</v>
      </c>
      <c r="AB368" s="34"/>
      <c r="AC368" s="24">
        <f>VLOOKUP(D368,'[4]8月'!$I:$J,2,0)</f>
        <v>1456</v>
      </c>
      <c r="AD368" s="34">
        <f t="shared" si="389"/>
        <v>-1456</v>
      </c>
      <c r="AE368" s="24">
        <f>VLOOKUP(D368,[8]签批清单!$B:$C,2,0)</f>
        <v>277.333333333333</v>
      </c>
      <c r="AF368" s="24"/>
      <c r="AG368" s="34">
        <f t="shared" si="390"/>
        <v>277.333333333333</v>
      </c>
      <c r="AI368" s="42">
        <f t="shared" si="392"/>
        <v>4803.33333333333</v>
      </c>
      <c r="AJ368" s="42">
        <f t="shared" si="393"/>
        <v>3763.33333333333</v>
      </c>
      <c r="AK368" s="42">
        <f t="shared" si="394"/>
        <v>3763.33333333333</v>
      </c>
      <c r="AL368" s="42">
        <f t="shared" si="395"/>
        <v>2515.33333333333</v>
      </c>
      <c r="AM368" s="43" t="e">
        <f>VLOOKUP(D368,'[9]2月'!$B:$C,2,0)</f>
        <v>#N/A</v>
      </c>
    </row>
    <row r="369" s="25" customFormat="1" ht="16.5" spans="3:39">
      <c r="C369" s="25" t="s">
        <v>124</v>
      </c>
      <c r="D369" s="25" t="s">
        <v>125</v>
      </c>
      <c r="E369" s="25" t="s">
        <v>829</v>
      </c>
      <c r="F369" s="25" t="s">
        <v>712</v>
      </c>
      <c r="G369" s="66">
        <f>VLOOKUP($C369,'[2]2024.01月支付计划'!$B:$H,5,0)</f>
        <v>869358.01</v>
      </c>
      <c r="H369" s="66">
        <f>VLOOKUP($C369,'[2]2024.01月支付计划'!$B:$H,6,0)</f>
        <v>411633.02</v>
      </c>
      <c r="I369" s="66">
        <f>VLOOKUP($C369,'[2]2024.01月支付计划'!$B:$H,7,0)</f>
        <v>68605.5033333333</v>
      </c>
      <c r="J369" s="24">
        <f t="shared" ref="J369:L369" si="442">P369+V369+Y369+AB369+AE369+S369+M369</f>
        <v>300000</v>
      </c>
      <c r="K369" s="24">
        <f t="shared" si="442"/>
        <v>0</v>
      </c>
      <c r="L369" s="24">
        <f t="shared" si="442"/>
        <v>300000</v>
      </c>
      <c r="M369" s="33">
        <v>0</v>
      </c>
      <c r="N369" s="24"/>
      <c r="O369" s="34"/>
      <c r="P369" s="34"/>
      <c r="Q369" s="34"/>
      <c r="R369" s="34"/>
      <c r="S369" s="34">
        <v>300000</v>
      </c>
      <c r="T369" s="34"/>
      <c r="U369" s="34">
        <f t="shared" si="419"/>
        <v>300000</v>
      </c>
      <c r="V369" s="34"/>
      <c r="W369" s="34"/>
      <c r="X369" s="34">
        <f t="shared" si="417"/>
        <v>0</v>
      </c>
      <c r="Y369" s="34"/>
      <c r="Z369" s="34"/>
      <c r="AA369" s="34">
        <f t="shared" si="388"/>
        <v>0</v>
      </c>
      <c r="AB369" s="34"/>
      <c r="AC369" s="24"/>
      <c r="AD369" s="34">
        <f t="shared" si="389"/>
        <v>0</v>
      </c>
      <c r="AE369" s="24"/>
      <c r="AF369" s="24"/>
      <c r="AG369" s="34">
        <f t="shared" si="390"/>
        <v>0</v>
      </c>
      <c r="AI369" s="42">
        <f t="shared" si="392"/>
        <v>0</v>
      </c>
      <c r="AJ369" s="42">
        <f t="shared" si="393"/>
        <v>-300000</v>
      </c>
      <c r="AK369" s="42">
        <f t="shared" si="394"/>
        <v>-300000</v>
      </c>
      <c r="AL369" s="42">
        <f t="shared" si="395"/>
        <v>-300000</v>
      </c>
      <c r="AM369" s="43" t="e">
        <f>VLOOKUP(D369,'[9]2月'!$B:$C,2,0)</f>
        <v>#N/A</v>
      </c>
    </row>
    <row r="370" s="25" customFormat="1" ht="16.5" spans="3:39">
      <c r="C370" s="25" t="s">
        <v>863</v>
      </c>
      <c r="D370" s="25" t="s">
        <v>864</v>
      </c>
      <c r="E370" s="25" t="s">
        <v>829</v>
      </c>
      <c r="F370" s="25" t="s">
        <v>690</v>
      </c>
      <c r="G370" s="66">
        <v>0</v>
      </c>
      <c r="H370" s="66">
        <v>0</v>
      </c>
      <c r="I370" s="66">
        <v>0</v>
      </c>
      <c r="J370" s="24">
        <f t="shared" ref="J370:L370" si="443">P370+V370+Y370+AB370+AE370+S370+M370</f>
        <v>0</v>
      </c>
      <c r="K370" s="24">
        <f t="shared" si="443"/>
        <v>9600</v>
      </c>
      <c r="L370" s="24">
        <f t="shared" si="443"/>
        <v>-9600</v>
      </c>
      <c r="M370" s="33"/>
      <c r="N370" s="24"/>
      <c r="O370" s="34"/>
      <c r="P370" s="34"/>
      <c r="Q370" s="34"/>
      <c r="R370" s="34"/>
      <c r="S370" s="34">
        <v>0</v>
      </c>
      <c r="T370" s="34"/>
      <c r="U370" s="34">
        <f t="shared" si="419"/>
        <v>0</v>
      </c>
      <c r="V370" s="34"/>
      <c r="W370" s="34"/>
      <c r="X370" s="34">
        <f t="shared" si="417"/>
        <v>0</v>
      </c>
      <c r="Y370" s="34"/>
      <c r="Z370" s="34">
        <f>VLOOKUP(D370,'[4]9月'!$I:$J,2,0)</f>
        <v>9600</v>
      </c>
      <c r="AA370" s="34">
        <f t="shared" si="388"/>
        <v>-9600</v>
      </c>
      <c r="AB370" s="34"/>
      <c r="AC370" s="24"/>
      <c r="AD370" s="34">
        <f t="shared" si="389"/>
        <v>0</v>
      </c>
      <c r="AE370" s="24"/>
      <c r="AF370" s="24"/>
      <c r="AG370" s="34">
        <f t="shared" si="390"/>
        <v>0</v>
      </c>
      <c r="AI370" s="42">
        <f t="shared" si="392"/>
        <v>9600</v>
      </c>
      <c r="AJ370" s="42">
        <f t="shared" si="393"/>
        <v>9600</v>
      </c>
      <c r="AK370" s="42">
        <f t="shared" si="394"/>
        <v>9600</v>
      </c>
      <c r="AL370" s="42">
        <f t="shared" si="395"/>
        <v>9600</v>
      </c>
      <c r="AM370" s="43" t="e">
        <f>VLOOKUP(D370,'[9]2月'!$B:$C,2,0)</f>
        <v>#N/A</v>
      </c>
    </row>
    <row r="371" s="25" customFormat="1" ht="16.5" spans="3:39">
      <c r="C371" s="25" t="s">
        <v>85</v>
      </c>
      <c r="D371" s="25" t="s">
        <v>86</v>
      </c>
      <c r="E371" s="25" t="s">
        <v>829</v>
      </c>
      <c r="F371" s="25" t="s">
        <v>690</v>
      </c>
      <c r="G371" s="66">
        <f>VLOOKUP($C371,'[2]2024.01月支付计划'!$B:$H,5,0)</f>
        <v>4049484.17</v>
      </c>
      <c r="H371" s="66">
        <f>VLOOKUP($C371,'[2]2024.01月支付计划'!$B:$H,6,0)</f>
        <v>5238879.22</v>
      </c>
      <c r="I371" s="66">
        <f>VLOOKUP($C371,'[2]2024.01月支付计划'!$B:$H,7,0)</f>
        <v>873146.536666667</v>
      </c>
      <c r="J371" s="24">
        <f t="shared" ref="J371:L371" si="444">P371+V371+Y371+AB371+AE371+S371+M371</f>
        <v>5023221.73</v>
      </c>
      <c r="K371" s="24">
        <f t="shared" si="444"/>
        <v>6351684.93</v>
      </c>
      <c r="L371" s="24">
        <f t="shared" si="444"/>
        <v>-1328463.2</v>
      </c>
      <c r="M371" s="33">
        <v>0</v>
      </c>
      <c r="N371" s="24"/>
      <c r="O371" s="34">
        <f>M371-N371</f>
        <v>0</v>
      </c>
      <c r="P371" s="34"/>
      <c r="Q371" s="34">
        <v>1100000</v>
      </c>
      <c r="R371" s="34">
        <f>P371-Q371</f>
        <v>-1100000</v>
      </c>
      <c r="S371" s="34">
        <v>3008888.65</v>
      </c>
      <c r="T371" s="34">
        <f>VLOOKUP(D371,'[4]11月'!$I:$J,2,0)</f>
        <v>2026584.93</v>
      </c>
      <c r="U371" s="34">
        <f t="shared" si="419"/>
        <v>982303.72</v>
      </c>
      <c r="V371" s="34">
        <f>VLOOKUP(D371,'[10]10月份支付安排'!$C$4:$H$68,6,0)</f>
        <v>824438.56</v>
      </c>
      <c r="W371" s="34">
        <f>VLOOKUP(D371,'[4]10月'!$I:$J,2,0)</f>
        <v>1700000</v>
      </c>
      <c r="X371" s="34">
        <f t="shared" si="417"/>
        <v>-875561.44</v>
      </c>
      <c r="Y371" s="34">
        <v>1189894.52</v>
      </c>
      <c r="Z371" s="34">
        <f>VLOOKUP(D371,'[4]9月'!$I:$J,2,0)</f>
        <v>1525100</v>
      </c>
      <c r="AA371" s="34">
        <f t="shared" si="388"/>
        <v>-335205.48</v>
      </c>
      <c r="AB371" s="34"/>
      <c r="AC371" s="24"/>
      <c r="AD371" s="34">
        <f t="shared" si="389"/>
        <v>0</v>
      </c>
      <c r="AE371" s="24"/>
      <c r="AF371" s="24"/>
      <c r="AG371" s="34">
        <f t="shared" si="390"/>
        <v>0</v>
      </c>
      <c r="AI371" s="42">
        <f t="shared" si="392"/>
        <v>4337351.85</v>
      </c>
      <c r="AJ371" s="42">
        <f t="shared" si="393"/>
        <v>1328463.2</v>
      </c>
      <c r="AK371" s="42">
        <f t="shared" si="394"/>
        <v>1328463.2</v>
      </c>
      <c r="AL371" s="42">
        <f t="shared" si="395"/>
        <v>1328463.2</v>
      </c>
      <c r="AM371" s="43" t="e">
        <f>VLOOKUP(D371,'[9]2月'!$B:$C,2,0)</f>
        <v>#N/A</v>
      </c>
    </row>
    <row r="372" s="25" customFormat="1" ht="16.5" spans="3:39">
      <c r="C372" s="25" t="s">
        <v>865</v>
      </c>
      <c r="D372" s="25" t="s">
        <v>866</v>
      </c>
      <c r="E372" s="25" t="s">
        <v>829</v>
      </c>
      <c r="F372" s="25" t="s">
        <v>1098</v>
      </c>
      <c r="G372" s="66">
        <v>0</v>
      </c>
      <c r="H372" s="66">
        <v>0</v>
      </c>
      <c r="I372" s="66">
        <v>0</v>
      </c>
      <c r="J372" s="24">
        <f t="shared" ref="J372:L372" si="445">P372+V372+Y372+AB372+AE372+S372+M372</f>
        <v>131950</v>
      </c>
      <c r="K372" s="24">
        <f t="shared" si="445"/>
        <v>99475</v>
      </c>
      <c r="L372" s="24">
        <f t="shared" si="445"/>
        <v>32475</v>
      </c>
      <c r="M372" s="33"/>
      <c r="N372" s="24"/>
      <c r="O372" s="34"/>
      <c r="P372" s="34"/>
      <c r="Q372" s="34"/>
      <c r="R372" s="34"/>
      <c r="S372" s="34">
        <v>32475</v>
      </c>
      <c r="T372" s="34">
        <f>VLOOKUP(D372,'[4]11月'!$I:$J,2,0)</f>
        <v>32475</v>
      </c>
      <c r="U372" s="34">
        <f t="shared" si="419"/>
        <v>0</v>
      </c>
      <c r="V372" s="34">
        <f>VLOOKUP(D372,'[10]10月份支付安排'!$C$4:$H$68,6,0)</f>
        <v>32475</v>
      </c>
      <c r="W372" s="34">
        <f>VLOOKUP(D372,'[4]10月'!$I:$J,2,0)</f>
        <v>67000</v>
      </c>
      <c r="X372" s="34">
        <f t="shared" si="417"/>
        <v>-34525</v>
      </c>
      <c r="Y372" s="34">
        <v>67000</v>
      </c>
      <c r="Z372" s="34"/>
      <c r="AA372" s="34">
        <f t="shared" si="388"/>
        <v>67000</v>
      </c>
      <c r="AB372" s="34"/>
      <c r="AC372" s="24"/>
      <c r="AD372" s="34">
        <f t="shared" si="389"/>
        <v>0</v>
      </c>
      <c r="AE372" s="24"/>
      <c r="AF372" s="24"/>
      <c r="AG372" s="34">
        <f t="shared" si="390"/>
        <v>0</v>
      </c>
      <c r="AI372" s="42">
        <f t="shared" si="392"/>
        <v>0</v>
      </c>
      <c r="AJ372" s="42">
        <f t="shared" si="393"/>
        <v>-32475</v>
      </c>
      <c r="AK372" s="42">
        <f t="shared" si="394"/>
        <v>-32475</v>
      </c>
      <c r="AL372" s="42">
        <f t="shared" si="395"/>
        <v>-32475</v>
      </c>
      <c r="AM372" s="43" t="e">
        <f>VLOOKUP(D372,'[9]2月'!$B:$C,2,0)</f>
        <v>#N/A</v>
      </c>
    </row>
    <row r="373" s="25" customFormat="1" ht="16.5" spans="3:39">
      <c r="C373" s="25" t="s">
        <v>332</v>
      </c>
      <c r="D373" s="25" t="s">
        <v>333</v>
      </c>
      <c r="E373" s="25" t="s">
        <v>1080</v>
      </c>
      <c r="F373" s="25" t="s">
        <v>1098</v>
      </c>
      <c r="G373" s="66">
        <f>VLOOKUP($C373,'[2]2024.01月支付计划'!$B:$H,5,0)</f>
        <v>8350</v>
      </c>
      <c r="H373" s="66">
        <f>VLOOKUP($C373,'[2]2024.01月支付计划'!$B:$H,6,0)</f>
        <v>0</v>
      </c>
      <c r="I373" s="66">
        <f>VLOOKUP($C373,'[2]2024.01月支付计划'!$B:$H,7,0)</f>
        <v>0</v>
      </c>
      <c r="J373" s="24">
        <f t="shared" ref="J373:L373" si="446">P373+V373+Y373+AB373+AE373+S373+M373</f>
        <v>16700</v>
      </c>
      <c r="K373" s="24">
        <f t="shared" si="446"/>
        <v>0</v>
      </c>
      <c r="L373" s="24">
        <f t="shared" si="446"/>
        <v>16700</v>
      </c>
      <c r="M373" s="33">
        <f>VLOOKUP(C373,'[2]2024.01月支付计划'!$B:$K,10,0)</f>
        <v>0</v>
      </c>
      <c r="N373" s="24"/>
      <c r="O373" s="34"/>
      <c r="P373" s="34"/>
      <c r="Q373" s="34"/>
      <c r="R373" s="34"/>
      <c r="S373" s="34">
        <v>16700</v>
      </c>
      <c r="T373" s="34"/>
      <c r="U373" s="34">
        <f t="shared" si="419"/>
        <v>16700</v>
      </c>
      <c r="V373" s="34"/>
      <c r="W373" s="34"/>
      <c r="X373" s="34">
        <f t="shared" si="417"/>
        <v>0</v>
      </c>
      <c r="Y373" s="34"/>
      <c r="Z373" s="34"/>
      <c r="AA373" s="34">
        <f t="shared" si="388"/>
        <v>0</v>
      </c>
      <c r="AB373" s="34"/>
      <c r="AC373" s="24"/>
      <c r="AD373" s="34">
        <f t="shared" si="389"/>
        <v>0</v>
      </c>
      <c r="AE373" s="24"/>
      <c r="AF373" s="24"/>
      <c r="AG373" s="34">
        <f t="shared" si="390"/>
        <v>0</v>
      </c>
      <c r="AI373" s="42">
        <f t="shared" si="392"/>
        <v>0</v>
      </c>
      <c r="AJ373" s="42">
        <f t="shared" si="393"/>
        <v>-16700</v>
      </c>
      <c r="AK373" s="42">
        <f t="shared" si="394"/>
        <v>-16700</v>
      </c>
      <c r="AL373" s="42">
        <f t="shared" si="395"/>
        <v>-16700</v>
      </c>
      <c r="AM373" s="43" t="e">
        <f>VLOOKUP(D373,'[9]2月'!$B:$C,2,0)</f>
        <v>#N/A</v>
      </c>
    </row>
    <row r="374" s="25" customFormat="1" ht="16.5" spans="3:39">
      <c r="C374" s="25" t="s">
        <v>116</v>
      </c>
      <c r="D374" s="25" t="s">
        <v>117</v>
      </c>
      <c r="E374" s="25" t="s">
        <v>1080</v>
      </c>
      <c r="F374" s="25" t="s">
        <v>1009</v>
      </c>
      <c r="G374" s="66">
        <f>VLOOKUP($C374,'[2]2024.01月支付计划'!$B:$H,5,0)</f>
        <v>4055563.46</v>
      </c>
      <c r="H374" s="66">
        <f>VLOOKUP($C374,'[2]2024.01月支付计划'!$B:$H,6,0)</f>
        <v>3815880.68</v>
      </c>
      <c r="I374" s="66">
        <f>VLOOKUP($C374,'[2]2024.01月支付计划'!$B:$H,7,0)</f>
        <v>635980.113333333</v>
      </c>
      <c r="J374" s="24">
        <f t="shared" ref="J374:L374" si="447">P374+V374+Y374+AB374+AE374+S374+M374</f>
        <v>400000</v>
      </c>
      <c r="K374" s="24">
        <f t="shared" si="447"/>
        <v>400000</v>
      </c>
      <c r="L374" s="24">
        <f t="shared" si="447"/>
        <v>0</v>
      </c>
      <c r="M374" s="33">
        <v>0</v>
      </c>
      <c r="N374" s="24"/>
      <c r="O374" s="34"/>
      <c r="P374" s="34"/>
      <c r="Q374" s="34"/>
      <c r="R374" s="34"/>
      <c r="S374" s="34">
        <v>400000</v>
      </c>
      <c r="T374" s="34">
        <v>400000</v>
      </c>
      <c r="U374" s="34">
        <f t="shared" si="419"/>
        <v>0</v>
      </c>
      <c r="V374" s="34"/>
      <c r="W374" s="34"/>
      <c r="X374" s="34">
        <f t="shared" si="417"/>
        <v>0</v>
      </c>
      <c r="Y374" s="34"/>
      <c r="Z374" s="34"/>
      <c r="AA374" s="34">
        <f t="shared" si="388"/>
        <v>0</v>
      </c>
      <c r="AB374" s="34"/>
      <c r="AC374" s="24"/>
      <c r="AD374" s="34">
        <f t="shared" si="389"/>
        <v>0</v>
      </c>
      <c r="AE374" s="24"/>
      <c r="AF374" s="24"/>
      <c r="AG374" s="34">
        <f t="shared" si="390"/>
        <v>0</v>
      </c>
      <c r="AI374" s="42">
        <f t="shared" si="392"/>
        <v>400000</v>
      </c>
      <c r="AJ374" s="42">
        <f t="shared" si="393"/>
        <v>0</v>
      </c>
      <c r="AK374" s="42">
        <f t="shared" si="394"/>
        <v>0</v>
      </c>
      <c r="AL374" s="42">
        <f t="shared" si="395"/>
        <v>0</v>
      </c>
      <c r="AM374" s="43" t="e">
        <f>VLOOKUP(D374,'[9]2月'!$B:$C,2,0)</f>
        <v>#N/A</v>
      </c>
    </row>
    <row r="375" s="25" customFormat="1" ht="16.5" spans="4:39">
      <c r="D375" s="25" t="s">
        <v>731</v>
      </c>
      <c r="G375" s="66">
        <v>0</v>
      </c>
      <c r="H375" s="66">
        <v>0</v>
      </c>
      <c r="I375" s="66">
        <v>0</v>
      </c>
      <c r="J375" s="24">
        <f t="shared" ref="J375:L375" si="448">P375+V375+Y375+AB375+AE375+S375+M375</f>
        <v>252200</v>
      </c>
      <c r="K375" s="24">
        <f t="shared" si="448"/>
        <v>213800</v>
      </c>
      <c r="L375" s="24">
        <f t="shared" si="448"/>
        <v>38400</v>
      </c>
      <c r="M375" s="33"/>
      <c r="N375" s="24"/>
      <c r="O375" s="34"/>
      <c r="P375" s="34"/>
      <c r="Q375" s="34"/>
      <c r="R375" s="34"/>
      <c r="S375" s="34">
        <v>0</v>
      </c>
      <c r="T375" s="34">
        <v>12000</v>
      </c>
      <c r="U375" s="34">
        <f t="shared" si="419"/>
        <v>-12000</v>
      </c>
      <c r="V375" s="34"/>
      <c r="W375" s="34">
        <f>VLOOKUP(D375,'[4]10月'!$I:$J,2,0)</f>
        <v>95800</v>
      </c>
      <c r="X375" s="34">
        <f t="shared" si="417"/>
        <v>-95800</v>
      </c>
      <c r="Y375" s="34">
        <v>195800</v>
      </c>
      <c r="Z375" s="34">
        <f>VLOOKUP(D375,'[4]9月'!$I:$J,2,0)</f>
        <v>100000</v>
      </c>
      <c r="AA375" s="34">
        <f t="shared" si="388"/>
        <v>95800</v>
      </c>
      <c r="AB375" s="34">
        <v>50000</v>
      </c>
      <c r="AC375" s="24"/>
      <c r="AD375" s="34">
        <f t="shared" si="389"/>
        <v>50000</v>
      </c>
      <c r="AE375" s="24">
        <f>VLOOKUP(D375,[8]签批清单!$B:$C,2,0)</f>
        <v>6400</v>
      </c>
      <c r="AF375" s="24">
        <f>VLOOKUP(D375,'[4]7月'!$I:$J,2,0)</f>
        <v>6000</v>
      </c>
      <c r="AG375" s="34">
        <f t="shared" si="390"/>
        <v>400</v>
      </c>
      <c r="AI375" s="42">
        <f t="shared" si="392"/>
        <v>-38400</v>
      </c>
      <c r="AJ375" s="42">
        <f t="shared" si="393"/>
        <v>-38400</v>
      </c>
      <c r="AK375" s="42">
        <f t="shared" si="394"/>
        <v>-38400</v>
      </c>
      <c r="AL375" s="42">
        <f t="shared" si="395"/>
        <v>-38400</v>
      </c>
      <c r="AM375" s="43" t="e">
        <f>VLOOKUP(D375,'[9]2月'!$B:$C,2,0)</f>
        <v>#N/A</v>
      </c>
    </row>
    <row r="376" s="25" customFormat="1" ht="16.5" spans="3:39">
      <c r="C376" s="25" t="str">
        <f>_xlfn.XLOOKUP(D376,[1]整理明细!$C:$C,[1]整理明细!$B:$B)</f>
        <v>S413139</v>
      </c>
      <c r="D376" s="25" t="s">
        <v>543</v>
      </c>
      <c r="G376" s="66">
        <f>VLOOKUP($C376,'[2]2024.01月支付计划'!$B:$H,5,0)</f>
        <v>0</v>
      </c>
      <c r="H376" s="66">
        <f>VLOOKUP($C376,'[2]2024.01月支付计划'!$B:$H,6,0)</f>
        <v>1584</v>
      </c>
      <c r="I376" s="66">
        <f>VLOOKUP($C376,'[2]2024.01月支付计划'!$B:$H,7,0)</f>
        <v>264</v>
      </c>
      <c r="J376" s="24">
        <f t="shared" ref="J376:L376" si="449">P376+V376+Y376+AB376+AE376+S376+M376</f>
        <v>10011.2</v>
      </c>
      <c r="K376" s="24">
        <f t="shared" si="449"/>
        <v>3168</v>
      </c>
      <c r="L376" s="24">
        <f t="shared" si="449"/>
        <v>6843.2</v>
      </c>
      <c r="M376" s="33"/>
      <c r="N376" s="24"/>
      <c r="O376" s="34"/>
      <c r="P376" s="34"/>
      <c r="Q376" s="34"/>
      <c r="R376" s="34"/>
      <c r="S376" s="34">
        <v>0</v>
      </c>
      <c r="T376" s="34">
        <v>3168</v>
      </c>
      <c r="U376" s="34">
        <f t="shared" si="419"/>
        <v>-3168</v>
      </c>
      <c r="V376" s="34">
        <v>9800</v>
      </c>
      <c r="W376" s="34"/>
      <c r="X376" s="34">
        <f t="shared" si="417"/>
        <v>9800</v>
      </c>
      <c r="Y376" s="34"/>
      <c r="Z376" s="34"/>
      <c r="AA376" s="34">
        <f t="shared" si="388"/>
        <v>0</v>
      </c>
      <c r="AB376" s="34"/>
      <c r="AC376" s="24"/>
      <c r="AD376" s="34">
        <f t="shared" si="389"/>
        <v>0</v>
      </c>
      <c r="AE376" s="24">
        <f>VLOOKUP(D376,[8]签批清单!$B:$C,2,0)</f>
        <v>211.2</v>
      </c>
      <c r="AF376" s="24"/>
      <c r="AG376" s="34">
        <f t="shared" si="390"/>
        <v>211.2</v>
      </c>
      <c r="AI376" s="42">
        <f t="shared" si="392"/>
        <v>-6843.2</v>
      </c>
      <c r="AJ376" s="42">
        <f t="shared" si="393"/>
        <v>-6843.2</v>
      </c>
      <c r="AK376" s="42">
        <f t="shared" si="394"/>
        <v>-6843.2</v>
      </c>
      <c r="AL376" s="42">
        <f t="shared" si="395"/>
        <v>-6843.2</v>
      </c>
      <c r="AM376" s="43" t="e">
        <f>VLOOKUP(D376,'[9]2月'!$B:$C,2,0)</f>
        <v>#N/A</v>
      </c>
    </row>
    <row r="377" s="25" customFormat="1" ht="16.5" spans="3:39">
      <c r="C377" s="25" t="str">
        <f>_xlfn.XLOOKUP(D377,[1]整理明细!$C:$C,[1]整理明细!$B:$B)</f>
        <v>S413211</v>
      </c>
      <c r="D377" s="25" t="s">
        <v>960</v>
      </c>
      <c r="G377" s="66">
        <v>0</v>
      </c>
      <c r="H377" s="66">
        <v>0</v>
      </c>
      <c r="I377" s="66">
        <v>0</v>
      </c>
      <c r="J377" s="24">
        <f t="shared" ref="J377:L377" si="450">P377+V377+Y377+AB377+AE377+S377+M377</f>
        <v>0</v>
      </c>
      <c r="K377" s="24">
        <f t="shared" si="450"/>
        <v>80000</v>
      </c>
      <c r="L377" s="24">
        <f t="shared" si="450"/>
        <v>-80000</v>
      </c>
      <c r="M377" s="33"/>
      <c r="N377" s="24"/>
      <c r="O377" s="34"/>
      <c r="P377" s="34"/>
      <c r="Q377" s="34"/>
      <c r="R377" s="34"/>
      <c r="S377" s="34">
        <v>0</v>
      </c>
      <c r="T377" s="34">
        <v>80000</v>
      </c>
      <c r="U377" s="34">
        <f t="shared" si="419"/>
        <v>-80000</v>
      </c>
      <c r="V377" s="34"/>
      <c r="W377" s="34"/>
      <c r="X377" s="34">
        <f t="shared" si="417"/>
        <v>0</v>
      </c>
      <c r="Y377" s="34"/>
      <c r="Z377" s="34"/>
      <c r="AA377" s="34">
        <f t="shared" si="388"/>
        <v>0</v>
      </c>
      <c r="AB377" s="34"/>
      <c r="AC377" s="24"/>
      <c r="AD377" s="34">
        <f t="shared" si="389"/>
        <v>0</v>
      </c>
      <c r="AE377" s="24"/>
      <c r="AF377" s="24"/>
      <c r="AG377" s="34">
        <f t="shared" si="390"/>
        <v>0</v>
      </c>
      <c r="AI377" s="42">
        <f t="shared" si="392"/>
        <v>80000</v>
      </c>
      <c r="AJ377" s="42">
        <f t="shared" si="393"/>
        <v>80000</v>
      </c>
      <c r="AK377" s="42">
        <f t="shared" si="394"/>
        <v>80000</v>
      </c>
      <c r="AL377" s="42">
        <f t="shared" si="395"/>
        <v>80000</v>
      </c>
      <c r="AM377" s="43" t="e">
        <f>VLOOKUP(D377,'[9]2月'!$B:$C,2,0)</f>
        <v>#N/A</v>
      </c>
    </row>
    <row r="378" s="25" customFormat="1" ht="16.5" spans="3:39">
      <c r="C378" s="25" t="str">
        <f>_xlfn.XLOOKUP(D378,[1]整理明细!$C:$C,[1]整理明细!$B:$B)</f>
        <v>S432047</v>
      </c>
      <c r="D378" s="25" t="s">
        <v>962</v>
      </c>
      <c r="G378" s="66">
        <v>0</v>
      </c>
      <c r="H378" s="66">
        <v>0</v>
      </c>
      <c r="I378" s="66">
        <v>0</v>
      </c>
      <c r="J378" s="24">
        <f t="shared" ref="J378:L378" si="451">P378+V378+Y378+AB378+AE378+S378+M378</f>
        <v>0</v>
      </c>
      <c r="K378" s="24">
        <f t="shared" si="451"/>
        <v>42274.6</v>
      </c>
      <c r="L378" s="24">
        <f t="shared" si="451"/>
        <v>-42274.6</v>
      </c>
      <c r="M378" s="33"/>
      <c r="N378" s="24"/>
      <c r="O378" s="34"/>
      <c r="P378" s="34"/>
      <c r="Q378" s="34"/>
      <c r="R378" s="34"/>
      <c r="S378" s="34">
        <v>0</v>
      </c>
      <c r="T378" s="34">
        <v>24466.49</v>
      </c>
      <c r="U378" s="34">
        <f t="shared" si="419"/>
        <v>-24466.49</v>
      </c>
      <c r="V378" s="34"/>
      <c r="W378" s="34"/>
      <c r="X378" s="34">
        <f t="shared" si="417"/>
        <v>0</v>
      </c>
      <c r="Y378" s="34"/>
      <c r="Z378" s="34"/>
      <c r="AA378" s="34">
        <f t="shared" si="388"/>
        <v>0</v>
      </c>
      <c r="AB378" s="34"/>
      <c r="AC378" s="24">
        <f>VLOOKUP(D378,'[4]8月'!$I:$J,2,0)</f>
        <v>17808.11</v>
      </c>
      <c r="AD378" s="34">
        <f t="shared" si="389"/>
        <v>-17808.11</v>
      </c>
      <c r="AE378" s="24"/>
      <c r="AF378" s="24"/>
      <c r="AG378" s="34">
        <f t="shared" si="390"/>
        <v>0</v>
      </c>
      <c r="AI378" s="42">
        <f t="shared" si="392"/>
        <v>42274.6</v>
      </c>
      <c r="AJ378" s="42">
        <f t="shared" si="393"/>
        <v>42274.6</v>
      </c>
      <c r="AK378" s="42">
        <f t="shared" si="394"/>
        <v>42274.6</v>
      </c>
      <c r="AL378" s="42">
        <f t="shared" si="395"/>
        <v>42274.6</v>
      </c>
      <c r="AM378" s="43" t="e">
        <f>VLOOKUP(D378,'[9]2月'!$B:$C,2,0)</f>
        <v>#N/A</v>
      </c>
    </row>
    <row r="379" s="25" customFormat="1" ht="16.5" spans="3:39">
      <c r="C379" s="25" t="str">
        <f>_xlfn.XLOOKUP(D379,[1]整理明细!$C:$C,[1]整理明细!$B:$B)</f>
        <v>S444015</v>
      </c>
      <c r="D379" s="25" t="s">
        <v>533</v>
      </c>
      <c r="G379" s="66">
        <f>VLOOKUP($C379,'[2]2024.01月支付计划'!$B:$H,5,0)</f>
        <v>0</v>
      </c>
      <c r="H379" s="66">
        <f>VLOOKUP($C379,'[2]2024.01月支付计划'!$B:$H,6,0)</f>
        <v>3277.34</v>
      </c>
      <c r="I379" s="66">
        <f>VLOOKUP($C379,'[2]2024.01月支付计划'!$B:$H,7,0)</f>
        <v>546.223333333333</v>
      </c>
      <c r="J379" s="24">
        <f t="shared" ref="J379:L379" si="452">P379+V379+Y379+AB379+AE379+S379+M379</f>
        <v>52443.324</v>
      </c>
      <c r="K379" s="24">
        <f t="shared" si="452"/>
        <v>10000</v>
      </c>
      <c r="L379" s="24">
        <f t="shared" si="452"/>
        <v>42443.324</v>
      </c>
      <c r="M379" s="33"/>
      <c r="N379" s="24"/>
      <c r="O379" s="34"/>
      <c r="P379" s="34"/>
      <c r="Q379" s="34"/>
      <c r="R379" s="34"/>
      <c r="S379" s="34"/>
      <c r="T379" s="34"/>
      <c r="U379" s="34"/>
      <c r="V379" s="34">
        <v>35520</v>
      </c>
      <c r="W379" s="34"/>
      <c r="X379" s="34">
        <f t="shared" si="417"/>
        <v>35520</v>
      </c>
      <c r="Y379" s="34">
        <v>6000</v>
      </c>
      <c r="Z379" s="34">
        <f>VLOOKUP(D379,'[4]9月'!$I:$J,2,0)</f>
        <v>5000</v>
      </c>
      <c r="AA379" s="34">
        <f t="shared" si="388"/>
        <v>1000</v>
      </c>
      <c r="AB379" s="34">
        <v>5000</v>
      </c>
      <c r="AC379" s="24"/>
      <c r="AD379" s="34">
        <f t="shared" si="389"/>
        <v>5000</v>
      </c>
      <c r="AE379" s="24">
        <f>VLOOKUP(D379,[8]签批清单!$B:$C,2,0)</f>
        <v>5923.324</v>
      </c>
      <c r="AF379" s="24">
        <f>VLOOKUP(D379,'[4]7月'!$I:$J,2,0)</f>
        <v>5000</v>
      </c>
      <c r="AG379" s="34">
        <f t="shared" si="390"/>
        <v>923.324</v>
      </c>
      <c r="AI379" s="42">
        <f t="shared" si="392"/>
        <v>-42443.324</v>
      </c>
      <c r="AJ379" s="42">
        <f t="shared" si="393"/>
        <v>-42443.324</v>
      </c>
      <c r="AK379" s="42">
        <f t="shared" si="394"/>
        <v>-42443.324</v>
      </c>
      <c r="AL379" s="42">
        <f t="shared" si="395"/>
        <v>-42443.324</v>
      </c>
      <c r="AM379" s="43" t="e">
        <f>VLOOKUP(D379,'[9]2月'!$B:$C,2,0)</f>
        <v>#N/A</v>
      </c>
    </row>
    <row r="380" s="25" customFormat="1" ht="16.5" spans="3:39">
      <c r="C380" s="25" t="s">
        <v>1009</v>
      </c>
      <c r="D380" s="25" t="s">
        <v>1099</v>
      </c>
      <c r="E380" s="25" t="s">
        <v>644</v>
      </c>
      <c r="F380" s="25" t="s">
        <v>750</v>
      </c>
      <c r="G380" s="66">
        <f>VLOOKUP($C380,'[2]2024.01月支付计划'!$B:$H,5,0)</f>
        <v>0</v>
      </c>
      <c r="H380" s="66">
        <f>VLOOKUP($C380,'[2]2024.01月支付计划'!$B:$H,6,0)</f>
        <v>0</v>
      </c>
      <c r="I380" s="66">
        <f>VLOOKUP($C380,'[2]2024.01月支付计划'!$B:$H,7,0)</f>
        <v>0</v>
      </c>
      <c r="J380" s="24">
        <f t="shared" ref="J380:L380" si="453">P380+V380+Y380+AB380+AE380+S380+M380</f>
        <v>8000</v>
      </c>
      <c r="K380" s="24">
        <f t="shared" si="453"/>
        <v>6360</v>
      </c>
      <c r="L380" s="24">
        <f t="shared" si="453"/>
        <v>1640</v>
      </c>
      <c r="M380" s="33"/>
      <c r="N380" s="24"/>
      <c r="O380" s="34"/>
      <c r="P380" s="34"/>
      <c r="Q380" s="34"/>
      <c r="R380" s="34"/>
      <c r="S380" s="34"/>
      <c r="T380" s="34"/>
      <c r="U380" s="34"/>
      <c r="V380" s="34">
        <v>8000</v>
      </c>
      <c r="W380" s="34"/>
      <c r="X380" s="34">
        <f t="shared" si="417"/>
        <v>8000</v>
      </c>
      <c r="Y380" s="34"/>
      <c r="Z380" s="34">
        <f>VLOOKUP(D380,'[4]9月'!$I:$J,2,0)</f>
        <v>6360</v>
      </c>
      <c r="AA380" s="34">
        <f t="shared" si="388"/>
        <v>-6360</v>
      </c>
      <c r="AB380" s="34"/>
      <c r="AC380" s="24"/>
      <c r="AD380" s="34">
        <f t="shared" si="389"/>
        <v>0</v>
      </c>
      <c r="AE380" s="24"/>
      <c r="AF380" s="24"/>
      <c r="AG380" s="34">
        <f t="shared" si="390"/>
        <v>0</v>
      </c>
      <c r="AI380" s="42">
        <f t="shared" si="392"/>
        <v>-1640</v>
      </c>
      <c r="AJ380" s="42">
        <f t="shared" si="393"/>
        <v>-1640</v>
      </c>
      <c r="AK380" s="42">
        <f t="shared" si="394"/>
        <v>-1640</v>
      </c>
      <c r="AL380" s="42">
        <f t="shared" si="395"/>
        <v>-1640</v>
      </c>
      <c r="AM380" s="43" t="e">
        <f>VLOOKUP(D380,'[9]2月'!$B:$C,2,0)</f>
        <v>#N/A</v>
      </c>
    </row>
    <row r="381" s="25" customFormat="1" ht="16.5" spans="3:39">
      <c r="C381" s="25" t="s">
        <v>867</v>
      </c>
      <c r="D381" s="25" t="s">
        <v>868</v>
      </c>
      <c r="E381" s="25" t="s">
        <v>829</v>
      </c>
      <c r="F381" s="25" t="s">
        <v>690</v>
      </c>
      <c r="G381" s="66">
        <v>0</v>
      </c>
      <c r="H381" s="66">
        <v>0</v>
      </c>
      <c r="I381" s="66">
        <v>0</v>
      </c>
      <c r="J381" s="24">
        <f t="shared" ref="J381:L381" si="454">P381+V381+Y381+AB381+AE381+S381+M381</f>
        <v>1270000</v>
      </c>
      <c r="K381" s="24">
        <f t="shared" si="454"/>
        <v>1139400.2</v>
      </c>
      <c r="L381" s="24">
        <f t="shared" si="454"/>
        <v>130599.8</v>
      </c>
      <c r="M381" s="33"/>
      <c r="N381" s="24"/>
      <c r="O381" s="34"/>
      <c r="P381" s="34"/>
      <c r="Q381" s="34"/>
      <c r="R381" s="34"/>
      <c r="S381" s="34"/>
      <c r="T381" s="34"/>
      <c r="U381" s="34"/>
      <c r="V381" s="34">
        <v>1200000</v>
      </c>
      <c r="W381" s="34">
        <v>1063400.2</v>
      </c>
      <c r="X381" s="34">
        <f t="shared" si="417"/>
        <v>136599.8</v>
      </c>
      <c r="Y381" s="34"/>
      <c r="Z381" s="34"/>
      <c r="AA381" s="34">
        <f t="shared" si="388"/>
        <v>0</v>
      </c>
      <c r="AB381" s="34">
        <v>70000</v>
      </c>
      <c r="AC381" s="24"/>
      <c r="AD381" s="34">
        <f t="shared" si="389"/>
        <v>70000</v>
      </c>
      <c r="AE381" s="24"/>
      <c r="AF381" s="24">
        <v>76000</v>
      </c>
      <c r="AG381" s="34">
        <f t="shared" si="390"/>
        <v>-76000</v>
      </c>
      <c r="AI381" s="42">
        <f t="shared" si="392"/>
        <v>-130599.8</v>
      </c>
      <c r="AJ381" s="42">
        <f t="shared" si="393"/>
        <v>-130599.8</v>
      </c>
      <c r="AK381" s="42">
        <f t="shared" si="394"/>
        <v>-130599.8</v>
      </c>
      <c r="AL381" s="42">
        <f t="shared" si="395"/>
        <v>-130599.8</v>
      </c>
      <c r="AM381" s="43" t="e">
        <f>VLOOKUP(D381,'[9]2月'!$B:$C,2,0)</f>
        <v>#N/A</v>
      </c>
    </row>
    <row r="382" s="25" customFormat="1" ht="16.5" spans="3:39">
      <c r="C382" s="25" t="s">
        <v>963</v>
      </c>
      <c r="D382" s="25" t="s">
        <v>964</v>
      </c>
      <c r="E382" s="25" t="s">
        <v>890</v>
      </c>
      <c r="F382" s="25" t="s">
        <v>712</v>
      </c>
      <c r="G382" s="66">
        <v>0</v>
      </c>
      <c r="H382" s="66">
        <v>0</v>
      </c>
      <c r="I382" s="66">
        <v>0</v>
      </c>
      <c r="J382" s="24">
        <f t="shared" ref="J382:L382" si="455">P382+V382+Y382+AB382+AE382+S382+M382</f>
        <v>16800</v>
      </c>
      <c r="K382" s="24">
        <f t="shared" si="455"/>
        <v>16800</v>
      </c>
      <c r="L382" s="24">
        <f t="shared" si="455"/>
        <v>0</v>
      </c>
      <c r="M382" s="33"/>
      <c r="N382" s="24"/>
      <c r="O382" s="34"/>
      <c r="P382" s="34"/>
      <c r="Q382" s="34"/>
      <c r="R382" s="34"/>
      <c r="S382" s="34"/>
      <c r="T382" s="34"/>
      <c r="U382" s="34"/>
      <c r="V382" s="34">
        <v>8400</v>
      </c>
      <c r="W382" s="34"/>
      <c r="X382" s="34">
        <f t="shared" si="417"/>
        <v>8400</v>
      </c>
      <c r="Y382" s="35">
        <v>8400</v>
      </c>
      <c r="Z382" s="34">
        <f>VLOOKUP(D382,'[4]9月'!$I:$J,2,0)</f>
        <v>8400</v>
      </c>
      <c r="AA382" s="34">
        <f t="shared" si="388"/>
        <v>0</v>
      </c>
      <c r="AB382" s="35"/>
      <c r="AC382" s="24">
        <f>VLOOKUP(D382,'[4]8月'!$I:$J,2,0)</f>
        <v>4200</v>
      </c>
      <c r="AD382" s="34">
        <f t="shared" si="389"/>
        <v>-4200</v>
      </c>
      <c r="AE382" s="24"/>
      <c r="AF382" s="24">
        <f>VLOOKUP(D382,'[4]7月'!$I:$J,2,0)</f>
        <v>4200</v>
      </c>
      <c r="AG382" s="34">
        <f t="shared" si="390"/>
        <v>-4200</v>
      </c>
      <c r="AI382" s="42">
        <f t="shared" si="392"/>
        <v>0</v>
      </c>
      <c r="AJ382" s="42">
        <f t="shared" si="393"/>
        <v>0</v>
      </c>
      <c r="AK382" s="42">
        <f t="shared" si="394"/>
        <v>0</v>
      </c>
      <c r="AL382" s="42">
        <f t="shared" si="395"/>
        <v>0</v>
      </c>
      <c r="AM382" s="43" t="e">
        <f>VLOOKUP(D382,'[9]2月'!$B:$C,2,0)</f>
        <v>#N/A</v>
      </c>
    </row>
    <row r="383" s="25" customFormat="1" ht="16.5" spans="3:39">
      <c r="C383" s="25" t="s">
        <v>899</v>
      </c>
      <c r="D383" s="25" t="s">
        <v>900</v>
      </c>
      <c r="E383" s="25" t="s">
        <v>890</v>
      </c>
      <c r="F383" s="25" t="s">
        <v>712</v>
      </c>
      <c r="G383" s="66">
        <f>VLOOKUP($C383,'[2]2024.01月支付计划'!$B:$H,5,0)</f>
        <v>0</v>
      </c>
      <c r="H383" s="66">
        <f>VLOOKUP($C383,'[2]2024.01月支付计划'!$B:$H,6,0)</f>
        <v>0</v>
      </c>
      <c r="I383" s="66">
        <f>VLOOKUP($C383,'[2]2024.01月支付计划'!$B:$H,7,0)</f>
        <v>0</v>
      </c>
      <c r="J383" s="24">
        <f t="shared" ref="J383:L383" si="456">P383+V383+Y383+AB383+AE383+S383+M383</f>
        <v>8340</v>
      </c>
      <c r="K383" s="24">
        <f t="shared" si="456"/>
        <v>25020</v>
      </c>
      <c r="L383" s="24">
        <f t="shared" si="456"/>
        <v>-16680</v>
      </c>
      <c r="M383" s="33">
        <v>8340</v>
      </c>
      <c r="N383" s="24">
        <v>8340</v>
      </c>
      <c r="O383" s="34"/>
      <c r="P383" s="34"/>
      <c r="Q383" s="34"/>
      <c r="R383" s="34"/>
      <c r="S383" s="34"/>
      <c r="T383" s="34"/>
      <c r="U383" s="34"/>
      <c r="V383" s="34"/>
      <c r="W383" s="34">
        <v>8340</v>
      </c>
      <c r="X383" s="34">
        <f t="shared" si="417"/>
        <v>-8340</v>
      </c>
      <c r="Y383" s="34"/>
      <c r="Z383" s="34"/>
      <c r="AA383" s="34">
        <f t="shared" si="388"/>
        <v>0</v>
      </c>
      <c r="AB383" s="34"/>
      <c r="AC383" s="24">
        <f>VLOOKUP(D383,'[4]8月'!$I:$J,2,0)</f>
        <v>8340</v>
      </c>
      <c r="AD383" s="34">
        <f t="shared" si="389"/>
        <v>-8340</v>
      </c>
      <c r="AE383" s="24"/>
      <c r="AF383" s="24"/>
      <c r="AG383" s="34">
        <f t="shared" si="390"/>
        <v>0</v>
      </c>
      <c r="AI383" s="42">
        <f t="shared" si="392"/>
        <v>25020</v>
      </c>
      <c r="AJ383" s="42">
        <f t="shared" si="393"/>
        <v>25020</v>
      </c>
      <c r="AK383" s="42">
        <f t="shared" si="394"/>
        <v>25020</v>
      </c>
      <c r="AL383" s="42">
        <f t="shared" si="395"/>
        <v>16680</v>
      </c>
      <c r="AM383" s="43" t="e">
        <f>VLOOKUP(D383,'[9]2月'!$B:$C,2,0)</f>
        <v>#N/A</v>
      </c>
    </row>
    <row r="384" s="25" customFormat="1" ht="16.5" spans="3:39">
      <c r="C384" s="25" t="s">
        <v>710</v>
      </c>
      <c r="D384" s="25" t="s">
        <v>711</v>
      </c>
      <c r="E384" s="25" t="s">
        <v>644</v>
      </c>
      <c r="F384" s="25" t="s">
        <v>712</v>
      </c>
      <c r="G384" s="66">
        <f>VLOOKUP($C384,'[2]2024.01月支付计划'!$B:$H,5,0)</f>
        <v>6531</v>
      </c>
      <c r="H384" s="66">
        <f>VLOOKUP($C384,'[2]2024.01月支付计划'!$B:$H,6,0)</f>
        <v>0</v>
      </c>
      <c r="I384" s="66">
        <f>VLOOKUP($C384,'[2]2024.01月支付计划'!$B:$H,7,0)</f>
        <v>0</v>
      </c>
      <c r="J384" s="24">
        <f t="shared" ref="J384:L384" si="457">P384+V384+Y384+AB384+AE384+S384+M384</f>
        <v>17305</v>
      </c>
      <c r="K384" s="24">
        <f t="shared" si="457"/>
        <v>10774</v>
      </c>
      <c r="L384" s="24">
        <f t="shared" si="457"/>
        <v>0</v>
      </c>
      <c r="M384" s="33">
        <v>6531</v>
      </c>
      <c r="N384" s="24"/>
      <c r="O384" s="34"/>
      <c r="P384" s="34"/>
      <c r="Q384" s="34"/>
      <c r="R384" s="34"/>
      <c r="S384" s="34"/>
      <c r="T384" s="34"/>
      <c r="U384" s="34"/>
      <c r="V384" s="34"/>
      <c r="W384" s="34">
        <v>10000</v>
      </c>
      <c r="X384" s="34">
        <f t="shared" si="417"/>
        <v>-10000</v>
      </c>
      <c r="Y384" s="34">
        <v>10000</v>
      </c>
      <c r="Z384" s="34"/>
      <c r="AA384" s="34">
        <f t="shared" si="388"/>
        <v>10000</v>
      </c>
      <c r="AB384" s="34"/>
      <c r="AC384" s="24"/>
      <c r="AD384" s="34">
        <f t="shared" si="389"/>
        <v>0</v>
      </c>
      <c r="AE384" s="24">
        <f>VLOOKUP(D384,[8]签批清单!$B:$C,2,0)</f>
        <v>774</v>
      </c>
      <c r="AF384" s="24">
        <f>VLOOKUP(D384,'[4]7月'!$I:$J,2,0)</f>
        <v>774</v>
      </c>
      <c r="AG384" s="34">
        <f t="shared" si="390"/>
        <v>0</v>
      </c>
      <c r="AI384" s="42">
        <f t="shared" si="392"/>
        <v>0</v>
      </c>
      <c r="AJ384" s="42">
        <f t="shared" si="393"/>
        <v>0</v>
      </c>
      <c r="AK384" s="42">
        <f t="shared" si="394"/>
        <v>0</v>
      </c>
      <c r="AL384" s="42">
        <f t="shared" si="395"/>
        <v>-6531</v>
      </c>
      <c r="AM384" s="43" t="e">
        <f>VLOOKUP(D384,'[9]2月'!$B:$C,2,0)</f>
        <v>#N/A</v>
      </c>
    </row>
    <row r="385" s="25" customFormat="1" ht="16.5" spans="3:39">
      <c r="C385" s="25" t="str">
        <f>_xlfn.XLOOKUP(D385,[1]整理明细!$C:$C,[1]整理明细!$B:$B)</f>
        <v>S437058</v>
      </c>
      <c r="D385" s="25" t="s">
        <v>1100</v>
      </c>
      <c r="G385" s="66">
        <v>0</v>
      </c>
      <c r="H385" s="66">
        <v>0</v>
      </c>
      <c r="I385" s="66">
        <v>0</v>
      </c>
      <c r="J385" s="24">
        <f t="shared" ref="J385:L385" si="458">P385+V385+Y385+AB385+AE385+S385+M385</f>
        <v>11520</v>
      </c>
      <c r="K385" s="24">
        <f t="shared" si="458"/>
        <v>11520</v>
      </c>
      <c r="L385" s="24">
        <f t="shared" si="458"/>
        <v>0</v>
      </c>
      <c r="M385" s="33"/>
      <c r="N385" s="24"/>
      <c r="O385" s="34"/>
      <c r="P385" s="34"/>
      <c r="Q385" s="34"/>
      <c r="R385" s="34"/>
      <c r="S385" s="34"/>
      <c r="T385" s="34"/>
      <c r="U385" s="34"/>
      <c r="V385" s="34"/>
      <c r="W385" s="34">
        <v>11520</v>
      </c>
      <c r="X385" s="34">
        <f t="shared" si="417"/>
        <v>-11520</v>
      </c>
      <c r="Y385" s="34">
        <v>11520</v>
      </c>
      <c r="Z385" s="34"/>
      <c r="AA385" s="34">
        <f t="shared" si="388"/>
        <v>11520</v>
      </c>
      <c r="AB385" s="34"/>
      <c r="AC385" s="24"/>
      <c r="AD385" s="34">
        <f t="shared" si="389"/>
        <v>0</v>
      </c>
      <c r="AE385" s="24"/>
      <c r="AF385" s="24"/>
      <c r="AG385" s="34">
        <f t="shared" si="390"/>
        <v>0</v>
      </c>
      <c r="AI385" s="42">
        <f t="shared" si="392"/>
        <v>0</v>
      </c>
      <c r="AJ385" s="42">
        <f t="shared" si="393"/>
        <v>0</v>
      </c>
      <c r="AK385" s="42">
        <f t="shared" si="394"/>
        <v>0</v>
      </c>
      <c r="AL385" s="42">
        <f t="shared" si="395"/>
        <v>0</v>
      </c>
      <c r="AM385" s="43" t="e">
        <f>VLOOKUP(D385,'[9]2月'!$B:$C,2,0)</f>
        <v>#N/A</v>
      </c>
    </row>
    <row r="386" s="25" customFormat="1" ht="16.5" spans="4:39">
      <c r="D386" s="25" t="s">
        <v>698</v>
      </c>
      <c r="G386" s="66">
        <v>0</v>
      </c>
      <c r="H386" s="66">
        <v>0</v>
      </c>
      <c r="I386" s="66">
        <v>0</v>
      </c>
      <c r="J386" s="24">
        <f t="shared" ref="J386:L386" si="459">P386+V386+Y386+AB386+AE386+S386+M386</f>
        <v>56330.95</v>
      </c>
      <c r="K386" s="24">
        <f t="shared" si="459"/>
        <v>55880.25</v>
      </c>
      <c r="L386" s="24">
        <f t="shared" si="459"/>
        <v>450.7</v>
      </c>
      <c r="M386" s="33"/>
      <c r="N386" s="24"/>
      <c r="O386" s="34"/>
      <c r="P386" s="34"/>
      <c r="Q386" s="34"/>
      <c r="R386" s="34"/>
      <c r="S386" s="34"/>
      <c r="T386" s="34"/>
      <c r="U386" s="34"/>
      <c r="V386" s="34"/>
      <c r="W386" s="34">
        <v>48880.25</v>
      </c>
      <c r="X386" s="34">
        <f t="shared" si="417"/>
        <v>-48880.25</v>
      </c>
      <c r="Y386" s="34">
        <v>48880.25</v>
      </c>
      <c r="Z386" s="34"/>
      <c r="AA386" s="34">
        <f t="shared" si="388"/>
        <v>48880.25</v>
      </c>
      <c r="AB386" s="34"/>
      <c r="AC386" s="24"/>
      <c r="AD386" s="34">
        <f t="shared" si="389"/>
        <v>0</v>
      </c>
      <c r="AE386" s="24">
        <f>VLOOKUP(D386,[8]签批清单!$B:$C,2,0)</f>
        <v>7450.7</v>
      </c>
      <c r="AF386" s="24">
        <f>VLOOKUP(D386,'[4]7月'!$I:$J,2,0)</f>
        <v>7000</v>
      </c>
      <c r="AG386" s="34">
        <f t="shared" si="390"/>
        <v>450.7</v>
      </c>
      <c r="AI386" s="42">
        <f t="shared" si="392"/>
        <v>-450.699999999997</v>
      </c>
      <c r="AJ386" s="42">
        <f t="shared" si="393"/>
        <v>-450.699999999997</v>
      </c>
      <c r="AK386" s="42">
        <f t="shared" si="394"/>
        <v>-450.699999999997</v>
      </c>
      <c r="AL386" s="42">
        <f t="shared" si="395"/>
        <v>-450.699999999997</v>
      </c>
      <c r="AM386" s="43" t="e">
        <f>VLOOKUP(D386,'[9]2月'!$B:$C,2,0)</f>
        <v>#N/A</v>
      </c>
    </row>
    <row r="387" s="25" customFormat="1" ht="16.5" spans="3:39">
      <c r="C387" s="25" t="s">
        <v>336</v>
      </c>
      <c r="D387" s="25" t="s">
        <v>337</v>
      </c>
      <c r="G387" s="66">
        <f>VLOOKUP($C387,'[2]2024.01月支付计划'!$B:$H,5,0)</f>
        <v>0</v>
      </c>
      <c r="H387" s="66">
        <f>VLOOKUP($C387,'[2]2024.01月支付计划'!$B:$H,6,0)</f>
        <v>83800</v>
      </c>
      <c r="I387" s="66">
        <f>VLOOKUP($C387,'[2]2024.01月支付计划'!$B:$H,7,0)</f>
        <v>13966.6666666667</v>
      </c>
      <c r="J387" s="24">
        <f t="shared" ref="J387:L387" si="460">P387+V387+Y387+AB387+AE387+S387+M387</f>
        <v>33282.1333333333</v>
      </c>
      <c r="K387" s="24">
        <f t="shared" si="460"/>
        <v>160830</v>
      </c>
      <c r="L387" s="24">
        <f t="shared" si="460"/>
        <v>-127547.866666667</v>
      </c>
      <c r="M387" s="33">
        <f>VLOOKUP(C387,'[2]2024.01月支付计划'!$B:$K,10,0)</f>
        <v>0</v>
      </c>
      <c r="N387" s="2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>
        <v>23000</v>
      </c>
      <c r="Z387" s="34">
        <f>VLOOKUP(D387,'[4]9月'!$I:$J,2,0)</f>
        <v>138830</v>
      </c>
      <c r="AA387" s="34">
        <f t="shared" si="388"/>
        <v>-115830</v>
      </c>
      <c r="AB387" s="34"/>
      <c r="AC387" s="24">
        <f>VLOOKUP(D387,'[4]8月'!$I:$J,2,0)</f>
        <v>12000</v>
      </c>
      <c r="AD387" s="34">
        <f t="shared" si="389"/>
        <v>-12000</v>
      </c>
      <c r="AE387" s="24">
        <f>VLOOKUP(D387,[8]签批清单!$B:$C,2,0)</f>
        <v>10282.1333333333</v>
      </c>
      <c r="AF387" s="24">
        <f>VLOOKUP(D387,'[4]7月'!$I:$J,2,0)</f>
        <v>10000</v>
      </c>
      <c r="AG387" s="34">
        <f t="shared" si="390"/>
        <v>282.1333333333</v>
      </c>
      <c r="AI387" s="42">
        <f t="shared" si="392"/>
        <v>127547.866666667</v>
      </c>
      <c r="AJ387" s="42">
        <f t="shared" si="393"/>
        <v>127547.866666667</v>
      </c>
      <c r="AK387" s="42">
        <f t="shared" si="394"/>
        <v>127547.866666667</v>
      </c>
      <c r="AL387" s="42">
        <f t="shared" si="395"/>
        <v>127547.866666667</v>
      </c>
      <c r="AM387" s="43" t="e">
        <f>VLOOKUP(D387,'[9]2月'!$B:$C,2,0)</f>
        <v>#N/A</v>
      </c>
    </row>
    <row r="388" s="43" customFormat="1" ht="16.5" spans="2:39">
      <c r="B388" s="46"/>
      <c r="C388" s="46" t="s">
        <v>77</v>
      </c>
      <c r="D388" s="47" t="s">
        <v>78</v>
      </c>
      <c r="E388" s="47" t="s">
        <v>1080</v>
      </c>
      <c r="F388" s="47" t="s">
        <v>690</v>
      </c>
      <c r="G388" s="66">
        <f>VLOOKUP($C388,'[2]2024.01月支付计划'!$B:$H,5,0)</f>
        <v>3160794.99</v>
      </c>
      <c r="H388" s="66">
        <f>VLOOKUP($C388,'[2]2024.01月支付计划'!$B:$H,6,0)</f>
        <v>2433921.1</v>
      </c>
      <c r="I388" s="66">
        <f>VLOOKUP($C388,'[2]2024.01月支付计划'!$B:$H,7,0)</f>
        <v>405653.516666667</v>
      </c>
      <c r="J388" s="24">
        <f t="shared" ref="J388:L388" si="461">P388+V388+Y388+AB388+AE388+S388+M388</f>
        <v>400000</v>
      </c>
      <c r="K388" s="24">
        <f t="shared" si="461"/>
        <v>0</v>
      </c>
      <c r="L388" s="24">
        <f t="shared" si="461"/>
        <v>400000</v>
      </c>
      <c r="M388" s="33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>
        <v>400000</v>
      </c>
      <c r="Z388" s="24"/>
      <c r="AA388" s="24">
        <f t="shared" si="388"/>
        <v>400000</v>
      </c>
      <c r="AB388" s="24"/>
      <c r="AC388" s="24"/>
      <c r="AD388" s="24">
        <f t="shared" si="389"/>
        <v>0</v>
      </c>
      <c r="AE388" s="24"/>
      <c r="AF388" s="24"/>
      <c r="AG388" s="24">
        <f t="shared" si="390"/>
        <v>0</v>
      </c>
      <c r="AH388" s="47"/>
      <c r="AI388" s="42">
        <f t="shared" si="392"/>
        <v>-400000</v>
      </c>
      <c r="AJ388" s="42">
        <f t="shared" si="393"/>
        <v>-400000</v>
      </c>
      <c r="AK388" s="42">
        <f t="shared" si="394"/>
        <v>-400000</v>
      </c>
      <c r="AL388" s="42">
        <f t="shared" si="395"/>
        <v>-400000</v>
      </c>
      <c r="AM388" s="43" t="e">
        <f>VLOOKUP(D388,'[9]2月'!$B:$C,2,0)</f>
        <v>#N/A</v>
      </c>
    </row>
    <row r="389" s="25" customFormat="1" ht="16.5" spans="3:39">
      <c r="C389" s="25" t="s">
        <v>656</v>
      </c>
      <c r="D389" s="25" t="s">
        <v>657</v>
      </c>
      <c r="E389" s="25" t="s">
        <v>1080</v>
      </c>
      <c r="F389" s="25" t="s">
        <v>645</v>
      </c>
      <c r="G389" s="66">
        <f>VLOOKUP($C389,'[2]2024.01月支付计划'!$B:$H,5,0)</f>
        <v>533411.38</v>
      </c>
      <c r="H389" s="66">
        <f>VLOOKUP($C389,'[2]2024.01月支付计划'!$B:$H,6,0)</f>
        <v>619600</v>
      </c>
      <c r="I389" s="66">
        <f>VLOOKUP($C389,'[2]2024.01月支付计划'!$B:$H,7,0)</f>
        <v>103266.666666667</v>
      </c>
      <c r="J389" s="24">
        <f t="shared" ref="J389:L389" si="462">P389+V389+Y389+AB389+AE389+S389+M389</f>
        <v>391561.04</v>
      </c>
      <c r="K389" s="24">
        <f t="shared" si="462"/>
        <v>0</v>
      </c>
      <c r="L389" s="24">
        <f t="shared" si="462"/>
        <v>391561.04</v>
      </c>
      <c r="M389" s="33">
        <f>VLOOKUP(C389,'[2]2024.01月支付计划'!$B:$K,10,0)</f>
        <v>0</v>
      </c>
      <c r="N389" s="2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>
        <v>391561.04</v>
      </c>
      <c r="Z389" s="24"/>
      <c r="AA389" s="34">
        <f t="shared" ref="AA389:AA397" si="463">Y389-Z389</f>
        <v>391561.04</v>
      </c>
      <c r="AB389" s="35"/>
      <c r="AC389" s="24"/>
      <c r="AD389" s="34">
        <f t="shared" ref="AD389:AD408" si="464">AB389-AC389</f>
        <v>0</v>
      </c>
      <c r="AE389" s="24"/>
      <c r="AF389" s="24"/>
      <c r="AG389" s="34">
        <f t="shared" ref="AG389:AG412" si="465">AE389-AF389</f>
        <v>0</v>
      </c>
      <c r="AI389" s="42">
        <f t="shared" si="392"/>
        <v>-391561.04</v>
      </c>
      <c r="AJ389" s="42">
        <f t="shared" si="393"/>
        <v>-391561.04</v>
      </c>
      <c r="AK389" s="42">
        <f t="shared" si="394"/>
        <v>-391561.04</v>
      </c>
      <c r="AL389" s="42">
        <f t="shared" si="395"/>
        <v>-391561.04</v>
      </c>
      <c r="AM389" s="43" t="e">
        <f>VLOOKUP(D389,'[9]2月'!$B:$C,2,0)</f>
        <v>#N/A</v>
      </c>
    </row>
    <row r="390" s="43" customFormat="1" ht="16.5" spans="2:39">
      <c r="B390" s="46">
        <v>53</v>
      </c>
      <c r="C390" s="46" t="str">
        <f>_xlfn.XLOOKUP(D390,[1]整理明细!$C:$C,[1]整理明细!$B:$B)</f>
        <v>S444004</v>
      </c>
      <c r="D390" s="47" t="s">
        <v>160</v>
      </c>
      <c r="E390" s="47" t="s">
        <v>1080</v>
      </c>
      <c r="F390" s="47" t="s">
        <v>712</v>
      </c>
      <c r="G390" s="66">
        <f>VLOOKUP($C390,'[2]2024.01月支付计划'!$B:$H,5,0)</f>
        <v>132000</v>
      </c>
      <c r="H390" s="66">
        <f>VLOOKUP($C390,'[2]2024.01月支付计划'!$B:$H,6,0)</f>
        <v>0</v>
      </c>
      <c r="I390" s="66">
        <f>VLOOKUP($C390,'[2]2024.01月支付计划'!$B:$H,7,0)</f>
        <v>0</v>
      </c>
      <c r="J390" s="24">
        <f t="shared" ref="J390:L390" si="466">P390+V390+Y390+AB390+AE390+S390+M390</f>
        <v>114340.8</v>
      </c>
      <c r="K390" s="24">
        <f t="shared" si="466"/>
        <v>114340.8</v>
      </c>
      <c r="L390" s="24">
        <f t="shared" si="466"/>
        <v>0</v>
      </c>
      <c r="M390" s="33">
        <f>VLOOKUP(C390,'[2]2024.01月支付计划'!$B:$K,10,0)</f>
        <v>0</v>
      </c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>
        <v>114340.8</v>
      </c>
      <c r="Z390" s="24">
        <f>VLOOKUP(D390,'[4]9月'!$I:$J,2,0)</f>
        <v>114340.8</v>
      </c>
      <c r="AA390" s="24">
        <f t="shared" si="463"/>
        <v>0</v>
      </c>
      <c r="AB390" s="24"/>
      <c r="AC390" s="24"/>
      <c r="AD390" s="24">
        <f t="shared" si="464"/>
        <v>0</v>
      </c>
      <c r="AE390" s="24"/>
      <c r="AF390" s="24"/>
      <c r="AG390" s="24">
        <f t="shared" si="465"/>
        <v>0</v>
      </c>
      <c r="AH390" s="47"/>
      <c r="AI390" s="42">
        <f t="shared" ref="AI390:AI430" si="467">K390-AE390-AB390-Y390-V390</f>
        <v>0</v>
      </c>
      <c r="AJ390" s="42">
        <f t="shared" ref="AJ390:AJ430" si="468">AI390-S390</f>
        <v>0</v>
      </c>
      <c r="AK390" s="42">
        <f t="shared" ref="AK390:AK430" si="469">AJ390-P390</f>
        <v>0</v>
      </c>
      <c r="AL390" s="42">
        <f t="shared" ref="AL390:AL430" si="470">AK390-M390</f>
        <v>0</v>
      </c>
      <c r="AM390" s="43" t="e">
        <f>VLOOKUP(D390,'[9]2月'!$B:$C,2,0)</f>
        <v>#N/A</v>
      </c>
    </row>
    <row r="391" s="43" customFormat="1" ht="16.5" spans="2:39">
      <c r="B391" s="46">
        <v>108</v>
      </c>
      <c r="C391" s="46" t="str">
        <f>_xlfn.XLOOKUP(D391,[1]整理明细!$C:$C,[1]整理明细!$B:$B)</f>
        <v>S413167</v>
      </c>
      <c r="D391" s="47" t="s">
        <v>307</v>
      </c>
      <c r="E391" s="47" t="s">
        <v>1080</v>
      </c>
      <c r="F391" s="47" t="s">
        <v>645</v>
      </c>
      <c r="G391" s="66">
        <f>VLOOKUP($C391,'[2]2024.01月支付计划'!$B:$H,5,0)</f>
        <v>637671.26</v>
      </c>
      <c r="H391" s="66">
        <f>VLOOKUP($C391,'[2]2024.01月支付计划'!$B:$H,6,0)</f>
        <v>842195</v>
      </c>
      <c r="I391" s="66">
        <f>VLOOKUP($C391,'[2]2024.01月支付计划'!$B:$H,7,0)</f>
        <v>140365.833333333</v>
      </c>
      <c r="J391" s="24">
        <f t="shared" ref="J391:L391" si="471">P391+V391+Y391+AB391+AE391+S391+M391</f>
        <v>400000</v>
      </c>
      <c r="K391" s="24">
        <f t="shared" si="471"/>
        <v>400000</v>
      </c>
      <c r="L391" s="24">
        <f t="shared" si="471"/>
        <v>0</v>
      </c>
      <c r="M391" s="33">
        <v>0</v>
      </c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>
        <v>400000</v>
      </c>
      <c r="Z391" s="24">
        <f>VLOOKUP(D391,'[4]9月'!$I:$J,2,0)</f>
        <v>400000</v>
      </c>
      <c r="AA391" s="24">
        <f t="shared" si="463"/>
        <v>0</v>
      </c>
      <c r="AB391" s="24"/>
      <c r="AC391" s="24"/>
      <c r="AD391" s="24">
        <f t="shared" si="464"/>
        <v>0</v>
      </c>
      <c r="AE391" s="24"/>
      <c r="AF391" s="24"/>
      <c r="AG391" s="24">
        <f t="shared" si="465"/>
        <v>0</v>
      </c>
      <c r="AH391" s="47"/>
      <c r="AI391" s="42">
        <f t="shared" si="467"/>
        <v>0</v>
      </c>
      <c r="AJ391" s="42">
        <f t="shared" si="468"/>
        <v>0</v>
      </c>
      <c r="AK391" s="42">
        <f t="shared" si="469"/>
        <v>0</v>
      </c>
      <c r="AL391" s="42">
        <f t="shared" si="470"/>
        <v>0</v>
      </c>
      <c r="AM391" s="43" t="e">
        <f>VLOOKUP(D391,'[9]2月'!$B:$C,2,0)</f>
        <v>#N/A</v>
      </c>
    </row>
    <row r="392" s="25" customFormat="1" ht="16.5" spans="3:39">
      <c r="C392" s="25" t="s">
        <v>330</v>
      </c>
      <c r="D392" s="25" t="s">
        <v>331</v>
      </c>
      <c r="G392" s="66">
        <f>VLOOKUP($C392,'[2]2024.01月支付计划'!$B:$H,5,0)</f>
        <v>23850</v>
      </c>
      <c r="H392" s="66">
        <f>VLOOKUP($C392,'[2]2024.01月支付计划'!$B:$H,6,0)</f>
        <v>45480</v>
      </c>
      <c r="I392" s="66">
        <f>VLOOKUP($C392,'[2]2024.01月支付计划'!$B:$H,7,0)</f>
        <v>7580</v>
      </c>
      <c r="J392" s="24">
        <f t="shared" ref="J392:L392" si="472">P392+V392+Y392+AB392+AE392+S392+M392</f>
        <v>49073.3333333333</v>
      </c>
      <c r="K392" s="24">
        <f t="shared" si="472"/>
        <v>92850</v>
      </c>
      <c r="L392" s="24">
        <f t="shared" si="472"/>
        <v>-25926.6666666667</v>
      </c>
      <c r="M392" s="33">
        <f>VLOOKUP(C392,'[2]2024.01月支付计划'!$B:$K,10,0)</f>
        <v>6000</v>
      </c>
      <c r="N392" s="24">
        <v>23850</v>
      </c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48">
        <v>35000</v>
      </c>
      <c r="Z392" s="24">
        <f>VLOOKUP(D392,'[4]9月'!$I:$J,2,0)</f>
        <v>35000</v>
      </c>
      <c r="AA392" s="24">
        <f t="shared" si="463"/>
        <v>0</v>
      </c>
      <c r="AB392" s="48">
        <v>4000</v>
      </c>
      <c r="AC392" s="24">
        <f>VLOOKUP(D392,'[4]8月'!$I:$J,2,0)</f>
        <v>4000</v>
      </c>
      <c r="AD392" s="24">
        <f t="shared" si="464"/>
        <v>0</v>
      </c>
      <c r="AE392" s="24">
        <f>VLOOKUP(D392,[8]签批清单!$B:$C,2,0)</f>
        <v>4073.33333333333</v>
      </c>
      <c r="AF392" s="24">
        <f>VLOOKUP(D392,'[4]7月'!$I:$J,2,0)</f>
        <v>30000</v>
      </c>
      <c r="AG392" s="24">
        <f t="shared" si="465"/>
        <v>-25926.6666666667</v>
      </c>
      <c r="AI392" s="42">
        <f t="shared" si="467"/>
        <v>49776.6666666667</v>
      </c>
      <c r="AJ392" s="42">
        <f t="shared" si="468"/>
        <v>49776.6666666667</v>
      </c>
      <c r="AK392" s="42">
        <f t="shared" si="469"/>
        <v>49776.6666666667</v>
      </c>
      <c r="AL392" s="42">
        <f t="shared" si="470"/>
        <v>43776.6666666667</v>
      </c>
      <c r="AM392" s="43" t="e">
        <f>VLOOKUP(D392,'[9]2月'!$B:$C,2,0)</f>
        <v>#N/A</v>
      </c>
    </row>
    <row r="393" s="25" customFormat="1" ht="16.5" spans="3:39">
      <c r="C393" s="25" t="s">
        <v>1101</v>
      </c>
      <c r="D393" s="25" t="s">
        <v>1102</v>
      </c>
      <c r="G393" s="66">
        <v>0</v>
      </c>
      <c r="H393" s="66">
        <v>0</v>
      </c>
      <c r="I393" s="66">
        <v>0</v>
      </c>
      <c r="J393" s="24">
        <f t="shared" ref="J393:L393" si="473">P393+V393+Y393+AB393+AE393+S393+M393</f>
        <v>33600</v>
      </c>
      <c r="K393" s="24">
        <f t="shared" si="473"/>
        <v>38400</v>
      </c>
      <c r="L393" s="24">
        <f t="shared" si="473"/>
        <v>-4800</v>
      </c>
      <c r="M393" s="33"/>
      <c r="N393" s="2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48">
        <v>33600</v>
      </c>
      <c r="Z393" s="24"/>
      <c r="AA393" s="24">
        <f t="shared" si="463"/>
        <v>33600</v>
      </c>
      <c r="AB393" s="48"/>
      <c r="AC393" s="24">
        <f>VLOOKUP(D393,'[4]8月'!$I:$J,2,0)</f>
        <v>38400</v>
      </c>
      <c r="AD393" s="24">
        <f t="shared" si="464"/>
        <v>-38400</v>
      </c>
      <c r="AE393" s="24"/>
      <c r="AF393" s="24"/>
      <c r="AG393" s="24">
        <f t="shared" si="465"/>
        <v>0</v>
      </c>
      <c r="AI393" s="42">
        <f t="shared" si="467"/>
        <v>4800</v>
      </c>
      <c r="AJ393" s="42">
        <f t="shared" si="468"/>
        <v>4800</v>
      </c>
      <c r="AK393" s="42">
        <f t="shared" si="469"/>
        <v>4800</v>
      </c>
      <c r="AL393" s="42">
        <f t="shared" si="470"/>
        <v>4800</v>
      </c>
      <c r="AM393" s="43">
        <f>VLOOKUP(D393,'[9]2月'!$B:$C,2,0)</f>
        <v>20000</v>
      </c>
    </row>
    <row r="394" s="25" customFormat="1" ht="16.5" spans="3:39">
      <c r="C394" s="25" t="s">
        <v>815</v>
      </c>
      <c r="D394" s="25" t="s">
        <v>816</v>
      </c>
      <c r="E394" s="25" t="s">
        <v>829</v>
      </c>
      <c r="F394" s="25" t="s">
        <v>690</v>
      </c>
      <c r="G394" s="66">
        <f>VLOOKUP($C394,'[2]2024.01月支付计划'!$B:$H,5,0)</f>
        <v>189448.35</v>
      </c>
      <c r="H394" s="66">
        <f>VLOOKUP($C394,'[2]2024.01月支付计划'!$B:$H,6,0)</f>
        <v>179400</v>
      </c>
      <c r="I394" s="66">
        <f>VLOOKUP($C394,'[2]2024.01月支付计划'!$B:$H,7,0)</f>
        <v>29900</v>
      </c>
      <c r="J394" s="24">
        <f t="shared" ref="J394:L394" si="474">P394+V394+Y394+AB394+AE394+S394+M394</f>
        <v>168827.99</v>
      </c>
      <c r="K394" s="24">
        <f t="shared" si="474"/>
        <v>0</v>
      </c>
      <c r="L394" s="24">
        <f t="shared" si="474"/>
        <v>168827.99</v>
      </c>
      <c r="M394" s="33"/>
      <c r="N394" s="2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5">
        <v>168827.99</v>
      </c>
      <c r="Z394" s="24"/>
      <c r="AA394" s="24">
        <f t="shared" si="463"/>
        <v>168827.99</v>
      </c>
      <c r="AB394" s="35"/>
      <c r="AC394" s="24"/>
      <c r="AD394" s="24">
        <f t="shared" si="464"/>
        <v>0</v>
      </c>
      <c r="AE394" s="24"/>
      <c r="AF394" s="24"/>
      <c r="AG394" s="24">
        <f t="shared" si="465"/>
        <v>0</v>
      </c>
      <c r="AI394" s="42">
        <f t="shared" si="467"/>
        <v>-168827.99</v>
      </c>
      <c r="AJ394" s="42">
        <f t="shared" si="468"/>
        <v>-168827.99</v>
      </c>
      <c r="AK394" s="42">
        <f t="shared" si="469"/>
        <v>-168827.99</v>
      </c>
      <c r="AL394" s="42">
        <f t="shared" si="470"/>
        <v>-168827.99</v>
      </c>
      <c r="AM394" s="43" t="e">
        <f>VLOOKUP(D394,'[9]2月'!$B:$C,2,0)</f>
        <v>#N/A</v>
      </c>
    </row>
    <row r="395" s="25" customFormat="1" ht="16.5" spans="3:39">
      <c r="C395" s="25" t="s">
        <v>869</v>
      </c>
      <c r="D395" s="25" t="s">
        <v>870</v>
      </c>
      <c r="E395" s="25" t="s">
        <v>829</v>
      </c>
      <c r="F395" s="25" t="s">
        <v>856</v>
      </c>
      <c r="G395" s="66">
        <v>0</v>
      </c>
      <c r="H395" s="66">
        <v>0</v>
      </c>
      <c r="I395" s="66">
        <v>0</v>
      </c>
      <c r="J395" s="24">
        <f t="shared" ref="J395:L395" si="475">P395+V395+Y395+AB395+AE395+S395+M395</f>
        <v>28096</v>
      </c>
      <c r="K395" s="24">
        <f t="shared" si="475"/>
        <v>58096</v>
      </c>
      <c r="L395" s="24">
        <f t="shared" si="475"/>
        <v>-30000</v>
      </c>
      <c r="M395" s="33"/>
      <c r="N395" s="2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5">
        <v>28096</v>
      </c>
      <c r="Z395" s="24">
        <f>VLOOKUP(D395,'[4]9月'!$I:$J,2,0)</f>
        <v>28096</v>
      </c>
      <c r="AA395" s="24">
        <f t="shared" si="463"/>
        <v>0</v>
      </c>
      <c r="AB395" s="35"/>
      <c r="AC395" s="24"/>
      <c r="AD395" s="24">
        <f t="shared" si="464"/>
        <v>0</v>
      </c>
      <c r="AE395" s="24"/>
      <c r="AF395" s="24">
        <f>VLOOKUP(D395,'[4]7月'!$I:$J,2,0)</f>
        <v>30000</v>
      </c>
      <c r="AG395" s="24">
        <f t="shared" si="465"/>
        <v>-30000</v>
      </c>
      <c r="AI395" s="42">
        <f t="shared" si="467"/>
        <v>30000</v>
      </c>
      <c r="AJ395" s="42">
        <f t="shared" si="468"/>
        <v>30000</v>
      </c>
      <c r="AK395" s="42">
        <f t="shared" si="469"/>
        <v>30000</v>
      </c>
      <c r="AL395" s="42">
        <f t="shared" si="470"/>
        <v>30000</v>
      </c>
      <c r="AM395" s="43" t="e">
        <f>VLOOKUP(D395,'[9]2月'!$B:$C,2,0)</f>
        <v>#N/A</v>
      </c>
    </row>
    <row r="396" s="25" customFormat="1" ht="16.5" spans="3:39">
      <c r="C396" s="25" t="s">
        <v>871</v>
      </c>
      <c r="D396" s="25" t="s">
        <v>872</v>
      </c>
      <c r="E396" s="25" t="s">
        <v>829</v>
      </c>
      <c r="F396" s="25" t="s">
        <v>690</v>
      </c>
      <c r="G396" s="66">
        <f>VLOOKUP($C396,'[2]2024.01月支付计划'!$B:$H,5,0)</f>
        <v>0</v>
      </c>
      <c r="H396" s="66">
        <f>VLOOKUP($C396,'[2]2024.01月支付计划'!$B:$H,6,0)</f>
        <v>0</v>
      </c>
      <c r="I396" s="66">
        <f>VLOOKUP($C396,'[2]2024.01月支付计划'!$B:$H,7,0)</f>
        <v>0</v>
      </c>
      <c r="J396" s="24">
        <f t="shared" ref="J396:L396" si="476">P396+V396+Y396+AB396+AE396+S396+M396</f>
        <v>66403.2466666667</v>
      </c>
      <c r="K396" s="24">
        <f t="shared" si="476"/>
        <v>58591.1</v>
      </c>
      <c r="L396" s="24">
        <f t="shared" si="476"/>
        <v>7812.14666666667</v>
      </c>
      <c r="M396" s="33">
        <f>VLOOKUP(C396,'[2]2024.01月支付计划'!$B:$K,10,0)</f>
        <v>0</v>
      </c>
      <c r="N396" s="2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5">
        <v>58591.1</v>
      </c>
      <c r="Z396" s="24">
        <f>VLOOKUP(D396,'[4]9月'!$I:$J,2,0)</f>
        <v>58591.1</v>
      </c>
      <c r="AA396" s="24">
        <f t="shared" si="463"/>
        <v>0</v>
      </c>
      <c r="AB396" s="35"/>
      <c r="AC396" s="24"/>
      <c r="AD396" s="24">
        <f t="shared" si="464"/>
        <v>0</v>
      </c>
      <c r="AE396" s="24">
        <f>VLOOKUP(D396,[8]签批清单!$B:$C,2,0)</f>
        <v>7812.14666666667</v>
      </c>
      <c r="AF396" s="24"/>
      <c r="AG396" s="24">
        <f t="shared" si="465"/>
        <v>7812.14666666667</v>
      </c>
      <c r="AI396" s="42">
        <f t="shared" si="467"/>
        <v>-7812.14666666667</v>
      </c>
      <c r="AJ396" s="42">
        <f t="shared" si="468"/>
        <v>-7812.14666666667</v>
      </c>
      <c r="AK396" s="42">
        <f t="shared" si="469"/>
        <v>-7812.14666666667</v>
      </c>
      <c r="AL396" s="42">
        <f t="shared" si="470"/>
        <v>-7812.14666666667</v>
      </c>
      <c r="AM396" s="43" t="e">
        <f>VLOOKUP(D396,'[9]2月'!$B:$C,2,0)</f>
        <v>#N/A</v>
      </c>
    </row>
    <row r="397" s="25" customFormat="1" ht="16.5" spans="4:39">
      <c r="D397" s="25" t="s">
        <v>1103</v>
      </c>
      <c r="G397" s="66">
        <v>0</v>
      </c>
      <c r="H397" s="66">
        <v>0</v>
      </c>
      <c r="I397" s="66">
        <v>0</v>
      </c>
      <c r="J397" s="24">
        <f t="shared" ref="J397:L397" si="477">P397+V397+Y397+AB397+AE397+S397+M397</f>
        <v>57000</v>
      </c>
      <c r="K397" s="24">
        <f t="shared" si="477"/>
        <v>0</v>
      </c>
      <c r="L397" s="24">
        <f t="shared" si="477"/>
        <v>57000</v>
      </c>
      <c r="M397" s="33"/>
      <c r="N397" s="2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>
        <v>57000</v>
      </c>
      <c r="Z397" s="34"/>
      <c r="AA397" s="24">
        <f t="shared" si="463"/>
        <v>57000</v>
      </c>
      <c r="AB397" s="34"/>
      <c r="AC397" s="24"/>
      <c r="AD397" s="24">
        <f t="shared" si="464"/>
        <v>0</v>
      </c>
      <c r="AE397" s="24"/>
      <c r="AF397" s="24"/>
      <c r="AG397" s="24">
        <f t="shared" si="465"/>
        <v>0</v>
      </c>
      <c r="AI397" s="42">
        <f t="shared" si="467"/>
        <v>-57000</v>
      </c>
      <c r="AJ397" s="42">
        <f t="shared" si="468"/>
        <v>-57000</v>
      </c>
      <c r="AK397" s="42">
        <f t="shared" si="469"/>
        <v>-57000</v>
      </c>
      <c r="AL397" s="42">
        <f t="shared" si="470"/>
        <v>-57000</v>
      </c>
      <c r="AM397" s="43" t="e">
        <f>VLOOKUP(D397,'[9]2月'!$B:$C,2,0)</f>
        <v>#N/A</v>
      </c>
    </row>
    <row r="398" s="25" customFormat="1" ht="16.5" spans="3:39">
      <c r="C398" s="25" t="s">
        <v>873</v>
      </c>
      <c r="D398" s="25" t="s">
        <v>874</v>
      </c>
      <c r="E398" s="25" t="s">
        <v>829</v>
      </c>
      <c r="G398" s="66">
        <v>0</v>
      </c>
      <c r="H398" s="66">
        <v>0</v>
      </c>
      <c r="I398" s="66">
        <v>0</v>
      </c>
      <c r="J398" s="24">
        <f t="shared" ref="J398:L398" si="478">P398+V398+Y398+AB398+AE398+S398+M398</f>
        <v>82657.824</v>
      </c>
      <c r="K398" s="24">
        <f t="shared" si="478"/>
        <v>858040.91</v>
      </c>
      <c r="L398" s="24">
        <f t="shared" si="478"/>
        <v>-775383.086</v>
      </c>
      <c r="M398" s="33"/>
      <c r="N398" s="2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>
        <v>15000</v>
      </c>
      <c r="AC398" s="24">
        <f>VLOOKUP(D398,'[4]8月'!$I:$J,2,0)</f>
        <v>300761.03</v>
      </c>
      <c r="AD398" s="24">
        <f t="shared" si="464"/>
        <v>-285761.03</v>
      </c>
      <c r="AE398" s="24">
        <f>VLOOKUP(D398,[8]签批清单!$B:$C,2,0)</f>
        <v>67657.824</v>
      </c>
      <c r="AF398" s="24">
        <f>VLOOKUP(D398,'[4]7月'!$I:$J,2,0)</f>
        <v>557279.88</v>
      </c>
      <c r="AG398" s="24">
        <f t="shared" si="465"/>
        <v>-489622.056</v>
      </c>
      <c r="AI398" s="42">
        <f t="shared" si="467"/>
        <v>775383.086</v>
      </c>
      <c r="AJ398" s="42">
        <f t="shared" si="468"/>
        <v>775383.086</v>
      </c>
      <c r="AK398" s="42">
        <f t="shared" si="469"/>
        <v>775383.086</v>
      </c>
      <c r="AL398" s="42">
        <f t="shared" si="470"/>
        <v>775383.086</v>
      </c>
      <c r="AM398" s="43" t="e">
        <f>VLOOKUP(D398,'[9]2月'!$B:$C,2,0)</f>
        <v>#N/A</v>
      </c>
    </row>
    <row r="399" s="25" customFormat="1" ht="16.5" spans="3:39">
      <c r="C399" s="25" t="s">
        <v>875</v>
      </c>
      <c r="D399" s="25" t="s">
        <v>876</v>
      </c>
      <c r="E399" s="25" t="s">
        <v>829</v>
      </c>
      <c r="G399" s="66">
        <v>0</v>
      </c>
      <c r="H399" s="66">
        <v>0</v>
      </c>
      <c r="I399" s="66">
        <v>0</v>
      </c>
      <c r="J399" s="24">
        <f t="shared" ref="J399:L399" si="479">P399+V399+Y399+AB399+AE399+S399+M399</f>
        <v>37239.9466666667</v>
      </c>
      <c r="K399" s="24">
        <f t="shared" si="479"/>
        <v>169808.05</v>
      </c>
      <c r="L399" s="24">
        <f t="shared" si="479"/>
        <v>-132568.103333333</v>
      </c>
      <c r="M399" s="33"/>
      <c r="N399" s="2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>
        <v>20000</v>
      </c>
      <c r="AC399" s="24">
        <f>VLOOKUP(D399,'[4]8月'!$I:$J,2,0)</f>
        <v>152808.05</v>
      </c>
      <c r="AD399" s="24">
        <f t="shared" si="464"/>
        <v>-132808.05</v>
      </c>
      <c r="AE399" s="24">
        <f>VLOOKUP(D399,[8]签批清单!$B:$C,2,0)</f>
        <v>17239.9466666667</v>
      </c>
      <c r="AF399" s="24">
        <f>VLOOKUP(D399,'[4]7月'!$I:$J,2,0)</f>
        <v>17000</v>
      </c>
      <c r="AG399" s="24">
        <f t="shared" si="465"/>
        <v>239.946666666699</v>
      </c>
      <c r="AI399" s="42">
        <f t="shared" si="467"/>
        <v>132568.103333333</v>
      </c>
      <c r="AJ399" s="42">
        <f t="shared" si="468"/>
        <v>132568.103333333</v>
      </c>
      <c r="AK399" s="42">
        <f t="shared" si="469"/>
        <v>132568.103333333</v>
      </c>
      <c r="AL399" s="42">
        <f t="shared" si="470"/>
        <v>132568.103333333</v>
      </c>
      <c r="AM399" s="43" t="e">
        <f>VLOOKUP(D399,'[9]2月'!$B:$C,2,0)</f>
        <v>#N/A</v>
      </c>
    </row>
    <row r="400" s="25" customFormat="1" ht="16.5" spans="3:39">
      <c r="C400" s="25" t="s">
        <v>781</v>
      </c>
      <c r="D400" s="25" t="s">
        <v>782</v>
      </c>
      <c r="E400" s="25" t="s">
        <v>783</v>
      </c>
      <c r="F400" s="25" t="s">
        <v>645</v>
      </c>
      <c r="G400" s="66">
        <f>VLOOKUP($C400,'[2]2024.01月支付计划'!$B:$H,5,0)</f>
        <v>76393.43</v>
      </c>
      <c r="H400" s="66">
        <f>VLOOKUP($C400,'[2]2024.01月支付计划'!$B:$H,6,0)</f>
        <v>69947.02</v>
      </c>
      <c r="I400" s="66">
        <f>VLOOKUP($C400,'[2]2024.01月支付计划'!$B:$H,7,0)</f>
        <v>11657.8366666667</v>
      </c>
      <c r="J400" s="24">
        <f t="shared" ref="J400:L400" si="480">P400+V400+Y400+AB400+AE400+S400+M400</f>
        <v>53530.928</v>
      </c>
      <c r="K400" s="24">
        <f t="shared" si="480"/>
        <v>0</v>
      </c>
      <c r="L400" s="24">
        <f t="shared" si="480"/>
        <v>23530.928</v>
      </c>
      <c r="M400" s="33">
        <v>30000</v>
      </c>
      <c r="N400" s="2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>
        <v>20000</v>
      </c>
      <c r="AC400" s="24"/>
      <c r="AD400" s="24">
        <f t="shared" si="464"/>
        <v>20000</v>
      </c>
      <c r="AE400" s="24">
        <f>VLOOKUP(D400,[8]签批清单!$B:$C,2,0)</f>
        <v>3530.928</v>
      </c>
      <c r="AF400" s="24"/>
      <c r="AG400" s="24">
        <f t="shared" si="465"/>
        <v>3530.928</v>
      </c>
      <c r="AI400" s="42">
        <f t="shared" si="467"/>
        <v>-23530.928</v>
      </c>
      <c r="AJ400" s="42">
        <f t="shared" si="468"/>
        <v>-23530.928</v>
      </c>
      <c r="AK400" s="42">
        <f t="shared" si="469"/>
        <v>-23530.928</v>
      </c>
      <c r="AL400" s="42">
        <f t="shared" si="470"/>
        <v>-53530.928</v>
      </c>
      <c r="AM400" s="43" t="e">
        <f>VLOOKUP(D400,'[9]2月'!$B:$C,2,0)</f>
        <v>#N/A</v>
      </c>
    </row>
    <row r="401" s="25" customFormat="1" ht="16.5" spans="3:39">
      <c r="C401" s="25" t="str">
        <f>_xlfn.XLOOKUP(D401,[1]整理明细!$C:$C,[1]整理明细!$B:$B)</f>
        <v>S513111</v>
      </c>
      <c r="D401" s="25" t="s">
        <v>785</v>
      </c>
      <c r="E401" s="25" t="s">
        <v>786</v>
      </c>
      <c r="F401" s="25" t="s">
        <v>645</v>
      </c>
      <c r="G401" s="66">
        <v>0</v>
      </c>
      <c r="H401" s="66">
        <v>0</v>
      </c>
      <c r="I401" s="66">
        <v>0</v>
      </c>
      <c r="J401" s="24">
        <f t="shared" ref="J401:L401" si="481">P401+V401+Y401+AB401+AE401+S401+M401</f>
        <v>17012</v>
      </c>
      <c r="K401" s="24">
        <f t="shared" si="481"/>
        <v>17012</v>
      </c>
      <c r="L401" s="24">
        <f t="shared" si="481"/>
        <v>0</v>
      </c>
      <c r="M401" s="33"/>
      <c r="N401" s="2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>
        <v>17012</v>
      </c>
      <c r="AC401" s="24">
        <f>VLOOKUP(D401,'[4]8月'!$I:$J,2,0)</f>
        <v>17012</v>
      </c>
      <c r="AD401" s="24">
        <f t="shared" si="464"/>
        <v>0</v>
      </c>
      <c r="AE401" s="24"/>
      <c r="AF401" s="24"/>
      <c r="AG401" s="24">
        <f t="shared" si="465"/>
        <v>0</v>
      </c>
      <c r="AI401" s="42">
        <f t="shared" si="467"/>
        <v>0</v>
      </c>
      <c r="AJ401" s="42">
        <f t="shared" si="468"/>
        <v>0</v>
      </c>
      <c r="AK401" s="42">
        <f t="shared" si="469"/>
        <v>0</v>
      </c>
      <c r="AL401" s="42">
        <f t="shared" si="470"/>
        <v>0</v>
      </c>
      <c r="AM401" s="43" t="e">
        <f>VLOOKUP(D401,'[9]2月'!$B:$C,2,0)</f>
        <v>#N/A</v>
      </c>
    </row>
    <row r="402" s="25" customFormat="1" ht="16.5" spans="3:39">
      <c r="C402" s="25" t="str">
        <f>_xlfn.XLOOKUP(D402,[1]整理明细!$C:$C,[1]整理明细!$B:$B)</f>
        <v>S411033</v>
      </c>
      <c r="D402" s="25" t="s">
        <v>788</v>
      </c>
      <c r="E402" s="25" t="s">
        <v>786</v>
      </c>
      <c r="F402" s="25" t="s">
        <v>645</v>
      </c>
      <c r="G402" s="66">
        <v>0</v>
      </c>
      <c r="H402" s="66">
        <v>0</v>
      </c>
      <c r="I402" s="66">
        <v>0</v>
      </c>
      <c r="J402" s="24">
        <f t="shared" ref="J402:L402" si="482">P402+V402+Y402+AB402+AE402+S402+M402</f>
        <v>58600</v>
      </c>
      <c r="K402" s="24">
        <f t="shared" si="482"/>
        <v>58600</v>
      </c>
      <c r="L402" s="24">
        <f t="shared" si="482"/>
        <v>0</v>
      </c>
      <c r="M402" s="33"/>
      <c r="N402" s="2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>
        <v>58600</v>
      </c>
      <c r="AC402" s="24">
        <f>VLOOKUP(D402,'[4]8月'!$I:$J,2,0)</f>
        <v>58600</v>
      </c>
      <c r="AD402" s="24">
        <f t="shared" si="464"/>
        <v>0</v>
      </c>
      <c r="AE402" s="24"/>
      <c r="AF402" s="24"/>
      <c r="AG402" s="24">
        <f t="shared" si="465"/>
        <v>0</v>
      </c>
      <c r="AI402" s="42">
        <f t="shared" si="467"/>
        <v>0</v>
      </c>
      <c r="AJ402" s="42">
        <f t="shared" si="468"/>
        <v>0</v>
      </c>
      <c r="AK402" s="42">
        <f t="shared" si="469"/>
        <v>0</v>
      </c>
      <c r="AL402" s="42">
        <f t="shared" si="470"/>
        <v>0</v>
      </c>
      <c r="AM402" s="43" t="e">
        <f>VLOOKUP(D402,'[9]2月'!$B:$C,2,0)</f>
        <v>#N/A</v>
      </c>
    </row>
    <row r="403" s="25" customFormat="1" ht="16.5" spans="3:39">
      <c r="C403" s="25" t="s">
        <v>1104</v>
      </c>
      <c r="D403" s="25" t="s">
        <v>1105</v>
      </c>
      <c r="G403" s="66">
        <v>0</v>
      </c>
      <c r="H403" s="66">
        <v>0</v>
      </c>
      <c r="I403" s="66">
        <v>0</v>
      </c>
      <c r="J403" s="24">
        <f t="shared" ref="J403:L403" si="483">P403+V403+Y403+AB403+AE403+S403+M403</f>
        <v>0</v>
      </c>
      <c r="K403" s="24">
        <f t="shared" si="483"/>
        <v>4915.5</v>
      </c>
      <c r="L403" s="24">
        <f t="shared" si="483"/>
        <v>-4915.5</v>
      </c>
      <c r="M403" s="33"/>
      <c r="N403" s="2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>
        <v>4915.5</v>
      </c>
      <c r="AD403" s="24">
        <f t="shared" si="464"/>
        <v>-4915.5</v>
      </c>
      <c r="AE403" s="24"/>
      <c r="AF403" s="24"/>
      <c r="AG403" s="24">
        <f t="shared" si="465"/>
        <v>0</v>
      </c>
      <c r="AI403" s="42">
        <f t="shared" si="467"/>
        <v>4915.5</v>
      </c>
      <c r="AJ403" s="42">
        <f t="shared" si="468"/>
        <v>4915.5</v>
      </c>
      <c r="AK403" s="42">
        <f t="shared" si="469"/>
        <v>4915.5</v>
      </c>
      <c r="AL403" s="42">
        <f t="shared" si="470"/>
        <v>4915.5</v>
      </c>
      <c r="AM403" s="43" t="e">
        <f>VLOOKUP(D403,'[9]2月'!$B:$C,2,0)</f>
        <v>#N/A</v>
      </c>
    </row>
    <row r="404" s="25" customFormat="1" ht="16.5" spans="3:39">
      <c r="C404" s="25" t="str">
        <f>_xlfn.XLOOKUP(D404,[1]整理明细!$C:$C,[1]整理明细!$B:$B)</f>
        <v>S413069</v>
      </c>
      <c r="D404" s="25" t="s">
        <v>878</v>
      </c>
      <c r="E404" s="25" t="s">
        <v>829</v>
      </c>
      <c r="G404" s="66">
        <v>0</v>
      </c>
      <c r="H404" s="66">
        <v>0</v>
      </c>
      <c r="I404" s="66">
        <v>0</v>
      </c>
      <c r="J404" s="24">
        <f t="shared" ref="J404:L404" si="484">P404+V404+Y404+AB404+AE404+S404+M404</f>
        <v>0</v>
      </c>
      <c r="K404" s="24">
        <f t="shared" si="484"/>
        <v>227793.27</v>
      </c>
      <c r="L404" s="24">
        <f t="shared" si="484"/>
        <v>-227793.27</v>
      </c>
      <c r="M404" s="33"/>
      <c r="N404" s="2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>
        <v>227793.27</v>
      </c>
      <c r="AD404" s="24">
        <f t="shared" si="464"/>
        <v>-227793.27</v>
      </c>
      <c r="AE404" s="24"/>
      <c r="AF404" s="24"/>
      <c r="AG404" s="24">
        <f t="shared" si="465"/>
        <v>0</v>
      </c>
      <c r="AI404" s="42">
        <f t="shared" si="467"/>
        <v>227793.27</v>
      </c>
      <c r="AJ404" s="42">
        <f t="shared" si="468"/>
        <v>227793.27</v>
      </c>
      <c r="AK404" s="42">
        <f t="shared" si="469"/>
        <v>227793.27</v>
      </c>
      <c r="AL404" s="42">
        <f t="shared" si="470"/>
        <v>227793.27</v>
      </c>
      <c r="AM404" s="43" t="e">
        <f>VLOOKUP(D404,'[9]2月'!$B:$C,2,0)</f>
        <v>#N/A</v>
      </c>
    </row>
    <row r="405" s="25" customFormat="1" ht="16.5" spans="3:39">
      <c r="C405" s="25" t="str">
        <f>_xlfn.XLOOKUP(D405,[1]整理明细!$C:$C,[1]整理明细!$B:$B)</f>
        <v>S513142</v>
      </c>
      <c r="D405" s="25" t="s">
        <v>790</v>
      </c>
      <c r="G405" s="66">
        <v>0</v>
      </c>
      <c r="H405" s="66">
        <v>0</v>
      </c>
      <c r="I405" s="66">
        <v>0</v>
      </c>
      <c r="J405" s="24">
        <f t="shared" ref="J405:L405" si="485">P405+V405+Y405+AB405+AE405+S405+M405</f>
        <v>0</v>
      </c>
      <c r="K405" s="24">
        <f t="shared" si="485"/>
        <v>8760</v>
      </c>
      <c r="L405" s="24">
        <f t="shared" si="485"/>
        <v>-8760</v>
      </c>
      <c r="M405" s="33"/>
      <c r="N405" s="2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>
        <v>8760</v>
      </c>
      <c r="AD405" s="24">
        <f t="shared" si="464"/>
        <v>-8760</v>
      </c>
      <c r="AE405" s="24"/>
      <c r="AF405" s="24"/>
      <c r="AG405" s="24">
        <f t="shared" si="465"/>
        <v>0</v>
      </c>
      <c r="AI405" s="42">
        <f t="shared" si="467"/>
        <v>8760</v>
      </c>
      <c r="AJ405" s="42">
        <f t="shared" si="468"/>
        <v>8760</v>
      </c>
      <c r="AK405" s="42">
        <f t="shared" si="469"/>
        <v>8760</v>
      </c>
      <c r="AL405" s="42">
        <f t="shared" si="470"/>
        <v>8760</v>
      </c>
      <c r="AM405" s="43" t="e">
        <f>VLOOKUP(D405,'[9]2月'!$B:$C,2,0)</f>
        <v>#N/A</v>
      </c>
    </row>
    <row r="406" s="25" customFormat="1" ht="16.5" spans="3:39">
      <c r="C406" s="25" t="str">
        <f>_xlfn.XLOOKUP(D406,[1]整理明细!$C:$C,[1]整理明细!$B:$B)</f>
        <v>S512031</v>
      </c>
      <c r="D406" s="25" t="s">
        <v>880</v>
      </c>
      <c r="E406" s="25" t="s">
        <v>829</v>
      </c>
      <c r="G406" s="66">
        <v>0</v>
      </c>
      <c r="H406" s="66">
        <v>0</v>
      </c>
      <c r="I406" s="66">
        <v>0</v>
      </c>
      <c r="J406" s="24">
        <f t="shared" ref="J406:L406" si="486">P406+V406+Y406+AB406+AE406+S406+M406</f>
        <v>7748.78666666667</v>
      </c>
      <c r="K406" s="24">
        <f t="shared" si="486"/>
        <v>58115.9</v>
      </c>
      <c r="L406" s="24">
        <f t="shared" si="486"/>
        <v>-50367.1133333333</v>
      </c>
      <c r="M406" s="33"/>
      <c r="N406" s="2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>
        <v>58115.9</v>
      </c>
      <c r="AD406" s="24">
        <f t="shared" si="464"/>
        <v>-58115.9</v>
      </c>
      <c r="AE406" s="24">
        <f>VLOOKUP(D406,[8]签批清单!$B:$C,2,0)</f>
        <v>7748.78666666667</v>
      </c>
      <c r="AF406" s="24"/>
      <c r="AG406" s="24">
        <f t="shared" si="465"/>
        <v>7748.78666666667</v>
      </c>
      <c r="AI406" s="42">
        <f t="shared" si="467"/>
        <v>50367.1133333333</v>
      </c>
      <c r="AJ406" s="42">
        <f t="shared" si="468"/>
        <v>50367.1133333333</v>
      </c>
      <c r="AK406" s="42">
        <f t="shared" si="469"/>
        <v>50367.1133333333</v>
      </c>
      <c r="AL406" s="42">
        <f t="shared" si="470"/>
        <v>50367.1133333333</v>
      </c>
      <c r="AM406" s="43" t="e">
        <f>VLOOKUP(D406,'[9]2月'!$B:$C,2,0)</f>
        <v>#N/A</v>
      </c>
    </row>
    <row r="407" s="25" customFormat="1" ht="16.5" spans="3:39">
      <c r="C407" s="25" t="str">
        <f>_xlfn.XLOOKUP(D407,[1]整理明细!$C:$C,[1]整理明细!$B:$B)</f>
        <v>S412029</v>
      </c>
      <c r="D407" s="25" t="s">
        <v>882</v>
      </c>
      <c r="E407" s="25" t="s">
        <v>829</v>
      </c>
      <c r="G407" s="66">
        <v>0</v>
      </c>
      <c r="H407" s="66">
        <v>0</v>
      </c>
      <c r="I407" s="66">
        <v>0</v>
      </c>
      <c r="J407" s="24">
        <f t="shared" ref="J407:L407" si="487">P407+V407+Y407+AB407+AE407+S407+M407</f>
        <v>0</v>
      </c>
      <c r="K407" s="24">
        <f t="shared" si="487"/>
        <v>59700</v>
      </c>
      <c r="L407" s="24">
        <f t="shared" si="487"/>
        <v>-59700</v>
      </c>
      <c r="M407" s="33"/>
      <c r="N407" s="2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>
        <v>59700</v>
      </c>
      <c r="AD407" s="24">
        <f t="shared" si="464"/>
        <v>-59700</v>
      </c>
      <c r="AE407" s="24"/>
      <c r="AF407" s="24"/>
      <c r="AG407" s="24">
        <f t="shared" si="465"/>
        <v>0</v>
      </c>
      <c r="AI407" s="42">
        <f t="shared" si="467"/>
        <v>59700</v>
      </c>
      <c r="AJ407" s="42">
        <f t="shared" si="468"/>
        <v>59700</v>
      </c>
      <c r="AK407" s="42">
        <f t="shared" si="469"/>
        <v>59700</v>
      </c>
      <c r="AL407" s="42">
        <f t="shared" si="470"/>
        <v>59700</v>
      </c>
      <c r="AM407" s="43" t="e">
        <f>VLOOKUP(D407,'[9]2月'!$B:$C,2,0)</f>
        <v>#N/A</v>
      </c>
    </row>
    <row r="408" s="25" customFormat="1" ht="16.5" spans="3:39">
      <c r="C408" s="25" t="s">
        <v>610</v>
      </c>
      <c r="D408" s="25" t="s">
        <v>611</v>
      </c>
      <c r="E408" s="25" t="s">
        <v>1080</v>
      </c>
      <c r="F408" s="25" t="s">
        <v>645</v>
      </c>
      <c r="G408" s="66">
        <f>VLOOKUP($C408,'[2]2024.01月支付计划'!$B:$H,5,0)</f>
        <v>9000</v>
      </c>
      <c r="H408" s="66">
        <f>VLOOKUP($C408,'[2]2024.01月支付计划'!$B:$H,6,0)</f>
        <v>0</v>
      </c>
      <c r="I408" s="66">
        <f>VLOOKUP($C408,'[2]2024.01月支付计划'!$B:$H,7,0)</f>
        <v>0</v>
      </c>
      <c r="J408" s="24">
        <f t="shared" ref="J408:L408" si="488">P408+V408+Y408+AB408+AE408+S408+M408</f>
        <v>9000</v>
      </c>
      <c r="K408" s="24">
        <f t="shared" si="488"/>
        <v>27500</v>
      </c>
      <c r="L408" s="24">
        <f t="shared" si="488"/>
        <v>-27500</v>
      </c>
      <c r="M408" s="33">
        <v>9000</v>
      </c>
      <c r="N408" s="2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>
        <v>27500</v>
      </c>
      <c r="AD408" s="24">
        <f t="shared" si="464"/>
        <v>-27500</v>
      </c>
      <c r="AE408" s="24"/>
      <c r="AF408" s="24"/>
      <c r="AG408" s="24">
        <f t="shared" si="465"/>
        <v>0</v>
      </c>
      <c r="AI408" s="42">
        <f t="shared" si="467"/>
        <v>27500</v>
      </c>
      <c r="AJ408" s="42">
        <f t="shared" si="468"/>
        <v>27500</v>
      </c>
      <c r="AK408" s="42">
        <f t="shared" si="469"/>
        <v>27500</v>
      </c>
      <c r="AL408" s="42">
        <f t="shared" si="470"/>
        <v>18500</v>
      </c>
      <c r="AM408" s="43" t="e">
        <f>VLOOKUP(D408,'[9]2月'!$B:$C,2,0)</f>
        <v>#N/A</v>
      </c>
    </row>
    <row r="409" s="25" customFormat="1" ht="16.5" spans="3:39">
      <c r="C409" s="25" t="str">
        <f>_xlfn.XLOOKUP(D409,[1]整理明细!$C:$C,[1]整理明细!$B:$B)</f>
        <v>S411003</v>
      </c>
      <c r="D409" s="25" t="s">
        <v>792</v>
      </c>
      <c r="G409" s="66">
        <v>0</v>
      </c>
      <c r="H409" s="66">
        <v>0</v>
      </c>
      <c r="I409" s="66">
        <v>0</v>
      </c>
      <c r="J409" s="24">
        <f t="shared" ref="J409:L409" si="489">P409+V409+Y409+AB409+AE409+S409+M409</f>
        <v>12.5333333333333</v>
      </c>
      <c r="K409" s="24">
        <f t="shared" si="489"/>
        <v>94</v>
      </c>
      <c r="L409" s="24">
        <f t="shared" si="489"/>
        <v>-81.4666666666667</v>
      </c>
      <c r="M409" s="33"/>
      <c r="N409" s="2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24">
        <f>VLOOKUP(D409,[8]签批清单!$B:$C,2,0)</f>
        <v>12.5333333333333</v>
      </c>
      <c r="AF409" s="34">
        <v>94</v>
      </c>
      <c r="AG409" s="24">
        <f t="shared" si="465"/>
        <v>-81.4666666666667</v>
      </c>
      <c r="AI409" s="42">
        <f t="shared" si="467"/>
        <v>81.4666666666667</v>
      </c>
      <c r="AJ409" s="42">
        <f t="shared" si="468"/>
        <v>81.4666666666667</v>
      </c>
      <c r="AK409" s="42">
        <f t="shared" si="469"/>
        <v>81.4666666666667</v>
      </c>
      <c r="AL409" s="42">
        <f t="shared" si="470"/>
        <v>81.4666666666667</v>
      </c>
      <c r="AM409" s="43" t="e">
        <f>VLOOKUP(D409,'[9]2月'!$B:$C,2,0)</f>
        <v>#N/A</v>
      </c>
    </row>
    <row r="410" s="25" customFormat="1" ht="16.5" spans="3:39">
      <c r="C410" s="25" t="str">
        <f>_xlfn.XLOOKUP(D410,[1]整理明细!$C:$C,[1]整理明细!$B:$B)</f>
        <v>S413144</v>
      </c>
      <c r="D410" s="25" t="s">
        <v>1106</v>
      </c>
      <c r="G410" s="66">
        <v>0</v>
      </c>
      <c r="H410" s="66">
        <v>0</v>
      </c>
      <c r="I410" s="66">
        <v>0</v>
      </c>
      <c r="J410" s="24">
        <f t="shared" ref="J410:L410" si="490">P410+V410+Y410+AB410+AE410+S410+M410</f>
        <v>0</v>
      </c>
      <c r="K410" s="24">
        <f t="shared" si="490"/>
        <v>21503.69</v>
      </c>
      <c r="L410" s="24">
        <f t="shared" si="490"/>
        <v>-21503.69</v>
      </c>
      <c r="M410" s="33"/>
      <c r="N410" s="2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24"/>
      <c r="AF410" s="34">
        <v>21503.69</v>
      </c>
      <c r="AG410" s="24">
        <f t="shared" si="465"/>
        <v>-21503.69</v>
      </c>
      <c r="AI410" s="42">
        <f t="shared" si="467"/>
        <v>21503.69</v>
      </c>
      <c r="AJ410" s="42">
        <f t="shared" si="468"/>
        <v>21503.69</v>
      </c>
      <c r="AK410" s="42">
        <f t="shared" si="469"/>
        <v>21503.69</v>
      </c>
      <c r="AL410" s="42">
        <f t="shared" si="470"/>
        <v>21503.69</v>
      </c>
      <c r="AM410" s="43" t="e">
        <f>VLOOKUP(D410,'[9]2月'!$B:$C,2,0)</f>
        <v>#N/A</v>
      </c>
    </row>
    <row r="411" s="25" customFormat="1" ht="16.5" spans="3:39">
      <c r="C411" s="25" t="str">
        <f>_xlfn.XLOOKUP(D411,[1]整理明细!$C:$C,[1]整理明细!$B:$B)</f>
        <v>S413041</v>
      </c>
      <c r="D411" s="25" t="s">
        <v>1107</v>
      </c>
      <c r="G411" s="66">
        <v>0</v>
      </c>
      <c r="H411" s="66">
        <v>0</v>
      </c>
      <c r="I411" s="66">
        <v>0</v>
      </c>
      <c r="J411" s="24">
        <f t="shared" ref="J411:L411" si="491">P411+V411+Y411+AB411+AE411+S411+M411</f>
        <v>0</v>
      </c>
      <c r="K411" s="24">
        <f t="shared" si="491"/>
        <v>2411.77</v>
      </c>
      <c r="L411" s="24">
        <f t="shared" si="491"/>
        <v>-2411.77</v>
      </c>
      <c r="M411" s="33"/>
      <c r="N411" s="2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24"/>
      <c r="AF411" s="34">
        <v>2411.77</v>
      </c>
      <c r="AG411" s="24">
        <f t="shared" si="465"/>
        <v>-2411.77</v>
      </c>
      <c r="AI411" s="42">
        <f t="shared" si="467"/>
        <v>2411.77</v>
      </c>
      <c r="AJ411" s="42">
        <f t="shared" si="468"/>
        <v>2411.77</v>
      </c>
      <c r="AK411" s="42">
        <f t="shared" si="469"/>
        <v>2411.77</v>
      </c>
      <c r="AL411" s="42">
        <f t="shared" si="470"/>
        <v>2411.77</v>
      </c>
      <c r="AM411" s="43" t="e">
        <f>VLOOKUP(D411,'[9]2月'!$B:$C,2,0)</f>
        <v>#N/A</v>
      </c>
    </row>
    <row r="412" s="25" customFormat="1" ht="16.5" spans="3:39">
      <c r="C412" s="25" t="str">
        <f>_xlfn.XLOOKUP(D412,[1]整理明细!$C:$C,[1]整理明细!$B:$B)</f>
        <v>S437011</v>
      </c>
      <c r="D412" s="25" t="s">
        <v>1108</v>
      </c>
      <c r="G412" s="66">
        <v>0</v>
      </c>
      <c r="H412" s="66">
        <v>0</v>
      </c>
      <c r="I412" s="66">
        <v>0</v>
      </c>
      <c r="J412" s="24">
        <f t="shared" ref="J412:L412" si="492">P412+V412+Y412+AB412+AE412+S412+M412</f>
        <v>2830.50666666667</v>
      </c>
      <c r="K412" s="24">
        <f t="shared" si="492"/>
        <v>22390.01</v>
      </c>
      <c r="L412" s="24">
        <f t="shared" si="492"/>
        <v>-19559.5033333333</v>
      </c>
      <c r="M412" s="33"/>
      <c r="N412" s="2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24">
        <f>VLOOKUP(D412,[8]签批清单!$B:$C,2,0)</f>
        <v>2830.50666666667</v>
      </c>
      <c r="AF412" s="34">
        <v>22390.01</v>
      </c>
      <c r="AG412" s="24">
        <f t="shared" si="465"/>
        <v>-19559.5033333333</v>
      </c>
      <c r="AI412" s="42">
        <f t="shared" si="467"/>
        <v>19559.5033333333</v>
      </c>
      <c r="AJ412" s="42">
        <f t="shared" si="468"/>
        <v>19559.5033333333</v>
      </c>
      <c r="AK412" s="42">
        <f t="shared" si="469"/>
        <v>19559.5033333333</v>
      </c>
      <c r="AL412" s="42">
        <f t="shared" si="470"/>
        <v>19559.5033333333</v>
      </c>
      <c r="AM412" s="43" t="e">
        <f>VLOOKUP(D412,'[9]2月'!$B:$C,2,0)</f>
        <v>#N/A</v>
      </c>
    </row>
    <row r="413" s="25" customFormat="1" ht="16.5" spans="3:39">
      <c r="C413" s="25" t="s">
        <v>185</v>
      </c>
      <c r="D413" s="25" t="s">
        <v>186</v>
      </c>
      <c r="E413" s="25" t="s">
        <v>1078</v>
      </c>
      <c r="G413" s="66">
        <f>VLOOKUP($C413,'[2]2024.01月支付计划'!$B:$H,5,0)</f>
        <v>266650.3</v>
      </c>
      <c r="H413" s="66">
        <f>VLOOKUP($C413,'[2]2024.01月支付计划'!$B:$H,6,0)</f>
        <v>117082</v>
      </c>
      <c r="I413" s="66">
        <f>VLOOKUP($C413,'[2]2024.01月支付计划'!$B:$H,7,0)</f>
        <v>19513.6666666667</v>
      </c>
      <c r="J413" s="24">
        <f t="shared" ref="J413:L413" si="493">P413+V413+Y413+AB413+AE413+S413+M413</f>
        <v>16000</v>
      </c>
      <c r="K413" s="24">
        <f t="shared" si="493"/>
        <v>1411</v>
      </c>
      <c r="L413" s="24">
        <f t="shared" si="493"/>
        <v>0</v>
      </c>
      <c r="M413" s="33">
        <v>16000</v>
      </c>
      <c r="N413" s="24">
        <v>1411</v>
      </c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24"/>
      <c r="AF413" s="34"/>
      <c r="AG413" s="24"/>
      <c r="AI413" s="42">
        <f t="shared" si="467"/>
        <v>1411</v>
      </c>
      <c r="AJ413" s="42">
        <f t="shared" si="468"/>
        <v>1411</v>
      </c>
      <c r="AK413" s="42">
        <f t="shared" si="469"/>
        <v>1411</v>
      </c>
      <c r="AL413" s="42">
        <f t="shared" si="470"/>
        <v>-14589</v>
      </c>
      <c r="AM413" s="43" t="e">
        <f>VLOOKUP(D413,'[9]2月'!$B:$C,2,0)</f>
        <v>#N/A</v>
      </c>
    </row>
    <row r="414" s="25" customFormat="1" ht="16.5" spans="3:39">
      <c r="C414" s="25" t="s">
        <v>239</v>
      </c>
      <c r="D414" s="25" t="s">
        <v>240</v>
      </c>
      <c r="E414" s="25" t="s">
        <v>1078</v>
      </c>
      <c r="G414" s="66">
        <f>VLOOKUP($C414,'[2]2024.01月支付计划'!$B:$H,5,0)</f>
        <v>448416.98</v>
      </c>
      <c r="H414" s="66">
        <f>VLOOKUP($C414,'[2]2024.01月支付计划'!$B:$H,6,0)</f>
        <v>448416.98</v>
      </c>
      <c r="I414" s="66">
        <f>VLOOKUP($C414,'[2]2024.01月支付计划'!$B:$H,7,0)</f>
        <v>74736.1633333333</v>
      </c>
      <c r="J414" s="24">
        <f t="shared" ref="J414:L414" si="494">P414+V414+Y414+AB414+AE414+S414+M414</f>
        <v>60000</v>
      </c>
      <c r="K414" s="24">
        <f t="shared" si="494"/>
        <v>0</v>
      </c>
      <c r="L414" s="24">
        <f t="shared" si="494"/>
        <v>0</v>
      </c>
      <c r="M414" s="33">
        <v>60000</v>
      </c>
      <c r="N414" s="2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24"/>
      <c r="AF414" s="34"/>
      <c r="AG414" s="24"/>
      <c r="AI414" s="42">
        <f t="shared" si="467"/>
        <v>0</v>
      </c>
      <c r="AJ414" s="42">
        <f t="shared" si="468"/>
        <v>0</v>
      </c>
      <c r="AK414" s="42">
        <f t="shared" si="469"/>
        <v>0</v>
      </c>
      <c r="AL414" s="42">
        <f t="shared" si="470"/>
        <v>-60000</v>
      </c>
      <c r="AM414" s="43" t="e">
        <f>VLOOKUP(D414,'[9]2月'!$B:$C,2,0)</f>
        <v>#N/A</v>
      </c>
    </row>
    <row r="415" s="25" customFormat="1" ht="16.5" spans="3:39">
      <c r="C415" s="25" t="s">
        <v>247</v>
      </c>
      <c r="D415" s="25" t="s">
        <v>248</v>
      </c>
      <c r="E415" s="25" t="s">
        <v>1078</v>
      </c>
      <c r="G415" s="66">
        <f>VLOOKUP($C415,'[2]2024.01月支付计划'!$B:$H,5,0)</f>
        <v>59100</v>
      </c>
      <c r="H415" s="66">
        <f>VLOOKUP($C415,'[2]2024.01月支付计划'!$B:$H,6,0)</f>
        <v>27600</v>
      </c>
      <c r="I415" s="66">
        <f>VLOOKUP($C415,'[2]2024.01月支付计划'!$B:$H,7,0)</f>
        <v>4600</v>
      </c>
      <c r="J415" s="24">
        <f t="shared" ref="J415:L415" si="495">P415+V415+Y415+AB415+AE415+S415+M415</f>
        <v>4000</v>
      </c>
      <c r="K415" s="24">
        <f t="shared" si="495"/>
        <v>8400</v>
      </c>
      <c r="L415" s="24">
        <f t="shared" si="495"/>
        <v>0</v>
      </c>
      <c r="M415" s="33">
        <v>4000</v>
      </c>
      <c r="N415" s="24">
        <v>8400</v>
      </c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24"/>
      <c r="AF415" s="34"/>
      <c r="AG415" s="24"/>
      <c r="AI415" s="42">
        <f t="shared" si="467"/>
        <v>8400</v>
      </c>
      <c r="AJ415" s="42">
        <f t="shared" si="468"/>
        <v>8400</v>
      </c>
      <c r="AK415" s="42">
        <f t="shared" si="469"/>
        <v>8400</v>
      </c>
      <c r="AL415" s="42">
        <f t="shared" si="470"/>
        <v>4400</v>
      </c>
      <c r="AM415" s="43" t="e">
        <f>VLOOKUP(D415,'[9]2月'!$B:$C,2,0)</f>
        <v>#N/A</v>
      </c>
    </row>
    <row r="416" s="25" customFormat="1" ht="16.5" spans="3:39">
      <c r="C416" s="25" t="s">
        <v>257</v>
      </c>
      <c r="D416" s="25" t="s">
        <v>258</v>
      </c>
      <c r="E416" s="25" t="s">
        <v>1078</v>
      </c>
      <c r="G416" s="66">
        <f>VLOOKUP($C416,'[2]2024.01月支付计划'!$B:$H,5,0)</f>
        <v>79960</v>
      </c>
      <c r="H416" s="66">
        <f>VLOOKUP($C416,'[2]2024.01月支付计划'!$B:$H,6,0)</f>
        <v>25000</v>
      </c>
      <c r="I416" s="66">
        <f>VLOOKUP($C416,'[2]2024.01月支付计划'!$B:$H,7,0)</f>
        <v>4166.66666666667</v>
      </c>
      <c r="J416" s="24">
        <f t="shared" ref="J416:L416" si="496">P416+V416+Y416+AB416+AE416+S416+M416</f>
        <v>3000</v>
      </c>
      <c r="K416" s="24">
        <f t="shared" si="496"/>
        <v>0</v>
      </c>
      <c r="L416" s="24">
        <f t="shared" si="496"/>
        <v>0</v>
      </c>
      <c r="M416" s="33">
        <v>3000</v>
      </c>
      <c r="N416" s="2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24"/>
      <c r="AF416" s="34"/>
      <c r="AG416" s="24"/>
      <c r="AI416" s="42">
        <f t="shared" si="467"/>
        <v>0</v>
      </c>
      <c r="AJ416" s="42">
        <f t="shared" si="468"/>
        <v>0</v>
      </c>
      <c r="AK416" s="42">
        <f t="shared" si="469"/>
        <v>0</v>
      </c>
      <c r="AL416" s="42">
        <f t="shared" si="470"/>
        <v>-3000</v>
      </c>
      <c r="AM416" s="43" t="e">
        <f>VLOOKUP(D416,'[9]2月'!$B:$C,2,0)</f>
        <v>#N/A</v>
      </c>
    </row>
    <row r="417" s="25" customFormat="1" ht="16.5" spans="3:39">
      <c r="C417" s="25" t="s">
        <v>304</v>
      </c>
      <c r="D417" s="25" t="s">
        <v>305</v>
      </c>
      <c r="E417" s="25" t="s">
        <v>1078</v>
      </c>
      <c r="G417" s="66">
        <f>VLOOKUP($C417,'[2]2024.01月支付计划'!$B:$H,5,0)</f>
        <v>123682</v>
      </c>
      <c r="H417" s="66">
        <f>VLOOKUP($C417,'[2]2024.01月支付计划'!$B:$H,6,0)</f>
        <v>97000</v>
      </c>
      <c r="I417" s="66">
        <f>VLOOKUP($C417,'[2]2024.01月支付计划'!$B:$H,7,0)</f>
        <v>16166.6666666667</v>
      </c>
      <c r="J417" s="24">
        <f t="shared" ref="J417:L417" si="497">P417+V417+Y417+AB417+AE417+S417+M417</f>
        <v>13000</v>
      </c>
      <c r="K417" s="24">
        <f t="shared" si="497"/>
        <v>0</v>
      </c>
      <c r="L417" s="24">
        <f t="shared" si="497"/>
        <v>0</v>
      </c>
      <c r="M417" s="33">
        <v>13000</v>
      </c>
      <c r="N417" s="24">
        <v>0</v>
      </c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24"/>
      <c r="AF417" s="34"/>
      <c r="AG417" s="24"/>
      <c r="AI417" s="42">
        <f t="shared" si="467"/>
        <v>0</v>
      </c>
      <c r="AJ417" s="42">
        <f t="shared" si="468"/>
        <v>0</v>
      </c>
      <c r="AK417" s="42">
        <f t="shared" si="469"/>
        <v>0</v>
      </c>
      <c r="AL417" s="42">
        <f t="shared" si="470"/>
        <v>-13000</v>
      </c>
      <c r="AM417" s="43" t="e">
        <f>VLOOKUP(D417,'[9]2月'!$B:$C,2,0)</f>
        <v>#N/A</v>
      </c>
    </row>
    <row r="418" s="25" customFormat="1" ht="16.5" spans="3:39">
      <c r="C418" s="25" t="s">
        <v>500</v>
      </c>
      <c r="D418" s="25" t="s">
        <v>501</v>
      </c>
      <c r="E418" s="25" t="s">
        <v>1078</v>
      </c>
      <c r="G418" s="66">
        <f>VLOOKUP($C418,'[2]2024.01月支付计划'!$B:$H,5,0)</f>
        <v>142294.41</v>
      </c>
      <c r="H418" s="66">
        <f>VLOOKUP($C418,'[2]2024.01月支付计划'!$B:$H,6,0)</f>
        <v>248600</v>
      </c>
      <c r="I418" s="66">
        <f>VLOOKUP($C418,'[2]2024.01月支付计划'!$B:$H,7,0)</f>
        <v>41433.3333333333</v>
      </c>
      <c r="J418" s="24">
        <f t="shared" ref="J418:L418" si="498">P418+V418+Y418+AB418+AE418+S418+M418</f>
        <v>33000</v>
      </c>
      <c r="K418" s="24">
        <f t="shared" si="498"/>
        <v>121994.41</v>
      </c>
      <c r="L418" s="24">
        <f t="shared" si="498"/>
        <v>0</v>
      </c>
      <c r="M418" s="33">
        <v>33000</v>
      </c>
      <c r="N418" s="24">
        <v>121994.41</v>
      </c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24"/>
      <c r="AF418" s="34"/>
      <c r="AG418" s="24"/>
      <c r="AI418" s="42">
        <f t="shared" si="467"/>
        <v>121994.41</v>
      </c>
      <c r="AJ418" s="42">
        <f t="shared" si="468"/>
        <v>121994.41</v>
      </c>
      <c r="AK418" s="42">
        <f t="shared" si="469"/>
        <v>121994.41</v>
      </c>
      <c r="AL418" s="42">
        <f t="shared" si="470"/>
        <v>88994.41</v>
      </c>
      <c r="AM418" s="43" t="e">
        <f>VLOOKUP(D418,'[9]2月'!$B:$C,2,0)</f>
        <v>#N/A</v>
      </c>
    </row>
    <row r="419" s="25" customFormat="1" ht="16.5" spans="3:39">
      <c r="C419" s="25" t="s">
        <v>512</v>
      </c>
      <c r="D419" s="25" t="s">
        <v>513</v>
      </c>
      <c r="E419" s="25" t="s">
        <v>1078</v>
      </c>
      <c r="G419" s="66">
        <f>VLOOKUP($C419,'[2]2024.01月支付计划'!$B:$H,5,0)</f>
        <v>26870</v>
      </c>
      <c r="H419" s="66">
        <f>VLOOKUP($C419,'[2]2024.01月支付计划'!$B:$H,6,0)</f>
        <v>30870</v>
      </c>
      <c r="I419" s="66">
        <f>VLOOKUP($C419,'[2]2024.01月支付计划'!$B:$H,7,0)</f>
        <v>5145</v>
      </c>
      <c r="J419" s="24">
        <f t="shared" ref="J419:L419" si="499">P419+V419+Y419+AB419+AE419+S419+M419</f>
        <v>4000</v>
      </c>
      <c r="K419" s="24">
        <f t="shared" si="499"/>
        <v>0</v>
      </c>
      <c r="L419" s="24">
        <f t="shared" si="499"/>
        <v>0</v>
      </c>
      <c r="M419" s="33">
        <v>4000</v>
      </c>
      <c r="N419" s="2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24"/>
      <c r="AF419" s="34"/>
      <c r="AG419" s="24"/>
      <c r="AI419" s="42">
        <f t="shared" si="467"/>
        <v>0</v>
      </c>
      <c r="AJ419" s="42">
        <f t="shared" si="468"/>
        <v>0</v>
      </c>
      <c r="AK419" s="42">
        <f t="shared" si="469"/>
        <v>0</v>
      </c>
      <c r="AL419" s="42">
        <f t="shared" si="470"/>
        <v>-4000</v>
      </c>
      <c r="AM419" s="43" t="e">
        <f>VLOOKUP(D419,'[9]2月'!$B:$C,2,0)</f>
        <v>#N/A</v>
      </c>
    </row>
    <row r="420" s="25" customFormat="1" ht="16.5" spans="3:39">
      <c r="C420" s="25" t="s">
        <v>534</v>
      </c>
      <c r="D420" s="25" t="s">
        <v>535</v>
      </c>
      <c r="E420" s="25" t="s">
        <v>1078</v>
      </c>
      <c r="G420" s="66">
        <f>VLOOKUP($C420,'[2]2024.01月支付计划'!$B:$H,5,0)</f>
        <v>6000</v>
      </c>
      <c r="H420" s="66">
        <f>VLOOKUP($C420,'[2]2024.01月支付计划'!$B:$H,6,0)</f>
        <v>10000</v>
      </c>
      <c r="I420" s="66">
        <f>VLOOKUP($C420,'[2]2024.01月支付计划'!$B:$H,7,0)</f>
        <v>1666.66666666667</v>
      </c>
      <c r="J420" s="24">
        <f t="shared" ref="J420:L420" si="500">P420+V420+Y420+AB420+AE420+S420+M420</f>
        <v>1000</v>
      </c>
      <c r="K420" s="24">
        <f t="shared" si="500"/>
        <v>0</v>
      </c>
      <c r="L420" s="24">
        <f t="shared" si="500"/>
        <v>0</v>
      </c>
      <c r="M420" s="33">
        <v>1000</v>
      </c>
      <c r="N420" s="2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24"/>
      <c r="AF420" s="34"/>
      <c r="AG420" s="24"/>
      <c r="AI420" s="42">
        <f t="shared" si="467"/>
        <v>0</v>
      </c>
      <c r="AJ420" s="42">
        <f t="shared" si="468"/>
        <v>0</v>
      </c>
      <c r="AK420" s="42">
        <f t="shared" si="469"/>
        <v>0</v>
      </c>
      <c r="AL420" s="42">
        <f t="shared" si="470"/>
        <v>-1000</v>
      </c>
      <c r="AM420" s="43" t="e">
        <f>VLOOKUP(D420,'[9]2月'!$B:$C,2,0)</f>
        <v>#N/A</v>
      </c>
    </row>
    <row r="421" s="25" customFormat="1" ht="16.5" spans="3:39">
      <c r="C421" s="25" t="s">
        <v>536</v>
      </c>
      <c r="D421" s="25" t="s">
        <v>537</v>
      </c>
      <c r="E421" s="25" t="s">
        <v>1078</v>
      </c>
      <c r="G421" s="66">
        <f>VLOOKUP($C421,'[2]2024.01月支付计划'!$B:$H,5,0)</f>
        <v>8750</v>
      </c>
      <c r="H421" s="66">
        <f>VLOOKUP($C421,'[2]2024.01月支付计划'!$B:$H,6,0)</f>
        <v>17500</v>
      </c>
      <c r="I421" s="66">
        <f>VLOOKUP($C421,'[2]2024.01月支付计划'!$B:$H,7,0)</f>
        <v>2916.66666666667</v>
      </c>
      <c r="J421" s="24">
        <f t="shared" ref="J421:L421" si="501">P421+V421+Y421+AB421+AE421+S421+M421</f>
        <v>2000</v>
      </c>
      <c r="K421" s="24">
        <f t="shared" si="501"/>
        <v>7000</v>
      </c>
      <c r="L421" s="24">
        <f t="shared" si="501"/>
        <v>0</v>
      </c>
      <c r="M421" s="33">
        <v>2000</v>
      </c>
      <c r="N421" s="24">
        <v>7000</v>
      </c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24"/>
      <c r="AF421" s="34"/>
      <c r="AG421" s="24"/>
      <c r="AI421" s="42">
        <f t="shared" si="467"/>
        <v>7000</v>
      </c>
      <c r="AJ421" s="42">
        <f t="shared" si="468"/>
        <v>7000</v>
      </c>
      <c r="AK421" s="42">
        <f t="shared" si="469"/>
        <v>7000</v>
      </c>
      <c r="AL421" s="42">
        <f t="shared" si="470"/>
        <v>5000</v>
      </c>
      <c r="AM421" s="43" t="e">
        <f>VLOOKUP(D421,'[9]2月'!$B:$C,2,0)</f>
        <v>#N/A</v>
      </c>
    </row>
    <row r="422" s="25" customFormat="1" ht="16.5" spans="3:39">
      <c r="C422" s="25" t="s">
        <v>604</v>
      </c>
      <c r="D422" s="25" t="s">
        <v>605</v>
      </c>
      <c r="E422" s="25" t="s">
        <v>1080</v>
      </c>
      <c r="F422" s="25" t="s">
        <v>1109</v>
      </c>
      <c r="G422" s="66">
        <f>VLOOKUP($C422,'[2]2024.01月支付计划'!$B:$H,5,0)</f>
        <v>35000</v>
      </c>
      <c r="H422" s="66">
        <f>VLOOKUP($C422,'[2]2024.01月支付计划'!$B:$H,6,0)</f>
        <v>0</v>
      </c>
      <c r="I422" s="66">
        <f>VLOOKUP($C422,'[2]2024.01月支付计划'!$B:$H,7,0)</f>
        <v>0</v>
      </c>
      <c r="J422" s="24">
        <f t="shared" ref="J422:L422" si="502">P422+V422+Y422+AB422+AE422+S422+M422</f>
        <v>35000</v>
      </c>
      <c r="K422" s="24">
        <f t="shared" si="502"/>
        <v>0</v>
      </c>
      <c r="L422" s="24">
        <f t="shared" si="502"/>
        <v>0</v>
      </c>
      <c r="M422" s="33">
        <v>35000</v>
      </c>
      <c r="N422" s="2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24"/>
      <c r="AF422" s="34"/>
      <c r="AG422" s="24"/>
      <c r="AI422" s="42">
        <f t="shared" si="467"/>
        <v>0</v>
      </c>
      <c r="AJ422" s="42">
        <f t="shared" si="468"/>
        <v>0</v>
      </c>
      <c r="AK422" s="42">
        <f t="shared" si="469"/>
        <v>0</v>
      </c>
      <c r="AL422" s="42">
        <f t="shared" si="470"/>
        <v>-35000</v>
      </c>
      <c r="AM422" s="43" t="e">
        <f>VLOOKUP(D422,'[9]2月'!$B:$C,2,0)</f>
        <v>#N/A</v>
      </c>
    </row>
    <row r="423" s="25" customFormat="1" ht="16.5" spans="3:39">
      <c r="C423" s="25" t="s">
        <v>606</v>
      </c>
      <c r="D423" s="25" t="s">
        <v>607</v>
      </c>
      <c r="E423" s="25" t="s">
        <v>1080</v>
      </c>
      <c r="F423" s="25" t="s">
        <v>645</v>
      </c>
      <c r="G423" s="66">
        <f>VLOOKUP($C423,'[2]2024.01月支付计划'!$B:$H,5,0)</f>
        <v>0</v>
      </c>
      <c r="H423" s="66">
        <f>VLOOKUP($C423,'[2]2024.01月支付计划'!$B:$H,6,0)</f>
        <v>0</v>
      </c>
      <c r="I423" s="66">
        <f>VLOOKUP($C423,'[2]2024.01月支付计划'!$B:$H,7,0)</f>
        <v>0</v>
      </c>
      <c r="J423" s="24">
        <f t="shared" ref="J423:L423" si="503">P423+V423+Y423+AB423+AE423+S423+M423</f>
        <v>23221.5</v>
      </c>
      <c r="K423" s="24">
        <f t="shared" si="503"/>
        <v>0</v>
      </c>
      <c r="L423" s="24">
        <f t="shared" si="503"/>
        <v>0</v>
      </c>
      <c r="M423" s="33">
        <v>23221.5</v>
      </c>
      <c r="N423" s="2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24"/>
      <c r="AF423" s="34"/>
      <c r="AG423" s="24"/>
      <c r="AI423" s="42">
        <f t="shared" si="467"/>
        <v>0</v>
      </c>
      <c r="AJ423" s="42">
        <f t="shared" si="468"/>
        <v>0</v>
      </c>
      <c r="AK423" s="42">
        <f t="shared" si="469"/>
        <v>0</v>
      </c>
      <c r="AL423" s="42">
        <f t="shared" si="470"/>
        <v>-23221.5</v>
      </c>
      <c r="AM423" s="43" t="e">
        <f>VLOOKUP(D423,'[9]2月'!$B:$C,2,0)</f>
        <v>#N/A</v>
      </c>
    </row>
    <row r="424" s="25" customFormat="1" ht="16.5" spans="3:39">
      <c r="C424" s="25" t="s">
        <v>614</v>
      </c>
      <c r="D424" s="25" t="s">
        <v>615</v>
      </c>
      <c r="E424" s="25" t="s">
        <v>1080</v>
      </c>
      <c r="F424" s="25" t="s">
        <v>712</v>
      </c>
      <c r="G424" s="66">
        <f>VLOOKUP($C424,'[2]2024.01月支付计划'!$B:$H,5,0)</f>
        <v>212428.9</v>
      </c>
      <c r="H424" s="66">
        <f>VLOOKUP($C424,'[2]2024.01月支付计划'!$B:$H,6,0)</f>
        <v>0</v>
      </c>
      <c r="I424" s="66">
        <f>VLOOKUP($C424,'[2]2024.01月支付计划'!$B:$H,7,0)</f>
        <v>0</v>
      </c>
      <c r="J424" s="24">
        <f t="shared" ref="J424:L424" si="504">P424+V424+Y424+AB424+AE424+S424+M424</f>
        <v>112053.87</v>
      </c>
      <c r="K424" s="24">
        <f t="shared" si="504"/>
        <v>4553.88</v>
      </c>
      <c r="L424" s="24">
        <f t="shared" si="504"/>
        <v>0</v>
      </c>
      <c r="M424" s="33">
        <v>112053.87</v>
      </c>
      <c r="N424" s="24">
        <v>4553.88</v>
      </c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24"/>
      <c r="AF424" s="34"/>
      <c r="AG424" s="24"/>
      <c r="AI424" s="42">
        <f t="shared" si="467"/>
        <v>4553.88</v>
      </c>
      <c r="AJ424" s="42">
        <f t="shared" si="468"/>
        <v>4553.88</v>
      </c>
      <c r="AK424" s="42">
        <f t="shared" si="469"/>
        <v>4553.88</v>
      </c>
      <c r="AL424" s="42">
        <f t="shared" si="470"/>
        <v>-107499.99</v>
      </c>
      <c r="AM424" s="43">
        <f>VLOOKUP(D424,'[9]2月'!$B:$C,2,0)</f>
        <v>20000</v>
      </c>
    </row>
    <row r="425" s="25" customFormat="1" ht="16.5" spans="3:39">
      <c r="C425" s="25" t="s">
        <v>1110</v>
      </c>
      <c r="D425" s="25" t="s">
        <v>634</v>
      </c>
      <c r="E425" s="25" t="s">
        <v>1080</v>
      </c>
      <c r="F425" s="25" t="s">
        <v>712</v>
      </c>
      <c r="G425" s="66">
        <f>VLOOKUP($C425,'[2]2024.01月支付计划'!$B:$H,5,0)</f>
        <v>177694.24</v>
      </c>
      <c r="H425" s="66">
        <f>VLOOKUP($C425,'[2]2024.01月支付计划'!$B:$H,6,0)</f>
        <v>0</v>
      </c>
      <c r="I425" s="66">
        <f>VLOOKUP($C425,'[2]2024.01月支付计划'!$B:$H,7,0)</f>
        <v>0</v>
      </c>
      <c r="J425" s="24">
        <f t="shared" ref="J425:L425" si="505">P425+V425+Y425+AB425+AE425+S425+M425</f>
        <v>49891.24</v>
      </c>
      <c r="K425" s="24">
        <f t="shared" si="505"/>
        <v>0</v>
      </c>
      <c r="L425" s="24">
        <f t="shared" si="505"/>
        <v>0</v>
      </c>
      <c r="M425" s="33">
        <v>49891.24</v>
      </c>
      <c r="N425" s="2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24"/>
      <c r="AF425" s="34"/>
      <c r="AG425" s="24"/>
      <c r="AI425" s="42">
        <f t="shared" si="467"/>
        <v>0</v>
      </c>
      <c r="AJ425" s="42">
        <f t="shared" si="468"/>
        <v>0</v>
      </c>
      <c r="AK425" s="42">
        <f t="shared" si="469"/>
        <v>0</v>
      </c>
      <c r="AL425" s="42">
        <f t="shared" si="470"/>
        <v>-49891.24</v>
      </c>
      <c r="AM425" s="43">
        <f>VLOOKUP(D425,'[9]2月'!$B:$C,2,0)</f>
        <v>50000</v>
      </c>
    </row>
    <row r="426" s="25" customFormat="1" ht="16.5" spans="3:39">
      <c r="C426" s="25" t="s">
        <v>840</v>
      </c>
      <c r="D426" s="25" t="s">
        <v>841</v>
      </c>
      <c r="E426" s="25" t="s">
        <v>829</v>
      </c>
      <c r="F426" s="25" t="s">
        <v>645</v>
      </c>
      <c r="G426" s="66">
        <f>VLOOKUP($C426,'[2]2024.01月支付计划'!$B:$H,5,0)</f>
        <v>176704.41</v>
      </c>
      <c r="H426" s="66">
        <f>VLOOKUP($C426,'[2]2024.01月支付计划'!$B:$H,6,0)</f>
        <v>0</v>
      </c>
      <c r="I426" s="66">
        <f>VLOOKUP($C426,'[2]2024.01月支付计划'!$B:$H,7,0)</f>
        <v>0</v>
      </c>
      <c r="J426" s="24">
        <f t="shared" ref="J426:L426" si="506">P426+V426+Y426+AB426+AE426+S426+M426</f>
        <v>176704.41</v>
      </c>
      <c r="K426" s="24">
        <f t="shared" si="506"/>
        <v>0</v>
      </c>
      <c r="L426" s="24">
        <f t="shared" si="506"/>
        <v>0</v>
      </c>
      <c r="M426" s="33">
        <v>176704.41</v>
      </c>
      <c r="N426" s="2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24"/>
      <c r="AF426" s="34"/>
      <c r="AG426" s="24"/>
      <c r="AI426" s="42">
        <f t="shared" si="467"/>
        <v>0</v>
      </c>
      <c r="AJ426" s="42">
        <f t="shared" si="468"/>
        <v>0</v>
      </c>
      <c r="AK426" s="42">
        <f t="shared" si="469"/>
        <v>0</v>
      </c>
      <c r="AL426" s="42">
        <f t="shared" si="470"/>
        <v>-176704.41</v>
      </c>
      <c r="AM426" s="43" t="e">
        <f>VLOOKUP(D426,'[9]2月'!$B:$C,2,0)</f>
        <v>#N/A</v>
      </c>
    </row>
    <row r="427" s="25" customFormat="1" ht="16.5" spans="3:39">
      <c r="C427" s="25" t="s">
        <v>830</v>
      </c>
      <c r="D427" s="25" t="s">
        <v>831</v>
      </c>
      <c r="E427" s="25" t="s">
        <v>829</v>
      </c>
      <c r="F427" s="25" t="s">
        <v>645</v>
      </c>
      <c r="G427" s="66">
        <f>VLOOKUP($C427,'[2]2024.01月支付计划'!$B:$H,5,0)</f>
        <v>1722170</v>
      </c>
      <c r="H427" s="66">
        <f>VLOOKUP($C427,'[2]2024.01月支付计划'!$B:$H,6,0)</f>
        <v>0</v>
      </c>
      <c r="I427" s="66">
        <f>VLOOKUP($C427,'[2]2024.01月支付计划'!$B:$H,7,0)</f>
        <v>0</v>
      </c>
      <c r="J427" s="24">
        <f t="shared" ref="J427:L427" si="507">P427+V427+Y427+AB427+AE427+S427+M427</f>
        <v>1722170</v>
      </c>
      <c r="K427" s="24">
        <f t="shared" si="507"/>
        <v>0</v>
      </c>
      <c r="L427" s="24">
        <f t="shared" si="507"/>
        <v>0</v>
      </c>
      <c r="M427" s="33">
        <v>1722170</v>
      </c>
      <c r="N427" s="2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24"/>
      <c r="AF427" s="34"/>
      <c r="AG427" s="24"/>
      <c r="AI427" s="42">
        <f t="shared" si="467"/>
        <v>0</v>
      </c>
      <c r="AJ427" s="42">
        <f t="shared" si="468"/>
        <v>0</v>
      </c>
      <c r="AK427" s="42">
        <f t="shared" si="469"/>
        <v>0</v>
      </c>
      <c r="AL427" s="42">
        <f t="shared" si="470"/>
        <v>-1722170</v>
      </c>
      <c r="AM427" s="43" t="e">
        <f>VLOOKUP(D427,'[9]2月'!$B:$C,2,0)</f>
        <v>#N/A</v>
      </c>
    </row>
    <row r="428" s="25" customFormat="1" ht="16.5" spans="3:39">
      <c r="C428" s="25" t="s">
        <v>906</v>
      </c>
      <c r="D428" s="25" t="s">
        <v>907</v>
      </c>
      <c r="E428" s="25" t="s">
        <v>890</v>
      </c>
      <c r="F428" s="25" t="s">
        <v>712</v>
      </c>
      <c r="G428" s="66">
        <f>VLOOKUP($C428,'[2]2024.01月支付计划'!$B:$H,5,0)</f>
        <v>0</v>
      </c>
      <c r="H428" s="66">
        <f>VLOOKUP($C428,'[2]2024.01月支付计划'!$B:$H,6,0)</f>
        <v>0</v>
      </c>
      <c r="I428" s="66">
        <f>VLOOKUP($C428,'[2]2024.01月支付计划'!$B:$H,7,0)</f>
        <v>0</v>
      </c>
      <c r="J428" s="24">
        <f t="shared" ref="J428:L428" si="508">P428+V428+Y428+AB428+AE428+S428+M428</f>
        <v>12000</v>
      </c>
      <c r="K428" s="24">
        <f t="shared" si="508"/>
        <v>45500</v>
      </c>
      <c r="L428" s="24">
        <f t="shared" si="508"/>
        <v>0</v>
      </c>
      <c r="M428" s="33">
        <v>12000</v>
      </c>
      <c r="N428" s="24">
        <v>45500</v>
      </c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24"/>
      <c r="AF428" s="34"/>
      <c r="AG428" s="24"/>
      <c r="AI428" s="42">
        <f t="shared" si="467"/>
        <v>45500</v>
      </c>
      <c r="AJ428" s="42">
        <f t="shared" si="468"/>
        <v>45500</v>
      </c>
      <c r="AK428" s="42">
        <f t="shared" si="469"/>
        <v>45500</v>
      </c>
      <c r="AL428" s="42">
        <f t="shared" si="470"/>
        <v>33500</v>
      </c>
      <c r="AM428" s="43" t="e">
        <f>VLOOKUP(D428,'[9]2月'!$B:$C,2,0)</f>
        <v>#N/A</v>
      </c>
    </row>
    <row r="429" s="25" customFormat="1" ht="16.5" spans="3:39">
      <c r="C429" s="25" t="s">
        <v>926</v>
      </c>
      <c r="D429" s="25" t="s">
        <v>927</v>
      </c>
      <c r="E429" s="25" t="s">
        <v>890</v>
      </c>
      <c r="F429" s="25" t="s">
        <v>690</v>
      </c>
      <c r="G429" s="66">
        <f>VLOOKUP($C429,'[2]2024.01月支付计划'!$B:$H,5,0)</f>
        <v>0</v>
      </c>
      <c r="H429" s="66">
        <f>VLOOKUP($C429,'[2]2024.01月支付计划'!$B:$H,6,0)</f>
        <v>0</v>
      </c>
      <c r="I429" s="66">
        <f>VLOOKUP($C429,'[2]2024.01月支付计划'!$B:$H,7,0)</f>
        <v>0</v>
      </c>
      <c r="J429" s="24">
        <f t="shared" ref="J429:L429" si="509">P429+V429+Y429+AB429+AE429+S429+M429</f>
        <v>27300</v>
      </c>
      <c r="K429" s="24">
        <f t="shared" si="509"/>
        <v>0</v>
      </c>
      <c r="L429" s="24">
        <f t="shared" si="509"/>
        <v>0</v>
      </c>
      <c r="M429" s="33">
        <v>27300</v>
      </c>
      <c r="N429" s="2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24"/>
      <c r="AF429" s="34"/>
      <c r="AG429" s="24"/>
      <c r="AI429" s="42">
        <f t="shared" si="467"/>
        <v>0</v>
      </c>
      <c r="AJ429" s="42">
        <f t="shared" si="468"/>
        <v>0</v>
      </c>
      <c r="AK429" s="42">
        <f t="shared" si="469"/>
        <v>0</v>
      </c>
      <c r="AL429" s="42">
        <f t="shared" si="470"/>
        <v>-27300</v>
      </c>
      <c r="AM429" s="43" t="e">
        <f>VLOOKUP(D429,'[9]2月'!$B:$C,2,0)</f>
        <v>#N/A</v>
      </c>
    </row>
    <row r="430" s="25" customFormat="1" ht="16.5" spans="3:39">
      <c r="C430" s="25" t="s">
        <v>924</v>
      </c>
      <c r="D430" s="25" t="s">
        <v>925</v>
      </c>
      <c r="E430" s="25" t="s">
        <v>890</v>
      </c>
      <c r="F430" s="25" t="s">
        <v>690</v>
      </c>
      <c r="G430" s="66">
        <f>VLOOKUP($C430,'[2]2024.01月支付计划'!$B:$H,5,0)</f>
        <v>0</v>
      </c>
      <c r="H430" s="66">
        <f>VLOOKUP($C430,'[2]2024.01月支付计划'!$B:$H,6,0)</f>
        <v>0</v>
      </c>
      <c r="I430" s="66">
        <f>VLOOKUP($C430,'[2]2024.01月支付计划'!$B:$H,7,0)</f>
        <v>0</v>
      </c>
      <c r="J430" s="24">
        <f t="shared" ref="J430:L430" si="510">P430+V430+Y430+AB430+AE430+S430+M430</f>
        <v>14700</v>
      </c>
      <c r="K430" s="24">
        <f t="shared" si="510"/>
        <v>0</v>
      </c>
      <c r="L430" s="24">
        <f t="shared" si="510"/>
        <v>0</v>
      </c>
      <c r="M430" s="33">
        <v>14700</v>
      </c>
      <c r="N430" s="2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24"/>
      <c r="AF430" s="34"/>
      <c r="AG430" s="24"/>
      <c r="AI430" s="42">
        <f t="shared" si="467"/>
        <v>0</v>
      </c>
      <c r="AJ430" s="42">
        <f t="shared" si="468"/>
        <v>0</v>
      </c>
      <c r="AK430" s="42">
        <f t="shared" si="469"/>
        <v>0</v>
      </c>
      <c r="AL430" s="42">
        <f t="shared" si="470"/>
        <v>-14700</v>
      </c>
      <c r="AM430" s="43" t="e">
        <f>VLOOKUP(D430,'[9]2月'!$B:$C,2,0)</f>
        <v>#N/A</v>
      </c>
    </row>
  </sheetData>
  <mergeCells count="19">
    <mergeCell ref="B1:R1"/>
    <mergeCell ref="J3:L3"/>
    <mergeCell ref="M3:O3"/>
    <mergeCell ref="P3:R3"/>
    <mergeCell ref="S3:U3"/>
    <mergeCell ref="V3:X3"/>
    <mergeCell ref="Y3:AA3"/>
    <mergeCell ref="AB3:AD3"/>
    <mergeCell ref="AE3:AG3"/>
    <mergeCell ref="B5:D5"/>
    <mergeCell ref="B3:B4"/>
    <mergeCell ref="C3:C4"/>
    <mergeCell ref="D3:D4"/>
    <mergeCell ref="E3:E4"/>
    <mergeCell ref="F3:F4"/>
    <mergeCell ref="G3:G4"/>
    <mergeCell ref="H3:H4"/>
    <mergeCell ref="I3:I4"/>
    <mergeCell ref="AH3:AH4"/>
  </mergeCells>
  <conditionalFormatting sqref="C211:D211">
    <cfRule type="duplicateValues" dxfId="0" priority="165"/>
  </conditionalFormatting>
  <conditionalFormatting sqref="D211">
    <cfRule type="duplicateValues" dxfId="0" priority="166"/>
  </conditionalFormatting>
  <conditionalFormatting sqref="C212:D212">
    <cfRule type="duplicateValues" dxfId="0" priority="163"/>
  </conditionalFormatting>
  <conditionalFormatting sqref="D212">
    <cfRule type="duplicateValues" dxfId="0" priority="164"/>
  </conditionalFormatting>
  <conditionalFormatting sqref="C215:D215">
    <cfRule type="duplicateValues" dxfId="0" priority="158"/>
    <cfRule type="duplicateValues" dxfId="0" priority="157"/>
  </conditionalFormatting>
  <conditionalFormatting sqref="D215">
    <cfRule type="duplicateValues" dxfId="0" priority="159"/>
  </conditionalFormatting>
  <conditionalFormatting sqref="C216:D216">
    <cfRule type="duplicateValues" dxfId="0" priority="155"/>
    <cfRule type="duplicateValues" dxfId="0" priority="154"/>
  </conditionalFormatting>
  <conditionalFormatting sqref="D216">
    <cfRule type="duplicateValues" dxfId="0" priority="156"/>
  </conditionalFormatting>
  <conditionalFormatting sqref="D219">
    <cfRule type="duplicateValues" dxfId="0" priority="227"/>
  </conditionalFormatting>
  <conditionalFormatting sqref="D220">
    <cfRule type="duplicateValues" dxfId="0" priority="226"/>
  </conditionalFormatting>
  <conditionalFormatting sqref="D347">
    <cfRule type="duplicateValues" dxfId="0" priority="233"/>
  </conditionalFormatting>
  <conditionalFormatting sqref="D348">
    <cfRule type="duplicateValues" dxfId="0" priority="232"/>
  </conditionalFormatting>
  <conditionalFormatting sqref="D349">
    <cfRule type="duplicateValues" dxfId="0" priority="231"/>
  </conditionalFormatting>
  <conditionalFormatting sqref="D350">
    <cfRule type="duplicateValues" dxfId="0" priority="230"/>
  </conditionalFormatting>
  <conditionalFormatting sqref="D351">
    <cfRule type="duplicateValues" dxfId="0" priority="229"/>
  </conditionalFormatting>
  <conditionalFormatting sqref="D352">
    <cfRule type="duplicateValues" dxfId="0" priority="228"/>
  </conditionalFormatting>
  <conditionalFormatting sqref="D353">
    <cfRule type="duplicateValues" dxfId="0" priority="225"/>
  </conditionalFormatting>
  <conditionalFormatting sqref="D354">
    <cfRule type="duplicateValues" dxfId="0" priority="224"/>
  </conditionalFormatting>
  <conditionalFormatting sqref="D355">
    <cfRule type="duplicateValues" dxfId="0" priority="223"/>
  </conditionalFormatting>
  <conditionalFormatting sqref="D356">
    <cfRule type="duplicateValues" dxfId="0" priority="222"/>
  </conditionalFormatting>
  <conditionalFormatting sqref="D357">
    <cfRule type="duplicateValues" dxfId="0" priority="221"/>
  </conditionalFormatting>
  <conditionalFormatting sqref="D358">
    <cfRule type="duplicateValues" dxfId="0" priority="220"/>
  </conditionalFormatting>
  <conditionalFormatting sqref="D359">
    <cfRule type="duplicateValues" dxfId="0" priority="219"/>
  </conditionalFormatting>
  <conditionalFormatting sqref="D360">
    <cfRule type="duplicateValues" dxfId="0" priority="218"/>
  </conditionalFormatting>
  <conditionalFormatting sqref="D361">
    <cfRule type="duplicateValues" dxfId="0" priority="217"/>
  </conditionalFormatting>
  <conditionalFormatting sqref="D362">
    <cfRule type="duplicateValues" dxfId="0" priority="216"/>
  </conditionalFormatting>
  <conditionalFormatting sqref="D363">
    <cfRule type="duplicateValues" dxfId="0" priority="215"/>
  </conditionalFormatting>
  <conditionalFormatting sqref="D364">
    <cfRule type="duplicateValues" dxfId="0" priority="214"/>
  </conditionalFormatting>
  <conditionalFormatting sqref="D365">
    <cfRule type="duplicateValues" dxfId="0" priority="213"/>
  </conditionalFormatting>
  <conditionalFormatting sqref="D366">
    <cfRule type="duplicateValues" dxfId="0" priority="212"/>
  </conditionalFormatting>
  <conditionalFormatting sqref="D367">
    <cfRule type="duplicateValues" dxfId="0" priority="211"/>
  </conditionalFormatting>
  <conditionalFormatting sqref="D368">
    <cfRule type="duplicateValues" dxfId="0" priority="210"/>
  </conditionalFormatting>
  <conditionalFormatting sqref="D369">
    <cfRule type="duplicateValues" dxfId="0" priority="209"/>
  </conditionalFormatting>
  <conditionalFormatting sqref="D370">
    <cfRule type="duplicateValues" dxfId="0" priority="208"/>
  </conditionalFormatting>
  <conditionalFormatting sqref="D371">
    <cfRule type="duplicateValues" dxfId="0" priority="207"/>
  </conditionalFormatting>
  <conditionalFormatting sqref="D372">
    <cfRule type="duplicateValues" dxfId="0" priority="206"/>
  </conditionalFormatting>
  <conditionalFormatting sqref="D373">
    <cfRule type="duplicateValues" dxfId="0" priority="205"/>
  </conditionalFormatting>
  <conditionalFormatting sqref="D374">
    <cfRule type="duplicateValues" dxfId="0" priority="204"/>
  </conditionalFormatting>
  <conditionalFormatting sqref="D375">
    <cfRule type="duplicateValues" dxfId="0" priority="203"/>
  </conditionalFormatting>
  <conditionalFormatting sqref="D376">
    <cfRule type="duplicateValues" dxfId="0" priority="202"/>
  </conditionalFormatting>
  <conditionalFormatting sqref="D377">
    <cfRule type="duplicateValues" dxfId="0" priority="201"/>
  </conditionalFormatting>
  <conditionalFormatting sqref="D378">
    <cfRule type="duplicateValues" dxfId="0" priority="200"/>
  </conditionalFormatting>
  <conditionalFormatting sqref="D379">
    <cfRule type="duplicateValues" dxfId="0" priority="199"/>
  </conditionalFormatting>
  <conditionalFormatting sqref="D380">
    <cfRule type="duplicateValues" dxfId="0" priority="198"/>
  </conditionalFormatting>
  <conditionalFormatting sqref="D381">
    <cfRule type="duplicateValues" dxfId="0" priority="197"/>
  </conditionalFormatting>
  <conditionalFormatting sqref="D382">
    <cfRule type="duplicateValues" dxfId="0" priority="196"/>
  </conditionalFormatting>
  <conditionalFormatting sqref="D383">
    <cfRule type="duplicateValues" dxfId="0" priority="195"/>
  </conditionalFormatting>
  <conditionalFormatting sqref="D384">
    <cfRule type="duplicateValues" dxfId="0" priority="194"/>
  </conditionalFormatting>
  <conditionalFormatting sqref="D385">
    <cfRule type="duplicateValues" dxfId="0" priority="193"/>
  </conditionalFormatting>
  <conditionalFormatting sqref="D386">
    <cfRule type="duplicateValues" dxfId="0" priority="192"/>
  </conditionalFormatting>
  <conditionalFormatting sqref="D387">
    <cfRule type="duplicateValues" dxfId="0" priority="191"/>
  </conditionalFormatting>
  <conditionalFormatting sqref="C388:D388">
    <cfRule type="duplicateValues" dxfId="0" priority="151"/>
    <cfRule type="duplicateValues" dxfId="0" priority="150"/>
    <cfRule type="duplicateValues" dxfId="0" priority="149"/>
  </conditionalFormatting>
  <conditionalFormatting sqref="D388">
    <cfRule type="duplicateValues" dxfId="0" priority="152"/>
  </conditionalFormatting>
  <conditionalFormatting sqref="C389:D389">
    <cfRule type="duplicateValues" dxfId="0" priority="147"/>
    <cfRule type="duplicateValues" dxfId="0" priority="146"/>
    <cfRule type="duplicateValues" dxfId="0" priority="145"/>
  </conditionalFormatting>
  <conditionalFormatting sqref="D389">
    <cfRule type="duplicateValues" dxfId="0" priority="148"/>
  </conditionalFormatting>
  <conditionalFormatting sqref="C390:D390">
    <cfRule type="duplicateValues" dxfId="0" priority="143"/>
    <cfRule type="duplicateValues" dxfId="0" priority="142"/>
    <cfRule type="duplicateValues" dxfId="0" priority="141"/>
  </conditionalFormatting>
  <conditionalFormatting sqref="D390">
    <cfRule type="duplicateValues" dxfId="0" priority="144"/>
  </conditionalFormatting>
  <conditionalFormatting sqref="C391:D391">
    <cfRule type="duplicateValues" dxfId="0" priority="139"/>
    <cfRule type="duplicateValues" dxfId="0" priority="138"/>
    <cfRule type="duplicateValues" dxfId="0" priority="137"/>
  </conditionalFormatting>
  <conditionalFormatting sqref="D391">
    <cfRule type="duplicateValues" dxfId="0" priority="140"/>
  </conditionalFormatting>
  <conditionalFormatting sqref="D392">
    <cfRule type="duplicateValues" dxfId="0" priority="190"/>
  </conditionalFormatting>
  <conditionalFormatting sqref="D393">
    <cfRule type="duplicateValues" dxfId="0" priority="189"/>
  </conditionalFormatting>
  <conditionalFormatting sqref="D394">
    <cfRule type="duplicateValues" dxfId="0" priority="188"/>
  </conditionalFormatting>
  <conditionalFormatting sqref="D395">
    <cfRule type="duplicateValues" dxfId="0" priority="187"/>
  </conditionalFormatting>
  <conditionalFormatting sqref="D396">
    <cfRule type="duplicateValues" dxfId="0" priority="186"/>
  </conditionalFormatting>
  <conditionalFormatting sqref="D397">
    <cfRule type="duplicateValues" dxfId="0" priority="185"/>
  </conditionalFormatting>
  <conditionalFormatting sqref="D398">
    <cfRule type="duplicateValues" dxfId="0" priority="184"/>
  </conditionalFormatting>
  <conditionalFormatting sqref="D399">
    <cfRule type="duplicateValues" dxfId="0" priority="183"/>
  </conditionalFormatting>
  <conditionalFormatting sqref="D400">
    <cfRule type="duplicateValues" dxfId="0" priority="182"/>
  </conditionalFormatting>
  <conditionalFormatting sqref="D401">
    <cfRule type="duplicateValues" dxfId="0" priority="181"/>
  </conditionalFormatting>
  <conditionalFormatting sqref="D402">
    <cfRule type="duplicateValues" dxfId="0" priority="180"/>
  </conditionalFormatting>
  <conditionalFormatting sqref="D403">
    <cfRule type="duplicateValues" dxfId="0" priority="179"/>
  </conditionalFormatting>
  <conditionalFormatting sqref="D404">
    <cfRule type="duplicateValues" dxfId="0" priority="178"/>
  </conditionalFormatting>
  <conditionalFormatting sqref="D405">
    <cfRule type="duplicateValues" dxfId="0" priority="177"/>
  </conditionalFormatting>
  <conditionalFormatting sqref="D406">
    <cfRule type="duplicateValues" dxfId="0" priority="176"/>
  </conditionalFormatting>
  <conditionalFormatting sqref="D407">
    <cfRule type="duplicateValues" dxfId="0" priority="175"/>
  </conditionalFormatting>
  <conditionalFormatting sqref="C408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408">
    <cfRule type="duplicateValues" dxfId="0" priority="174"/>
  </conditionalFormatting>
  <conditionalFormatting sqref="D409">
    <cfRule type="duplicateValues" dxfId="0" priority="173"/>
  </conditionalFormatting>
  <conditionalFormatting sqref="D410">
    <cfRule type="duplicateValues" dxfId="0" priority="172"/>
  </conditionalFormatting>
  <conditionalFormatting sqref="D411">
    <cfRule type="duplicateValues" dxfId="0" priority="171"/>
  </conditionalFormatting>
  <conditionalFormatting sqref="D412">
    <cfRule type="duplicateValues" dxfId="0" priority="170"/>
  </conditionalFormatting>
  <conditionalFormatting sqref="C413:D413">
    <cfRule type="duplicateValues" dxfId="0" priority="115"/>
    <cfRule type="duplicateValues" dxfId="0" priority="97"/>
    <cfRule type="duplicateValues" dxfId="0" priority="79"/>
    <cfRule type="duplicateValues" dxfId="0" priority="61"/>
    <cfRule type="duplicateValues" dxfId="0" priority="43"/>
    <cfRule type="duplicateValues" dxfId="0" priority="25"/>
  </conditionalFormatting>
  <conditionalFormatting sqref="D413">
    <cfRule type="duplicateValues" dxfId="0" priority="133"/>
  </conditionalFormatting>
  <conditionalFormatting sqref="C414:D414">
    <cfRule type="duplicateValues" dxfId="0" priority="114"/>
    <cfRule type="duplicateValues" dxfId="0" priority="96"/>
    <cfRule type="duplicateValues" dxfId="0" priority="78"/>
    <cfRule type="duplicateValues" dxfId="0" priority="60"/>
    <cfRule type="duplicateValues" dxfId="0" priority="42"/>
    <cfRule type="duplicateValues" dxfId="0" priority="24"/>
  </conditionalFormatting>
  <conditionalFormatting sqref="D414">
    <cfRule type="duplicateValues" dxfId="0" priority="132"/>
  </conditionalFormatting>
  <conditionalFormatting sqref="C415:D415">
    <cfRule type="duplicateValues" dxfId="0" priority="113"/>
    <cfRule type="duplicateValues" dxfId="0" priority="95"/>
    <cfRule type="duplicateValues" dxfId="0" priority="77"/>
    <cfRule type="duplicateValues" dxfId="0" priority="59"/>
    <cfRule type="duplicateValues" dxfId="0" priority="41"/>
    <cfRule type="duplicateValues" dxfId="0" priority="23"/>
  </conditionalFormatting>
  <conditionalFormatting sqref="D415">
    <cfRule type="duplicateValues" dxfId="0" priority="131"/>
  </conditionalFormatting>
  <conditionalFormatting sqref="C416:D416">
    <cfRule type="duplicateValues" dxfId="0" priority="112"/>
    <cfRule type="duplicateValues" dxfId="0" priority="94"/>
    <cfRule type="duplicateValues" dxfId="0" priority="76"/>
    <cfRule type="duplicateValues" dxfId="0" priority="58"/>
    <cfRule type="duplicateValues" dxfId="0" priority="40"/>
    <cfRule type="duplicateValues" dxfId="0" priority="22"/>
  </conditionalFormatting>
  <conditionalFormatting sqref="D416">
    <cfRule type="duplicateValues" dxfId="0" priority="130"/>
  </conditionalFormatting>
  <conditionalFormatting sqref="C417:D417">
    <cfRule type="duplicateValues" dxfId="0" priority="111"/>
    <cfRule type="duplicateValues" dxfId="0" priority="93"/>
    <cfRule type="duplicateValues" dxfId="0" priority="75"/>
    <cfRule type="duplicateValues" dxfId="0" priority="57"/>
    <cfRule type="duplicateValues" dxfId="0" priority="39"/>
    <cfRule type="duplicateValues" dxfId="0" priority="21"/>
  </conditionalFormatting>
  <conditionalFormatting sqref="D417">
    <cfRule type="duplicateValues" dxfId="0" priority="129"/>
  </conditionalFormatting>
  <conditionalFormatting sqref="C418:D418">
    <cfRule type="duplicateValues" dxfId="0" priority="110"/>
    <cfRule type="duplicateValues" dxfId="0" priority="92"/>
    <cfRule type="duplicateValues" dxfId="0" priority="74"/>
    <cfRule type="duplicateValues" dxfId="0" priority="56"/>
    <cfRule type="duplicateValues" dxfId="0" priority="38"/>
    <cfRule type="duplicateValues" dxfId="0" priority="20"/>
  </conditionalFormatting>
  <conditionalFormatting sqref="D418">
    <cfRule type="duplicateValues" dxfId="0" priority="128"/>
  </conditionalFormatting>
  <conditionalFormatting sqref="C419:D419">
    <cfRule type="duplicateValues" dxfId="0" priority="109"/>
    <cfRule type="duplicateValues" dxfId="0" priority="91"/>
    <cfRule type="duplicateValues" dxfId="0" priority="73"/>
    <cfRule type="duplicateValues" dxfId="0" priority="55"/>
    <cfRule type="duplicateValues" dxfId="0" priority="37"/>
    <cfRule type="duplicateValues" dxfId="0" priority="19"/>
  </conditionalFormatting>
  <conditionalFormatting sqref="D419">
    <cfRule type="duplicateValues" dxfId="0" priority="127"/>
  </conditionalFormatting>
  <conditionalFormatting sqref="C420:D420">
    <cfRule type="duplicateValues" dxfId="0" priority="108"/>
    <cfRule type="duplicateValues" dxfId="0" priority="90"/>
    <cfRule type="duplicateValues" dxfId="0" priority="72"/>
    <cfRule type="duplicateValues" dxfId="0" priority="54"/>
    <cfRule type="duplicateValues" dxfId="0" priority="36"/>
    <cfRule type="duplicateValues" dxfId="0" priority="18"/>
  </conditionalFormatting>
  <conditionalFormatting sqref="D420">
    <cfRule type="duplicateValues" dxfId="0" priority="126"/>
  </conditionalFormatting>
  <conditionalFormatting sqref="C421:D421">
    <cfRule type="duplicateValues" dxfId="0" priority="107"/>
    <cfRule type="duplicateValues" dxfId="0" priority="89"/>
    <cfRule type="duplicateValues" dxfId="0" priority="71"/>
    <cfRule type="duplicateValues" dxfId="0" priority="53"/>
    <cfRule type="duplicateValues" dxfId="0" priority="35"/>
    <cfRule type="duplicateValues" dxfId="0" priority="17"/>
  </conditionalFormatting>
  <conditionalFormatting sqref="D421">
    <cfRule type="duplicateValues" dxfId="0" priority="125"/>
  </conditionalFormatting>
  <conditionalFormatting sqref="C422:D422">
    <cfRule type="duplicateValues" dxfId="0" priority="106"/>
    <cfRule type="duplicateValues" dxfId="0" priority="88"/>
    <cfRule type="duplicateValues" dxfId="0" priority="70"/>
    <cfRule type="duplicateValues" dxfId="0" priority="52"/>
    <cfRule type="duplicateValues" dxfId="0" priority="34"/>
    <cfRule type="duplicateValues" dxfId="0" priority="16"/>
  </conditionalFormatting>
  <conditionalFormatting sqref="D422">
    <cfRule type="duplicateValues" dxfId="0" priority="124"/>
  </conditionalFormatting>
  <conditionalFormatting sqref="C423:D423">
    <cfRule type="duplicateValues" dxfId="0" priority="105"/>
    <cfRule type="duplicateValues" dxfId="0" priority="87"/>
    <cfRule type="duplicateValues" dxfId="0" priority="69"/>
    <cfRule type="duplicateValues" dxfId="0" priority="51"/>
    <cfRule type="duplicateValues" dxfId="0" priority="33"/>
    <cfRule type="duplicateValues" dxfId="0" priority="15"/>
  </conditionalFormatting>
  <conditionalFormatting sqref="D423">
    <cfRule type="duplicateValues" dxfId="0" priority="123"/>
  </conditionalFormatting>
  <conditionalFormatting sqref="C424:D424">
    <cfRule type="duplicateValues" dxfId="0" priority="104"/>
    <cfRule type="duplicateValues" dxfId="0" priority="86"/>
    <cfRule type="duplicateValues" dxfId="0" priority="68"/>
    <cfRule type="duplicateValues" dxfId="0" priority="50"/>
    <cfRule type="duplicateValues" dxfId="0" priority="32"/>
    <cfRule type="duplicateValues" dxfId="0" priority="14"/>
  </conditionalFormatting>
  <conditionalFormatting sqref="D424">
    <cfRule type="duplicateValues" dxfId="0" priority="122"/>
  </conditionalFormatting>
  <conditionalFormatting sqref="C425:D425">
    <cfRule type="duplicateValues" dxfId="0" priority="103"/>
    <cfRule type="duplicateValues" dxfId="0" priority="85"/>
    <cfRule type="duplicateValues" dxfId="0" priority="67"/>
    <cfRule type="duplicateValues" dxfId="0" priority="49"/>
    <cfRule type="duplicateValues" dxfId="0" priority="31"/>
    <cfRule type="duplicateValues" dxfId="0" priority="13"/>
  </conditionalFormatting>
  <conditionalFormatting sqref="D425">
    <cfRule type="duplicateValues" dxfId="0" priority="121"/>
  </conditionalFormatting>
  <conditionalFormatting sqref="C426:D426">
    <cfRule type="duplicateValues" dxfId="0" priority="102"/>
    <cfRule type="duplicateValues" dxfId="0" priority="84"/>
    <cfRule type="duplicateValues" dxfId="0" priority="66"/>
    <cfRule type="duplicateValues" dxfId="0" priority="48"/>
    <cfRule type="duplicateValues" dxfId="0" priority="30"/>
    <cfRule type="duplicateValues" dxfId="0" priority="12"/>
  </conditionalFormatting>
  <conditionalFormatting sqref="D426">
    <cfRule type="duplicateValues" dxfId="0" priority="120"/>
  </conditionalFormatting>
  <conditionalFormatting sqref="C427:D427">
    <cfRule type="duplicateValues" dxfId="0" priority="101"/>
    <cfRule type="duplicateValues" dxfId="0" priority="83"/>
    <cfRule type="duplicateValues" dxfId="0" priority="65"/>
    <cfRule type="duplicateValues" dxfId="0" priority="47"/>
    <cfRule type="duplicateValues" dxfId="0" priority="29"/>
    <cfRule type="duplicateValues" dxfId="0" priority="11"/>
  </conditionalFormatting>
  <conditionalFormatting sqref="D427">
    <cfRule type="duplicateValues" dxfId="0" priority="119"/>
  </conditionalFormatting>
  <conditionalFormatting sqref="C428:D428">
    <cfRule type="duplicateValues" dxfId="0" priority="100"/>
    <cfRule type="duplicateValues" dxfId="0" priority="82"/>
    <cfRule type="duplicateValues" dxfId="0" priority="64"/>
    <cfRule type="duplicateValues" dxfId="0" priority="46"/>
    <cfRule type="duplicateValues" dxfId="0" priority="28"/>
    <cfRule type="duplicateValues" dxfId="0" priority="10"/>
  </conditionalFormatting>
  <conditionalFormatting sqref="D428">
    <cfRule type="duplicateValues" dxfId="0" priority="118"/>
  </conditionalFormatting>
  <conditionalFormatting sqref="C429:D429">
    <cfRule type="duplicateValues" dxfId="0" priority="99"/>
    <cfRule type="duplicateValues" dxfId="0" priority="81"/>
    <cfRule type="duplicateValues" dxfId="0" priority="63"/>
    <cfRule type="duplicateValues" dxfId="0" priority="45"/>
    <cfRule type="duplicateValues" dxfId="0" priority="27"/>
    <cfRule type="duplicateValues" dxfId="0" priority="9"/>
  </conditionalFormatting>
  <conditionalFormatting sqref="D429">
    <cfRule type="duplicateValues" dxfId="0" priority="117"/>
  </conditionalFormatting>
  <conditionalFormatting sqref="C430:D430">
    <cfRule type="duplicateValues" dxfId="0" priority="98"/>
    <cfRule type="duplicateValues" dxfId="0" priority="80"/>
    <cfRule type="duplicateValues" dxfId="0" priority="62"/>
    <cfRule type="duplicateValues" dxfId="0" priority="44"/>
    <cfRule type="duplicateValues" dxfId="0" priority="26"/>
    <cfRule type="duplicateValues" dxfId="0" priority="8"/>
  </conditionalFormatting>
  <conditionalFormatting sqref="D430">
    <cfRule type="duplicateValues" dxfId="0" priority="116"/>
  </conditionalFormatting>
  <conditionalFormatting sqref="D208:D210">
    <cfRule type="duplicateValues" dxfId="0" priority="168"/>
  </conditionalFormatting>
  <conditionalFormatting sqref="D213:D214">
    <cfRule type="duplicateValues" dxfId="0" priority="162"/>
  </conditionalFormatting>
  <conditionalFormatting sqref="C1:D207 C392:D407 D408 C409:D412 C217:D387 C431:D1048576">
    <cfRule type="duplicateValues" dxfId="0" priority="169"/>
  </conditionalFormatting>
  <conditionalFormatting sqref="C1:D214 C392:D407 D408 C409:D412 C217:D387 C431:D1048576">
    <cfRule type="duplicateValues" dxfId="0" priority="160"/>
  </conditionalFormatting>
  <conditionalFormatting sqref="C1:D387 C392:D407 D408 C409:D412 C431:D1048576">
    <cfRule type="duplicateValues" dxfId="0" priority="153"/>
  </conditionalFormatting>
  <conditionalFormatting sqref="C1:D407 D408 C409:D412 C431:D1048576">
    <cfRule type="duplicateValues" dxfId="0" priority="136"/>
    <cfRule type="duplicateValues" dxfId="0" priority="135"/>
    <cfRule type="duplicateValues" dxfId="0" priority="134"/>
  </conditionalFormatting>
  <conditionalFormatting sqref="C$1:D$1048576">
    <cfRule type="duplicateValues" dxfId="0" priority="7"/>
  </conditionalFormatting>
  <conditionalFormatting sqref="D1:D207 D217:D218 D221:D346 D431:D1048576">
    <cfRule type="duplicateValues" dxfId="0" priority="234"/>
  </conditionalFormatting>
  <conditionalFormatting sqref="C208:D210">
    <cfRule type="duplicateValues" dxfId="0" priority="167"/>
  </conditionalFormatting>
  <conditionalFormatting sqref="C213:D214">
    <cfRule type="duplicateValues" dxfId="0" priority="16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B1:AR430"/>
  <sheetViews>
    <sheetView workbookViewId="0">
      <selection activeCell="D356" sqref="D356"/>
    </sheetView>
  </sheetViews>
  <sheetFormatPr defaultColWidth="9" defaultRowHeight="18"/>
  <cols>
    <col min="1" max="1" width="3.58333333333333" style="36" customWidth="1"/>
    <col min="2" max="2" width="5.58333333333333" style="55" customWidth="1"/>
    <col min="3" max="3" width="8.75" style="55" customWidth="1"/>
    <col min="4" max="4" width="36.5" style="55" customWidth="1"/>
    <col min="5" max="6" width="9" style="55" customWidth="1"/>
    <col min="7" max="7" width="17" style="55" hidden="1" customWidth="1"/>
    <col min="8" max="9" width="15.75" style="55" hidden="1" customWidth="1"/>
    <col min="10" max="10" width="17.5833333333333" style="55" customWidth="1"/>
    <col min="11" max="11" width="18.8333333333333" style="55" customWidth="1"/>
    <col min="12" max="12" width="15.75" style="56" customWidth="1"/>
    <col min="13" max="14" width="2.08333333333333" style="56" customWidth="1"/>
    <col min="15" max="15" width="2.08333333333333" style="57" customWidth="1"/>
    <col min="16" max="17" width="2.08333333333333" style="56" customWidth="1"/>
    <col min="18" max="18" width="2.08333333333333" style="57" customWidth="1"/>
    <col min="19" max="20" width="2.08333333333333" style="56" customWidth="1"/>
    <col min="21" max="21" width="2.08333333333333" style="57" customWidth="1"/>
    <col min="22" max="23" width="2.08333333333333" style="56" customWidth="1"/>
    <col min="24" max="24" width="2.08333333333333" style="57" customWidth="1"/>
    <col min="25" max="26" width="2.08333333333333" style="56" customWidth="1"/>
    <col min="27" max="27" width="2.08333333333333" style="57" customWidth="1"/>
    <col min="28" max="29" width="2.08333333333333" style="56" customWidth="1"/>
    <col min="30" max="30" width="2.08333333333333" style="57" customWidth="1"/>
    <col min="31" max="32" width="2.08333333333333" style="56" customWidth="1"/>
    <col min="33" max="33" width="2.08333333333333" style="57" customWidth="1"/>
    <col min="34" max="39" width="2.08333333333333" style="36" customWidth="1"/>
    <col min="40" max="16384" width="9" style="36"/>
  </cols>
  <sheetData>
    <row r="1" ht="20.25" spans="2:3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7"/>
      <c r="P1" s="2"/>
      <c r="Q1" s="2"/>
      <c r="R1" s="27"/>
      <c r="S1" s="2"/>
      <c r="T1" s="2"/>
      <c r="U1" s="27"/>
      <c r="V1" s="2"/>
      <c r="W1" s="2"/>
      <c r="X1" s="27"/>
      <c r="Y1" s="2"/>
      <c r="Z1" s="2"/>
      <c r="AA1" s="27"/>
      <c r="AB1" s="2"/>
      <c r="AC1" s="2"/>
      <c r="AD1" s="27"/>
      <c r="AE1" s="2"/>
      <c r="AF1" s="2"/>
      <c r="AG1" s="27"/>
    </row>
    <row r="2" ht="21.75" spans="2:34">
      <c r="B2" s="3" t="s">
        <v>3</v>
      </c>
      <c r="C2" s="3"/>
      <c r="D2" s="4"/>
      <c r="E2" s="4"/>
      <c r="F2" s="4"/>
      <c r="G2" s="3"/>
      <c r="H2" s="58"/>
      <c r="I2" s="58"/>
      <c r="J2" s="5"/>
      <c r="K2" s="5"/>
      <c r="L2" s="6"/>
      <c r="M2" s="28">
        <v>1515</v>
      </c>
      <c r="N2" s="28" t="e">
        <f>#REF!-#REF!+#REF!+M2</f>
        <v>#REF!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37"/>
    </row>
    <row r="3" ht="16.5" spans="2:34">
      <c r="B3" s="7" t="s">
        <v>5</v>
      </c>
      <c r="C3" s="44" t="s">
        <v>817</v>
      </c>
      <c r="D3" s="9" t="s">
        <v>1067</v>
      </c>
      <c r="E3" s="10" t="s">
        <v>1033</v>
      </c>
      <c r="F3" s="10" t="s">
        <v>1068</v>
      </c>
      <c r="G3" s="59" t="s">
        <v>1069</v>
      </c>
      <c r="H3" s="60" t="s">
        <v>9</v>
      </c>
      <c r="I3" s="9" t="s">
        <v>10</v>
      </c>
      <c r="J3" s="11" t="s">
        <v>1066</v>
      </c>
      <c r="K3" s="12"/>
      <c r="L3" s="13"/>
      <c r="M3" s="29" t="s">
        <v>1070</v>
      </c>
      <c r="N3" s="29"/>
      <c r="O3" s="29"/>
      <c r="P3" s="29" t="s">
        <v>16</v>
      </c>
      <c r="Q3" s="29"/>
      <c r="R3" s="29"/>
      <c r="S3" s="29" t="s">
        <v>15</v>
      </c>
      <c r="T3" s="29"/>
      <c r="U3" s="29"/>
      <c r="V3" s="29" t="s">
        <v>14</v>
      </c>
      <c r="W3" s="29"/>
      <c r="X3" s="29"/>
      <c r="Y3" s="29" t="s">
        <v>13</v>
      </c>
      <c r="Z3" s="29"/>
      <c r="AA3" s="29"/>
      <c r="AB3" s="29" t="s">
        <v>12</v>
      </c>
      <c r="AC3" s="29"/>
      <c r="AD3" s="29"/>
      <c r="AE3" s="29" t="s">
        <v>11</v>
      </c>
      <c r="AF3" s="29"/>
      <c r="AG3" s="29"/>
      <c r="AH3" s="38" t="s">
        <v>40</v>
      </c>
    </row>
    <row r="4" ht="34" customHeight="1" spans="2:40">
      <c r="B4" s="14"/>
      <c r="C4" s="15"/>
      <c r="D4" s="16"/>
      <c r="E4" s="17"/>
      <c r="F4" s="17"/>
      <c r="G4" s="61"/>
      <c r="H4" s="62"/>
      <c r="I4" s="16"/>
      <c r="J4" s="45" t="s">
        <v>1071</v>
      </c>
      <c r="K4" s="18" t="s">
        <v>1072</v>
      </c>
      <c r="L4" s="19" t="s">
        <v>23</v>
      </c>
      <c r="M4" s="30" t="s">
        <v>1073</v>
      </c>
      <c r="N4" s="30" t="s">
        <v>1072</v>
      </c>
      <c r="O4" s="30" t="s">
        <v>23</v>
      </c>
      <c r="P4" s="30" t="s">
        <v>1073</v>
      </c>
      <c r="Q4" s="30" t="s">
        <v>1072</v>
      </c>
      <c r="R4" s="30" t="s">
        <v>23</v>
      </c>
      <c r="S4" s="30" t="s">
        <v>1073</v>
      </c>
      <c r="T4" s="30" t="s">
        <v>1072</v>
      </c>
      <c r="U4" s="30" t="s">
        <v>23</v>
      </c>
      <c r="V4" s="30" t="s">
        <v>1073</v>
      </c>
      <c r="W4" s="30" t="s">
        <v>1072</v>
      </c>
      <c r="X4" s="30" t="s">
        <v>23</v>
      </c>
      <c r="Y4" s="30" t="s">
        <v>1073</v>
      </c>
      <c r="Z4" s="30" t="s">
        <v>1072</v>
      </c>
      <c r="AA4" s="30" t="s">
        <v>23</v>
      </c>
      <c r="AB4" s="30" t="s">
        <v>1073</v>
      </c>
      <c r="AC4" s="30" t="s">
        <v>1072</v>
      </c>
      <c r="AD4" s="30" t="s">
        <v>23</v>
      </c>
      <c r="AE4" s="30" t="s">
        <v>1073</v>
      </c>
      <c r="AF4" s="30" t="s">
        <v>1072</v>
      </c>
      <c r="AG4" s="30" t="s">
        <v>23</v>
      </c>
      <c r="AH4" s="39"/>
      <c r="AI4" s="36" t="s">
        <v>1074</v>
      </c>
      <c r="AJ4" s="36" t="s">
        <v>1075</v>
      </c>
      <c r="AK4" s="36" t="s">
        <v>1076</v>
      </c>
      <c r="AL4" s="36" t="s">
        <v>1077</v>
      </c>
      <c r="AN4" s="41" t="s">
        <v>1111</v>
      </c>
    </row>
    <row r="5" ht="16.5" spans="2:43">
      <c r="B5" s="63" t="s">
        <v>41</v>
      </c>
      <c r="C5" s="63"/>
      <c r="D5" s="64"/>
      <c r="E5" s="65"/>
      <c r="F5" s="65"/>
      <c r="G5" s="22">
        <f t="shared" ref="G5:I5" si="0">SUM(G6:G561)</f>
        <v>243244057.34</v>
      </c>
      <c r="H5" s="22">
        <f t="shared" si="0"/>
        <v>163822742.47</v>
      </c>
      <c r="I5" s="22">
        <f t="shared" si="0"/>
        <v>27303790.4116667</v>
      </c>
      <c r="J5" s="69">
        <f t="shared" ref="J5:O5" si="1">SUM(J$6:J$1048528)</f>
        <v>170934563.949867</v>
      </c>
      <c r="K5" s="69">
        <f t="shared" si="1"/>
        <v>139433778.93</v>
      </c>
      <c r="L5" s="69">
        <f t="shared" si="1"/>
        <v>28393373.0598667</v>
      </c>
      <c r="M5" s="69">
        <f t="shared" si="1"/>
        <v>32846580.01</v>
      </c>
      <c r="N5" s="69">
        <f t="shared" si="1"/>
        <v>21050705.07</v>
      </c>
      <c r="O5" s="69">
        <f t="shared" si="1"/>
        <v>8644343.98</v>
      </c>
      <c r="P5" s="70">
        <f t="shared" ref="P5:T5" si="2">SUM(P6:P561)</f>
        <v>26707413.6713333</v>
      </c>
      <c r="Q5" s="70">
        <f t="shared" si="2"/>
        <v>18202869.03</v>
      </c>
      <c r="R5" s="71">
        <f t="shared" ref="R5:R68" si="3">P5-Q5</f>
        <v>8504544.64133334</v>
      </c>
      <c r="S5" s="70">
        <f t="shared" si="2"/>
        <v>27771816.63</v>
      </c>
      <c r="T5" s="70">
        <f t="shared" si="2"/>
        <v>21323031.36</v>
      </c>
      <c r="U5" s="71">
        <f t="shared" ref="U5:U68" si="4">S5-T5</f>
        <v>6448785.27</v>
      </c>
      <c r="V5" s="70">
        <f t="shared" ref="V5:Z5" si="5">SUM(V6:V561)</f>
        <v>26584671.4638667</v>
      </c>
      <c r="W5" s="70">
        <f t="shared" si="5"/>
        <v>17510132</v>
      </c>
      <c r="X5" s="71">
        <f t="shared" ref="X5:X68" si="6">V5-W5</f>
        <v>9074539.46386666</v>
      </c>
      <c r="Y5" s="70">
        <f t="shared" si="5"/>
        <v>23665402.68</v>
      </c>
      <c r="Z5" s="70">
        <f t="shared" si="5"/>
        <v>24819207.11</v>
      </c>
      <c r="AA5" s="71">
        <f t="shared" ref="AA5:AA68" si="7">Y5-Z5</f>
        <v>-1153804.43</v>
      </c>
      <c r="AB5" s="70">
        <f t="shared" ref="AB5:AF5" si="8">SUM(AB6:AB561)</f>
        <v>17016319.79</v>
      </c>
      <c r="AC5" s="70">
        <f t="shared" si="8"/>
        <v>18676784.56</v>
      </c>
      <c r="AD5" s="71">
        <f t="shared" ref="AD5:AD68" si="9">AB5-AC5</f>
        <v>-1660464.77</v>
      </c>
      <c r="AE5" s="70">
        <f t="shared" si="8"/>
        <v>16342359.7046667</v>
      </c>
      <c r="AF5" s="70">
        <f t="shared" si="8"/>
        <v>17851049.8</v>
      </c>
      <c r="AG5" s="71">
        <f t="shared" ref="AG5:AG68" si="10">AE5-AF5</f>
        <v>-1508690.09533334</v>
      </c>
      <c r="AH5" s="40"/>
      <c r="AI5" s="70"/>
      <c r="AN5" s="36" t="s">
        <v>1112</v>
      </c>
      <c r="AO5" s="36" t="s">
        <v>644</v>
      </c>
      <c r="AP5" s="36" t="s">
        <v>1113</v>
      </c>
      <c r="AQ5" s="36" t="s">
        <v>1114</v>
      </c>
    </row>
    <row r="6" s="43" customFormat="1" ht="16.5" hidden="1" spans="2:43">
      <c r="B6" s="46">
        <v>1</v>
      </c>
      <c r="C6" s="46" t="str">
        <f>_xlfn.XLOOKUP(D6,[1]整理明细!$C:$C,[1]整理明细!$B:$B)</f>
        <v>S413044</v>
      </c>
      <c r="D6" s="47" t="s">
        <v>43</v>
      </c>
      <c r="E6" s="47" t="s">
        <v>1078</v>
      </c>
      <c r="F6" s="47"/>
      <c r="G6" s="66">
        <f>VLOOKUP($C6,'[2]2024.01月支付计划'!$B:$H,5,0)</f>
        <v>13225415.55</v>
      </c>
      <c r="H6" s="66">
        <f>VLOOKUP($C6,'[2]2024.01月支付计划'!$B:$H,6,0)</f>
        <v>3638765.06</v>
      </c>
      <c r="I6" s="66">
        <f>VLOOKUP($C6,'[2]2024.01月支付计划'!$B:$H,7,0)</f>
        <v>606460.843333333</v>
      </c>
      <c r="J6" s="24">
        <f t="shared" ref="J6:L6" si="11">P6+V6+Y6+AB6+AE6+S6+M6</f>
        <v>3295714.216</v>
      </c>
      <c r="K6" s="24">
        <f t="shared" si="11"/>
        <v>1921570</v>
      </c>
      <c r="L6" s="24">
        <f t="shared" si="11"/>
        <v>1374144.216</v>
      </c>
      <c r="M6" s="33">
        <f>VLOOKUP(C6,'[2]2024.01月支付计划'!$B:$K,10,0)</f>
        <v>485000</v>
      </c>
      <c r="N6" s="24">
        <v>58200</v>
      </c>
      <c r="O6" s="24">
        <f t="shared" ref="O6:O69" si="12">M6-N6</f>
        <v>426800</v>
      </c>
      <c r="P6" s="24">
        <f t="shared" ref="P6:P26" si="13">I6*0.8</f>
        <v>485168.674666666</v>
      </c>
      <c r="Q6" s="24"/>
      <c r="R6" s="24">
        <f t="shared" si="3"/>
        <v>485168.674666666</v>
      </c>
      <c r="S6" s="24">
        <f>VLOOKUP(C6,'[3]11月支付计划'!$C$102:$J$314,8,0)</f>
        <v>400000</v>
      </c>
      <c r="T6" s="24">
        <f>VLOOKUP(D6,'[4]11月'!$I:$J,2,0)</f>
        <v>436500</v>
      </c>
      <c r="U6" s="24">
        <f t="shared" si="4"/>
        <v>-36500</v>
      </c>
      <c r="V6" s="24">
        <f>VLOOKUP(D6,[5]河北应付账款!$C:$G,5,0)</f>
        <v>454204.008</v>
      </c>
      <c r="W6" s="24">
        <f>VLOOKUP(D6,'[4]10月'!$I:$J,2,0)</f>
        <v>280330</v>
      </c>
      <c r="X6" s="24">
        <f t="shared" si="6"/>
        <v>173874.008</v>
      </c>
      <c r="Y6" s="24">
        <f>VLOOKUP(D6,'[6]规则内-打印版'!$D$3:$I$158,6,0)</f>
        <v>489000</v>
      </c>
      <c r="Z6" s="24">
        <f>VLOOKUP(D6,'[4]9月'!$I:$J,2,0)</f>
        <v>194000</v>
      </c>
      <c r="AA6" s="24">
        <f t="shared" si="7"/>
        <v>295000</v>
      </c>
      <c r="AB6" s="24">
        <f>VLOOKUP(D6,[7]支付登记跟进V2!$B:$F,5,0)</f>
        <v>486000</v>
      </c>
      <c r="AC6" s="24">
        <f>VLOOKUP(D6,'[4]8月'!$I:$J,2,0)</f>
        <v>471420</v>
      </c>
      <c r="AD6" s="24">
        <f t="shared" si="9"/>
        <v>14580</v>
      </c>
      <c r="AE6" s="24">
        <f>VLOOKUP(D6,[8]签批清单!$B:$C,2,0)</f>
        <v>496341.533333333</v>
      </c>
      <c r="AF6" s="24">
        <f>VLOOKUP(D6,'[4]7月'!$I:$J,2,0)</f>
        <v>481120</v>
      </c>
      <c r="AG6" s="24">
        <f t="shared" si="10"/>
        <v>15221.533333333</v>
      </c>
      <c r="AH6" s="47"/>
      <c r="AI6" s="42">
        <f t="shared" ref="AI6:AI69" si="14">K6-AE6-AB6-Y6-V6</f>
        <v>-3975.54133333295</v>
      </c>
      <c r="AJ6" s="42">
        <f t="shared" ref="AJ6:AJ69" si="15">AI6-S6</f>
        <v>-403975.541333333</v>
      </c>
      <c r="AK6" s="42">
        <f t="shared" ref="AK6:AK69" si="16">AJ6-P6</f>
        <v>-889144.215999999</v>
      </c>
      <c r="AL6" s="42">
        <f t="shared" ref="AL6:AL69" si="17">AK6-M6</f>
        <v>-1374144.216</v>
      </c>
      <c r="AM6" s="43" t="e">
        <f>VLOOKUP(D6,'[9]2月'!$B:$C,2,0)</f>
        <v>#N/A</v>
      </c>
      <c r="AN6" s="43">
        <f>VLOOKUP(C6,河北应付账款!$C:$AL,18,0)</f>
        <v>400000</v>
      </c>
      <c r="AO6" s="43" t="e">
        <f>VLOOKUP(C6,'河北原材料（大宗）'!$C:$AN,20,0)</f>
        <v>#N/A</v>
      </c>
      <c r="AP6" s="43" t="e">
        <f>VLOOKUP(C6,'预付&amp;票到付款'!$B:$AU,15,0)</f>
        <v>#N/A</v>
      </c>
      <c r="AQ6" s="43" t="e">
        <f>VLOOKUP(C6,'涉诉-河北'!$B:$AV,15,0)</f>
        <v>#N/A</v>
      </c>
    </row>
    <row r="7" s="43" customFormat="1" ht="16.5" hidden="1" spans="2:43">
      <c r="B7" s="46">
        <v>2</v>
      </c>
      <c r="C7" s="46" t="str">
        <f>_xlfn.XLOOKUP(D7,[1]整理明细!$C:$C,[1]整理明细!$B:$B)</f>
        <v>S413052</v>
      </c>
      <c r="D7" s="47" t="s">
        <v>47</v>
      </c>
      <c r="E7" s="47" t="s">
        <v>1078</v>
      </c>
      <c r="F7" s="47"/>
      <c r="G7" s="66">
        <f>VLOOKUP($C7,'[2]2024.01月支付计划'!$B:$H,5,0)</f>
        <v>9718564.42</v>
      </c>
      <c r="H7" s="66">
        <f>VLOOKUP($C7,'[2]2024.01月支付计划'!$B:$H,6,0)</f>
        <v>3551814.41</v>
      </c>
      <c r="I7" s="66">
        <f>VLOOKUP($C7,'[2]2024.01月支付计划'!$B:$H,7,0)</f>
        <v>591969.068333333</v>
      </c>
      <c r="J7" s="24">
        <f t="shared" ref="J7:L7" si="18">P7+V7+Y7+AB7+AE7+S7+M7</f>
        <v>3586236.49866667</v>
      </c>
      <c r="K7" s="24">
        <f t="shared" si="18"/>
        <v>3368770</v>
      </c>
      <c r="L7" s="24">
        <f t="shared" si="18"/>
        <v>217466.498666667</v>
      </c>
      <c r="M7" s="33">
        <f>VLOOKUP(C7,'[2]2024.01月支付计划'!$B:$K,10,0)</f>
        <v>592000</v>
      </c>
      <c r="N7" s="24">
        <v>682000</v>
      </c>
      <c r="O7" s="24">
        <f t="shared" si="12"/>
        <v>-90000</v>
      </c>
      <c r="P7" s="24">
        <f t="shared" si="13"/>
        <v>473575.254666666</v>
      </c>
      <c r="Q7" s="24">
        <f>VLOOKUP(D7,'[4]12月'!$I:$J,2,0)</f>
        <v>561300</v>
      </c>
      <c r="R7" s="24">
        <f t="shared" si="3"/>
        <v>-87724.7453333336</v>
      </c>
      <c r="S7" s="24">
        <f>VLOOKUP(C7,'[3]11月支付计划'!$C$102:$J$314,8,0)</f>
        <v>490000</v>
      </c>
      <c r="T7" s="24">
        <f>VLOOKUP(D7,'[4]11月'!$I:$J,2,0)</f>
        <v>358900</v>
      </c>
      <c r="U7" s="24">
        <f t="shared" si="4"/>
        <v>131100</v>
      </c>
      <c r="V7" s="24">
        <f>VLOOKUP(D7,[5]河北应付账款!$C:$G,5,0)</f>
        <v>521195.953333334</v>
      </c>
      <c r="W7" s="24">
        <f>VLOOKUP(D7,'[4]10月'!$I:$J,2,0)</f>
        <v>339500</v>
      </c>
      <c r="X7" s="24">
        <f t="shared" si="6"/>
        <v>181695.953333334</v>
      </c>
      <c r="Y7" s="24">
        <f>VLOOKUP(D7,'[6]规则内-打印版'!$D$3:$I$158,6,0)</f>
        <v>484000</v>
      </c>
      <c r="Z7" s="24">
        <f>VLOOKUP(D7,'[4]9月'!$I:$J,2,0)</f>
        <v>465600</v>
      </c>
      <c r="AA7" s="24">
        <f t="shared" si="7"/>
        <v>18400</v>
      </c>
      <c r="AB7" s="24">
        <f>VLOOKUP(D7,[7]支付登记跟进V2!$B:$F,5,0)</f>
        <v>529000</v>
      </c>
      <c r="AC7" s="24">
        <f>VLOOKUP(D7,'[4]8月'!$I:$J,2,0)</f>
        <v>513130</v>
      </c>
      <c r="AD7" s="24">
        <f t="shared" si="9"/>
        <v>15870</v>
      </c>
      <c r="AE7" s="24">
        <f>VLOOKUP(D7,[8]签批清单!$B:$C,2,0)</f>
        <v>496465.290666667</v>
      </c>
      <c r="AF7" s="24">
        <f>VLOOKUP(D7,'[4]7月'!$I:$J,2,0)</f>
        <v>448340</v>
      </c>
      <c r="AG7" s="24">
        <f t="shared" si="10"/>
        <v>48125.290666667</v>
      </c>
      <c r="AH7" s="47"/>
      <c r="AI7" s="42">
        <f t="shared" si="14"/>
        <v>1338108.756</v>
      </c>
      <c r="AJ7" s="42">
        <f t="shared" si="15"/>
        <v>848108.756</v>
      </c>
      <c r="AK7" s="42">
        <f t="shared" si="16"/>
        <v>374533.501333334</v>
      </c>
      <c r="AL7" s="42">
        <f t="shared" si="17"/>
        <v>-217466.498666666</v>
      </c>
      <c r="AM7" s="43" t="e">
        <f>VLOOKUP(D7,'[9]2月'!$B:$C,2,0)</f>
        <v>#N/A</v>
      </c>
      <c r="AN7" s="43">
        <f>VLOOKUP(C7,河北应付账款!$C:$AL,18,0)</f>
        <v>490000</v>
      </c>
      <c r="AO7" s="43" t="e">
        <f>VLOOKUP(C7,'河北原材料（大宗）'!$C:$AN,20,0)</f>
        <v>#N/A</v>
      </c>
      <c r="AP7" s="43" t="e">
        <f>VLOOKUP(C7,'预付&amp;票到付款'!$B:$AU,15,0)</f>
        <v>#N/A</v>
      </c>
      <c r="AQ7" s="43" t="e">
        <f>VLOOKUP(C7,'涉诉-河北'!$B:$AV,15,0)</f>
        <v>#N/A</v>
      </c>
    </row>
    <row r="8" s="43" customFormat="1" ht="16.5" hidden="1" spans="2:43">
      <c r="B8" s="49">
        <v>3</v>
      </c>
      <c r="C8" s="49" t="str">
        <f>_xlfn.XLOOKUP(D8,[1]整理明细!$C:$C,[1]整理明细!$B:$B)</f>
        <v>S412020</v>
      </c>
      <c r="D8" s="50" t="s">
        <v>49</v>
      </c>
      <c r="E8" s="47" t="s">
        <v>1078</v>
      </c>
      <c r="F8" s="50"/>
      <c r="G8" s="66">
        <f>VLOOKUP($C8,'[2]2024.01月支付计划'!$B:$H,5,0)</f>
        <v>8116476.69</v>
      </c>
      <c r="H8" s="66">
        <f>VLOOKUP($C8,'[2]2024.01月支付计划'!$B:$H,6,0)</f>
        <v>2307444.8</v>
      </c>
      <c r="I8" s="66">
        <f>VLOOKUP($C8,'[2]2024.01月支付计划'!$B:$H,7,0)</f>
        <v>384574.133333333</v>
      </c>
      <c r="J8" s="24">
        <f t="shared" ref="J8:L8" si="19">P8+V8+Y8+AB8+AE8+S8+M8</f>
        <v>1727307.184</v>
      </c>
      <c r="K8" s="24">
        <f t="shared" si="19"/>
        <v>1505620</v>
      </c>
      <c r="L8" s="24">
        <f t="shared" si="19"/>
        <v>221687.183999999</v>
      </c>
      <c r="M8" s="33">
        <f>VLOOKUP(C8,'[2]2024.01月支付计划'!$B:$K,10,0)</f>
        <v>308000</v>
      </c>
      <c r="N8" s="24">
        <v>685000</v>
      </c>
      <c r="O8" s="24">
        <f t="shared" si="12"/>
        <v>-377000</v>
      </c>
      <c r="P8" s="24">
        <f t="shared" si="13"/>
        <v>307659.306666666</v>
      </c>
      <c r="Q8" s="24"/>
      <c r="R8" s="24">
        <f t="shared" si="3"/>
        <v>307659.306666666</v>
      </c>
      <c r="S8" s="24">
        <f>VLOOKUP(C8,'[3]11月支付计划'!$C$102:$J$314,8,0)</f>
        <v>220000</v>
      </c>
      <c r="T8" s="24">
        <f>VLOOKUP(D8,'[4]11月'!$I:$J,2,0)</f>
        <v>155200</v>
      </c>
      <c r="U8" s="24">
        <f t="shared" si="4"/>
        <v>64800</v>
      </c>
      <c r="V8" s="24">
        <f>VLOOKUP(D8,[5]河北应付账款!$C:$G,5,0)</f>
        <v>205553.634666666</v>
      </c>
      <c r="W8" s="24">
        <f>VLOOKUP(D8,'[4]10月'!$I:$J,2,0)</f>
        <v>175570</v>
      </c>
      <c r="X8" s="24">
        <f t="shared" si="6"/>
        <v>29983.634666666</v>
      </c>
      <c r="Y8" s="24">
        <f>VLOOKUP(D8,'[6]规则内-打印版'!$D$3:$I$158,6,0)</f>
        <v>231000</v>
      </c>
      <c r="Z8" s="24">
        <f>VLOOKUP(D8,'[4]9月'!$I:$J,2,0)</f>
        <v>221160</v>
      </c>
      <c r="AA8" s="24">
        <f t="shared" si="7"/>
        <v>9840</v>
      </c>
      <c r="AB8" s="24">
        <f>VLOOKUP(D8,[7]支付登记跟进V2!$B:$F,5,0)</f>
        <v>228000</v>
      </c>
      <c r="AC8" s="24">
        <f>VLOOKUP(D8,'[4]8月'!$I:$J,2,0)</f>
        <v>48500</v>
      </c>
      <c r="AD8" s="24">
        <f t="shared" si="9"/>
        <v>179500</v>
      </c>
      <c r="AE8" s="24">
        <f>VLOOKUP(D8,[8]签批清单!$B:$C,2,0)</f>
        <v>227094.242666667</v>
      </c>
      <c r="AF8" s="24">
        <f>VLOOKUP(D8,'[4]7月'!$I:$J,2,0)</f>
        <v>220190</v>
      </c>
      <c r="AG8" s="24">
        <f t="shared" si="10"/>
        <v>6904.24266666701</v>
      </c>
      <c r="AH8" s="47"/>
      <c r="AI8" s="42">
        <f t="shared" si="14"/>
        <v>613972.122666667</v>
      </c>
      <c r="AJ8" s="42">
        <f t="shared" si="15"/>
        <v>393972.122666667</v>
      </c>
      <c r="AK8" s="42">
        <f t="shared" si="16"/>
        <v>86312.8160000006</v>
      </c>
      <c r="AL8" s="42">
        <f t="shared" si="17"/>
        <v>-221687.183999999</v>
      </c>
      <c r="AM8" s="43" t="e">
        <f>VLOOKUP(D8,'[9]2月'!$B:$C,2,0)</f>
        <v>#N/A</v>
      </c>
      <c r="AN8" s="43">
        <f>VLOOKUP(C8,河北应付账款!$C:$AL,18,0)</f>
        <v>220000</v>
      </c>
      <c r="AO8" s="43" t="e">
        <f>VLOOKUP(C8,'河北原材料（大宗）'!$C:$AN,20,0)</f>
        <v>#N/A</v>
      </c>
      <c r="AP8" s="43" t="e">
        <f>VLOOKUP(C8,'预付&amp;票到付款'!$B:$AU,15,0)</f>
        <v>#N/A</v>
      </c>
      <c r="AQ8" s="43" t="e">
        <f>VLOOKUP(C8,'涉诉-河北'!$B:$AV,15,0)</f>
        <v>#N/A</v>
      </c>
    </row>
    <row r="9" s="43" customFormat="1" ht="16.5" hidden="1" spans="2:44">
      <c r="B9" s="67">
        <v>4</v>
      </c>
      <c r="C9" s="67" t="str">
        <f>_xlfn.XLOOKUP(D9,[1]整理明细!$C:$C,[1]整理明细!$B:$B)</f>
        <v>S413082</v>
      </c>
      <c r="D9" s="68" t="s">
        <v>51</v>
      </c>
      <c r="E9" s="68" t="s">
        <v>1078</v>
      </c>
      <c r="F9" s="68"/>
      <c r="G9" s="66">
        <f>VLOOKUP($C9,'[2]2024.01月支付计划'!$B:$H,5,0)</f>
        <v>5479037.59</v>
      </c>
      <c r="H9" s="66">
        <f>VLOOKUP($C9,'[2]2024.01月支付计划'!$B:$H,6,0)</f>
        <v>1240328.26</v>
      </c>
      <c r="I9" s="66">
        <f>VLOOKUP($C9,'[2]2024.01月支付计划'!$B:$H,7,0)</f>
        <v>206721.376666667</v>
      </c>
      <c r="J9" s="24">
        <f t="shared" ref="J9:L9" si="20">P9+V9+Y9+AB9+AE9+S9+M9</f>
        <v>1015546.216</v>
      </c>
      <c r="K9" s="24">
        <f t="shared" si="20"/>
        <v>1292750</v>
      </c>
      <c r="L9" s="24">
        <f t="shared" si="20"/>
        <v>-277203.783999999</v>
      </c>
      <c r="M9" s="33">
        <v>165000</v>
      </c>
      <c r="N9" s="24">
        <v>677820</v>
      </c>
      <c r="O9" s="24">
        <f t="shared" si="12"/>
        <v>-512820</v>
      </c>
      <c r="P9" s="24">
        <f t="shared" si="13"/>
        <v>165377.101333334</v>
      </c>
      <c r="Q9" s="24"/>
      <c r="R9" s="24">
        <f t="shared" si="3"/>
        <v>165377.101333334</v>
      </c>
      <c r="S9" s="24">
        <f>VLOOKUP(C9,'[3]11月支付计划'!$C$102:$J$314,8,0)</f>
        <v>160000</v>
      </c>
      <c r="T9" s="24">
        <v>160000</v>
      </c>
      <c r="U9" s="24">
        <f t="shared" si="4"/>
        <v>0</v>
      </c>
      <c r="V9" s="24">
        <f>VLOOKUP(D9,[5]河北应付账款!$C:$G,5,0)</f>
        <v>149537.245333334</v>
      </c>
      <c r="W9" s="24"/>
      <c r="X9" s="24">
        <f t="shared" si="6"/>
        <v>149537.245333334</v>
      </c>
      <c r="Y9" s="24">
        <f>VLOOKUP(D9,'[6]规则内-打印版'!$D$3:$I$158,6,0)</f>
        <v>126000</v>
      </c>
      <c r="Z9" s="24">
        <f>VLOOKUP(D9,'[4]9月'!$I:$J,2,0)</f>
        <v>213400</v>
      </c>
      <c r="AA9" s="24">
        <f t="shared" si="7"/>
        <v>-87400</v>
      </c>
      <c r="AB9" s="24">
        <f>VLOOKUP(D9,[7]支付登记跟进V2!$B:$F,5,0)</f>
        <v>123000</v>
      </c>
      <c r="AC9" s="24">
        <f>VLOOKUP(D9,'[4]8月'!$I:$J,2,0)</f>
        <v>119310</v>
      </c>
      <c r="AD9" s="24">
        <f t="shared" si="9"/>
        <v>3690</v>
      </c>
      <c r="AE9" s="24">
        <f>VLOOKUP(D9,[8]签批清单!$B:$C,2,0)</f>
        <v>126631.869333333</v>
      </c>
      <c r="AF9" s="24">
        <f>VLOOKUP(D9,'[4]7月'!$I:$J,2,0)</f>
        <v>122220</v>
      </c>
      <c r="AG9" s="24">
        <f t="shared" si="10"/>
        <v>4411.869333333</v>
      </c>
      <c r="AH9" s="47"/>
      <c r="AI9" s="42">
        <f t="shared" si="14"/>
        <v>767580.885333333</v>
      </c>
      <c r="AJ9" s="42">
        <f t="shared" si="15"/>
        <v>607580.885333333</v>
      </c>
      <c r="AK9" s="42">
        <f t="shared" si="16"/>
        <v>442203.783999999</v>
      </c>
      <c r="AL9" s="42">
        <f t="shared" si="17"/>
        <v>277203.783999999</v>
      </c>
      <c r="AM9" s="43" t="e">
        <f>VLOOKUP(D9,'[9]2月'!$B:$C,2,0)</f>
        <v>#N/A</v>
      </c>
      <c r="AN9" s="43">
        <f>VLOOKUP(C9,河北应付账款!$C:$AL,18,0)</f>
        <v>160000</v>
      </c>
      <c r="AO9" s="43" t="e">
        <f>VLOOKUP(C9,'河北原材料（大宗）'!$C:$AN,20,0)</f>
        <v>#N/A</v>
      </c>
      <c r="AP9" s="43" t="e">
        <f>VLOOKUP(C9,'预付&amp;票到付款'!$B:$AU,15,0)</f>
        <v>#N/A</v>
      </c>
      <c r="AQ9" s="43">
        <f>VLOOKUP(C9,'涉诉-河北'!$B:$AV,15,0)</f>
        <v>0</v>
      </c>
      <c r="AR9" s="43">
        <v>1</v>
      </c>
    </row>
    <row r="10" s="43" customFormat="1" ht="16.5" hidden="1" spans="2:44">
      <c r="B10" s="67">
        <v>5</v>
      </c>
      <c r="C10" s="67" t="str">
        <f>_xlfn.XLOOKUP(D10,[1]整理明细!$C:$C,[1]整理明细!$B:$B)</f>
        <v>S413022</v>
      </c>
      <c r="D10" s="68" t="s">
        <v>53</v>
      </c>
      <c r="E10" s="68" t="s">
        <v>1078</v>
      </c>
      <c r="F10" s="68"/>
      <c r="G10" s="66">
        <f>VLOOKUP($C10,'[2]2024.01月支付计划'!$B:$H,5,0)</f>
        <v>7709741.33</v>
      </c>
      <c r="H10" s="66">
        <f>VLOOKUP($C10,'[2]2024.01月支付计划'!$B:$H,6,0)</f>
        <v>3356959.54</v>
      </c>
      <c r="I10" s="66">
        <f>VLOOKUP($C10,'[2]2024.01月支付计划'!$B:$H,7,0)</f>
        <v>559493.256666667</v>
      </c>
      <c r="J10" s="24">
        <f t="shared" ref="J10:L10" si="21">P10+V10+Y10+AB10+AE10+S10+M10</f>
        <v>2518336.79466667</v>
      </c>
      <c r="K10" s="24">
        <f t="shared" si="21"/>
        <v>1961593.52</v>
      </c>
      <c r="L10" s="24">
        <f t="shared" si="21"/>
        <v>556743.274666667</v>
      </c>
      <c r="M10" s="33">
        <f>VLOOKUP(C10,'[2]2024.01月支付计划'!$B:$K,10,0)</f>
        <v>448000</v>
      </c>
      <c r="N10" s="24">
        <v>274247.89</v>
      </c>
      <c r="O10" s="24">
        <f t="shared" si="12"/>
        <v>173752.11</v>
      </c>
      <c r="P10" s="24">
        <f t="shared" si="13"/>
        <v>447594.605333334</v>
      </c>
      <c r="Q10" s="24">
        <f>VLOOKUP(D10,'[4]12月'!$I:$J,2,0)</f>
        <v>310400</v>
      </c>
      <c r="R10" s="24">
        <f t="shared" si="3"/>
        <v>137194.605333334</v>
      </c>
      <c r="S10" s="24">
        <f>VLOOKUP(C10,'[3]11月支付计划'!$C$102:$J$314,8,0)</f>
        <v>420000</v>
      </c>
      <c r="T10" s="24">
        <f>VLOOKUP(D10,'[4]11月'!$I:$J,2,0)</f>
        <v>320100</v>
      </c>
      <c r="U10" s="24">
        <f t="shared" si="4"/>
        <v>99900</v>
      </c>
      <c r="V10" s="24">
        <f>VLOOKUP(D10,[5]河北应付账款!$C:$G,5,0)</f>
        <v>427440.952</v>
      </c>
      <c r="W10" s="24">
        <f>VLOOKUP(D10,'[4]10月'!$I:$J,2,0)</f>
        <v>297000</v>
      </c>
      <c r="X10" s="24">
        <f t="shared" si="6"/>
        <v>130440.952</v>
      </c>
      <c r="Y10" s="24">
        <f>VLOOKUP(D10,'[6]规则内-打印版'!$D$3:$I$158,6,0)</f>
        <v>287000</v>
      </c>
      <c r="Z10" s="24">
        <f>VLOOKUP(D10,'[4]9月'!$I:$J,2,0)</f>
        <v>286485.63</v>
      </c>
      <c r="AA10" s="24">
        <f t="shared" si="7"/>
        <v>514.369999999995</v>
      </c>
      <c r="AB10" s="24">
        <f>VLOOKUP(D10,[7]支付登记跟进V2!$B:$F,5,0)</f>
        <v>261000</v>
      </c>
      <c r="AC10" s="24">
        <f>VLOOKUP(D10,'[4]8月'!$I:$J,2,0)</f>
        <v>253170</v>
      </c>
      <c r="AD10" s="24">
        <f t="shared" si="9"/>
        <v>7830</v>
      </c>
      <c r="AE10" s="24">
        <f>VLOOKUP(D10,[8]签批清单!$B:$C,2,0)</f>
        <v>227301.237333333</v>
      </c>
      <c r="AF10" s="24">
        <f>VLOOKUP(D10,'[4]7月'!$I:$J,2,0)</f>
        <v>220190</v>
      </c>
      <c r="AG10" s="24">
        <f t="shared" si="10"/>
        <v>7111.237333333</v>
      </c>
      <c r="AH10" s="47"/>
      <c r="AI10" s="42">
        <f t="shared" si="14"/>
        <v>758851.330666667</v>
      </c>
      <c r="AJ10" s="42">
        <f t="shared" si="15"/>
        <v>338851.330666667</v>
      </c>
      <c r="AK10" s="42">
        <f t="shared" si="16"/>
        <v>-108743.274666667</v>
      </c>
      <c r="AL10" s="42">
        <f t="shared" si="17"/>
        <v>-556743.274666667</v>
      </c>
      <c r="AM10" s="43" t="e">
        <f>VLOOKUP(D10,'[9]2月'!$B:$C,2,0)</f>
        <v>#N/A</v>
      </c>
      <c r="AN10" s="43">
        <f>VLOOKUP(C10,河北应付账款!$C:$AL,18,0)</f>
        <v>420000</v>
      </c>
      <c r="AO10" s="43">
        <f>VLOOKUP(C10,'河北原材料（大宗）'!$C:$AN,20,0)</f>
        <v>0</v>
      </c>
      <c r="AP10" s="43" t="e">
        <f>VLOOKUP(C10,'预付&amp;票到付款'!$B:$AU,15,0)</f>
        <v>#N/A</v>
      </c>
      <c r="AQ10" s="43" t="e">
        <f>VLOOKUP(C10,'涉诉-河北'!$B:$AV,15,0)</f>
        <v>#N/A</v>
      </c>
      <c r="AR10" s="43">
        <v>1</v>
      </c>
    </row>
    <row r="11" s="43" customFormat="1" ht="16.5" hidden="1" spans="2:43">
      <c r="B11" s="46">
        <v>6</v>
      </c>
      <c r="C11" s="46" t="str">
        <f>_xlfn.XLOOKUP(D11,[1]整理明细!$C:$C,[1]整理明细!$B:$B)</f>
        <v>S413029</v>
      </c>
      <c r="D11" s="47" t="s">
        <v>55</v>
      </c>
      <c r="E11" s="47" t="s">
        <v>1078</v>
      </c>
      <c r="F11" s="47"/>
      <c r="G11" s="66">
        <f>VLOOKUP($C11,'[2]2024.01月支付计划'!$B:$H,5,0)</f>
        <v>8031511.02</v>
      </c>
      <c r="H11" s="66">
        <f>VLOOKUP($C11,'[2]2024.01月支付计划'!$B:$H,6,0)</f>
        <v>3340857.04</v>
      </c>
      <c r="I11" s="66">
        <f>VLOOKUP($C11,'[2]2024.01月支付计划'!$B:$H,7,0)</f>
        <v>556809.506666667</v>
      </c>
      <c r="J11" s="24">
        <f t="shared" ref="J11:L11" si="22">P11+V11+Y11+AB11+AE11+S11+M11</f>
        <v>3133430.96933333</v>
      </c>
      <c r="K11" s="24">
        <f t="shared" si="22"/>
        <v>3059558.24</v>
      </c>
      <c r="L11" s="24">
        <f t="shared" si="22"/>
        <v>73872.7293333346</v>
      </c>
      <c r="M11" s="33">
        <f>VLOOKUP(C11,'[2]2024.01月支付计划'!$B:$K,10,0)</f>
        <v>557000</v>
      </c>
      <c r="N11" s="24">
        <v>727500</v>
      </c>
      <c r="O11" s="24">
        <f t="shared" si="12"/>
        <v>-170500</v>
      </c>
      <c r="P11" s="24">
        <f t="shared" si="13"/>
        <v>445447.605333334</v>
      </c>
      <c r="Q11" s="24">
        <f>VLOOKUP(D11,'[4]12月'!$I:$J,2,0)</f>
        <v>463700</v>
      </c>
      <c r="R11" s="24">
        <f t="shared" si="3"/>
        <v>-18252.3946666664</v>
      </c>
      <c r="S11" s="24">
        <f>VLOOKUP(C11,'[3]11月支付计划'!$C$102:$J$314,8,0)</f>
        <v>410000</v>
      </c>
      <c r="T11" s="24">
        <f>VLOOKUP(D11,'[4]11月'!$I:$J,2,0)</f>
        <v>271600</v>
      </c>
      <c r="U11" s="24">
        <f t="shared" si="4"/>
        <v>138400</v>
      </c>
      <c r="V11" s="24">
        <f>VLOOKUP(D11,[5]河北应付账款!$C:$G,5,0)</f>
        <v>429007.201333334</v>
      </c>
      <c r="W11" s="24">
        <f>VLOOKUP(D11,'[4]10月'!$I:$J,2,0)</f>
        <v>339500</v>
      </c>
      <c r="X11" s="24">
        <f t="shared" si="6"/>
        <v>89507.201333334</v>
      </c>
      <c r="Y11" s="24">
        <f>VLOOKUP(D11,'[6]规则内-打印版'!$D$3:$I$158,6,0)</f>
        <v>442000</v>
      </c>
      <c r="Z11" s="24">
        <f>VLOOKUP(D11,'[4]9月'!$I:$J,2,0)</f>
        <v>426800</v>
      </c>
      <c r="AA11" s="24">
        <f t="shared" si="7"/>
        <v>15200</v>
      </c>
      <c r="AB11" s="24">
        <f>VLOOKUP(D11,[7]支付登记跟进V2!$B:$F,5,0)</f>
        <v>432000</v>
      </c>
      <c r="AC11" s="24">
        <f>VLOOKUP(D11,'[4]8月'!$I:$J,2,0)</f>
        <v>419040</v>
      </c>
      <c r="AD11" s="24">
        <f t="shared" si="9"/>
        <v>12960</v>
      </c>
      <c r="AE11" s="24">
        <f>VLOOKUP(D11,[8]签批清单!$B:$C,2,0)</f>
        <v>417976.162666667</v>
      </c>
      <c r="AF11" s="24">
        <f>VLOOKUP(D11,'[4]7月'!$I:$J,2,0)</f>
        <v>411418.24</v>
      </c>
      <c r="AG11" s="24">
        <f t="shared" si="10"/>
        <v>6557.92266666703</v>
      </c>
      <c r="AH11" s="47"/>
      <c r="AI11" s="42">
        <f t="shared" si="14"/>
        <v>1338574.876</v>
      </c>
      <c r="AJ11" s="42">
        <f t="shared" si="15"/>
        <v>928574.876</v>
      </c>
      <c r="AK11" s="42">
        <f t="shared" si="16"/>
        <v>483127.270666666</v>
      </c>
      <c r="AL11" s="42">
        <f t="shared" si="17"/>
        <v>-73872.7293333337</v>
      </c>
      <c r="AM11" s="43" t="e">
        <f>VLOOKUP(D11,'[9]2月'!$B:$C,2,0)</f>
        <v>#N/A</v>
      </c>
      <c r="AN11" s="43">
        <f>VLOOKUP(C11,河北应付账款!$C:$AL,18,0)</f>
        <v>410000</v>
      </c>
      <c r="AO11" s="43" t="e">
        <f>VLOOKUP(C11,'河北原材料（大宗）'!$C:$AN,20,0)</f>
        <v>#N/A</v>
      </c>
      <c r="AP11" s="43" t="e">
        <f>VLOOKUP(C11,'预付&amp;票到付款'!$B:$AU,15,0)</f>
        <v>#N/A</v>
      </c>
      <c r="AQ11" s="43" t="e">
        <f>VLOOKUP(C11,'涉诉-河北'!$B:$AV,15,0)</f>
        <v>#N/A</v>
      </c>
    </row>
    <row r="12" s="43" customFormat="1" ht="16.5" hidden="1" spans="2:43">
      <c r="B12" s="46">
        <v>7</v>
      </c>
      <c r="C12" s="46" t="str">
        <f>_xlfn.XLOOKUP(D12,[1]整理明细!$C:$C,[1]整理明细!$B:$B)</f>
        <v>S422005</v>
      </c>
      <c r="D12" s="47" t="s">
        <v>57</v>
      </c>
      <c r="E12" s="47" t="s">
        <v>1078</v>
      </c>
      <c r="F12" s="47"/>
      <c r="G12" s="66">
        <f>VLOOKUP($C12,'[2]2024.01月支付计划'!$B:$H,5,0)</f>
        <v>3152206.45</v>
      </c>
      <c r="H12" s="66">
        <f>VLOOKUP($C12,'[2]2024.01月支付计划'!$B:$H,6,0)</f>
        <v>1599356.41</v>
      </c>
      <c r="I12" s="66">
        <f>VLOOKUP($C12,'[2]2024.01月支付计划'!$B:$H,7,0)</f>
        <v>266559.401666667</v>
      </c>
      <c r="J12" s="24">
        <f t="shared" ref="J12:L12" si="23">P12+V12+Y12+AB12+AE12+S12+M12</f>
        <v>1260451.30533333</v>
      </c>
      <c r="K12" s="24">
        <f t="shared" si="23"/>
        <v>2274878.17</v>
      </c>
      <c r="L12" s="24">
        <f t="shared" si="23"/>
        <v>-1014426.86466667</v>
      </c>
      <c r="M12" s="33">
        <f>VLOOKUP(C12,'[2]2024.01月支付计划'!$B:$K,10,0)</f>
        <v>213000</v>
      </c>
      <c r="N12" s="24">
        <v>394988.17</v>
      </c>
      <c r="O12" s="24">
        <f t="shared" si="12"/>
        <v>-181988.17</v>
      </c>
      <c r="P12" s="24">
        <f t="shared" si="13"/>
        <v>213247.521333334</v>
      </c>
      <c r="Q12" s="24">
        <f>VLOOKUP(D12,'[4]12月'!$I:$J,2,0)</f>
        <v>247000</v>
      </c>
      <c r="R12" s="24">
        <f t="shared" si="3"/>
        <v>-33752.4786666664</v>
      </c>
      <c r="S12" s="24">
        <f>VLOOKUP(C12,'[3]11月支付计划'!$C$102:$J$314,8,0)</f>
        <v>190000</v>
      </c>
      <c r="T12" s="24">
        <f>VLOOKUP(D12,'[4]11月'!$I:$J,2,0)</f>
        <v>386000</v>
      </c>
      <c r="U12" s="24">
        <f t="shared" si="4"/>
        <v>-196000</v>
      </c>
      <c r="V12" s="24">
        <f>VLOOKUP(D12,[5]河北应付账款!$C:$G,5,0)</f>
        <v>186734.196</v>
      </c>
      <c r="W12" s="24">
        <f>VLOOKUP(D12,'[4]10月'!$I:$J,2,0)</f>
        <v>246000</v>
      </c>
      <c r="X12" s="24">
        <f t="shared" si="6"/>
        <v>-59265.804</v>
      </c>
      <c r="Y12" s="24">
        <f>VLOOKUP(D12,'[6]规则内-打印版'!$D$3:$I$158,6,0)</f>
        <v>183000</v>
      </c>
      <c r="Z12" s="24">
        <f>VLOOKUP(D12,'[4]9月'!$I:$J,2,0)</f>
        <v>490000</v>
      </c>
      <c r="AA12" s="24">
        <f t="shared" si="7"/>
        <v>-307000</v>
      </c>
      <c r="AB12" s="24">
        <f>VLOOKUP(D12,[7]支付登记跟进V2!$B:$F,5,0)</f>
        <v>148000</v>
      </c>
      <c r="AC12" s="24">
        <f>VLOOKUP(D12,'[4]8月'!$I:$J,2,0)</f>
        <v>194040</v>
      </c>
      <c r="AD12" s="24">
        <f t="shared" si="9"/>
        <v>-46040</v>
      </c>
      <c r="AE12" s="24">
        <f>VLOOKUP(D12,[8]签批清单!$B:$C,2,0)</f>
        <v>126469.588</v>
      </c>
      <c r="AF12" s="24">
        <f>VLOOKUP(D12,'[4]7月'!$I:$J,2,0)</f>
        <v>316850</v>
      </c>
      <c r="AG12" s="24">
        <f t="shared" si="10"/>
        <v>-190380.412</v>
      </c>
      <c r="AH12" s="47"/>
      <c r="AI12" s="42">
        <f t="shared" si="14"/>
        <v>1630674.386</v>
      </c>
      <c r="AJ12" s="42">
        <f t="shared" si="15"/>
        <v>1440674.386</v>
      </c>
      <c r="AK12" s="42">
        <f t="shared" si="16"/>
        <v>1227426.86466667</v>
      </c>
      <c r="AL12" s="42">
        <f t="shared" si="17"/>
        <v>1014426.86466667</v>
      </c>
      <c r="AM12" s="43">
        <f>VLOOKUP(D12,'[9]2月'!$B:$C,2,0)</f>
        <v>111740</v>
      </c>
      <c r="AN12" s="43">
        <f>VLOOKUP(C12,河北应付账款!$C:$AL,18,0)</f>
        <v>190000</v>
      </c>
      <c r="AO12" s="43" t="e">
        <f>VLOOKUP(C12,'河北原材料（大宗）'!$C:$AN,20,0)</f>
        <v>#N/A</v>
      </c>
      <c r="AP12" s="43" t="e">
        <f>VLOOKUP(C12,'预付&amp;票到付款'!$B:$AU,15,0)</f>
        <v>#N/A</v>
      </c>
      <c r="AQ12" s="43" t="e">
        <f>VLOOKUP(C12,'涉诉-河北'!$B:$AV,15,0)</f>
        <v>#N/A</v>
      </c>
    </row>
    <row r="13" s="43" customFormat="1" ht="16.5" hidden="1" spans="2:43">
      <c r="B13" s="46">
        <v>8</v>
      </c>
      <c r="C13" s="46" t="str">
        <f>_xlfn.XLOOKUP(D13,[1]整理明细!$C:$C,[1]整理明细!$B:$B)</f>
        <v>S413034</v>
      </c>
      <c r="D13" s="47" t="s">
        <v>59</v>
      </c>
      <c r="E13" s="47" t="s">
        <v>1078</v>
      </c>
      <c r="F13" s="47"/>
      <c r="G13" s="66">
        <f>VLOOKUP($C13,'[2]2024.01月支付计划'!$B:$H,5,0)</f>
        <v>2957700.74</v>
      </c>
      <c r="H13" s="66">
        <f>VLOOKUP($C13,'[2]2024.01月支付计划'!$B:$H,6,0)</f>
        <v>1812667.55</v>
      </c>
      <c r="I13" s="66">
        <f>VLOOKUP($C13,'[2]2024.01月支付计划'!$B:$H,7,0)</f>
        <v>302111.258333333</v>
      </c>
      <c r="J13" s="24">
        <f t="shared" ref="J13:L13" si="24">P13+V13+Y13+AB13+AE13+S13+M13</f>
        <v>2039857.598</v>
      </c>
      <c r="K13" s="24">
        <f t="shared" si="24"/>
        <v>2749670</v>
      </c>
      <c r="L13" s="24">
        <f t="shared" si="24"/>
        <v>-709812.402</v>
      </c>
      <c r="M13" s="33">
        <f>VLOOKUP(C13,'[2]2024.01月支付计划'!$B:$K,10,0)</f>
        <v>242000</v>
      </c>
      <c r="N13" s="24">
        <v>155200</v>
      </c>
      <c r="O13" s="24">
        <f t="shared" si="12"/>
        <v>86800</v>
      </c>
      <c r="P13" s="24">
        <f t="shared" si="13"/>
        <v>241689.006666666</v>
      </c>
      <c r="Q13" s="24">
        <v>48500</v>
      </c>
      <c r="R13" s="24">
        <f t="shared" si="3"/>
        <v>193189.006666666</v>
      </c>
      <c r="S13" s="24">
        <f>VLOOKUP(C13,'[3]11月支付计划'!$C$102:$J$314,8,0)</f>
        <v>350000</v>
      </c>
      <c r="T13" s="24">
        <f>VLOOKUP(D13,'[4]11月'!$I:$J,2,0)</f>
        <v>77600</v>
      </c>
      <c r="U13" s="24">
        <f t="shared" si="4"/>
        <v>272400</v>
      </c>
      <c r="V13" s="24">
        <f>VLOOKUP(D13,[5]河北应付账款!$C:$G,5,0)</f>
        <v>484199.254</v>
      </c>
      <c r="W13" s="24">
        <f>VLOOKUP(D13,'[4]10月'!$I:$J,2,0)</f>
        <v>276450</v>
      </c>
      <c r="X13" s="24">
        <f t="shared" si="6"/>
        <v>207749.254</v>
      </c>
      <c r="Y13" s="24">
        <f>VLOOKUP(D13,'[6]规则内-打印版'!$D$3:$I$158,6,0)</f>
        <v>285000</v>
      </c>
      <c r="Z13" s="24">
        <f>VLOOKUP(D13,'[4]9月'!$I:$J,2,0)</f>
        <v>1090000</v>
      </c>
      <c r="AA13" s="24">
        <f t="shared" si="7"/>
        <v>-805000</v>
      </c>
      <c r="AB13" s="24">
        <f>VLOOKUP(D13,[7]支付登记跟进V2!$B:$F,5,0)</f>
        <v>285000</v>
      </c>
      <c r="AC13" s="24">
        <f>VLOOKUP(D13,'[4]8月'!$I:$J,2,0)</f>
        <v>955450</v>
      </c>
      <c r="AD13" s="24">
        <f t="shared" si="9"/>
        <v>-670450</v>
      </c>
      <c r="AE13" s="24">
        <f>VLOOKUP(D13,[8]签批清单!$B:$C,2,0)</f>
        <v>151969.337333333</v>
      </c>
      <c r="AF13" s="24">
        <f>VLOOKUP(D13,'[4]7月'!$I:$J,2,0)</f>
        <v>146470</v>
      </c>
      <c r="AG13" s="24">
        <f t="shared" si="10"/>
        <v>5499.33733333301</v>
      </c>
      <c r="AH13" s="47"/>
      <c r="AI13" s="42">
        <f t="shared" si="14"/>
        <v>1543501.40866667</v>
      </c>
      <c r="AJ13" s="42">
        <f t="shared" si="15"/>
        <v>1193501.40866667</v>
      </c>
      <c r="AK13" s="42">
        <f t="shared" si="16"/>
        <v>951812.402000004</v>
      </c>
      <c r="AL13" s="42">
        <f t="shared" si="17"/>
        <v>709812.402000004</v>
      </c>
      <c r="AM13" s="43" t="e">
        <f>VLOOKUP(D13,'[9]2月'!$B:$C,2,0)</f>
        <v>#N/A</v>
      </c>
      <c r="AN13" s="43">
        <f>VLOOKUP(C13,河北应付账款!$C:$AL,18,0)</f>
        <v>350000</v>
      </c>
      <c r="AO13" s="43" t="e">
        <f>VLOOKUP(C13,'河北原材料（大宗）'!$C:$AN,20,0)</f>
        <v>#N/A</v>
      </c>
      <c r="AP13" s="43" t="e">
        <f>VLOOKUP(C13,'预付&amp;票到付款'!$B:$AU,15,0)</f>
        <v>#N/A</v>
      </c>
      <c r="AQ13" s="43" t="e">
        <f>VLOOKUP(C13,'涉诉-河北'!$B:$AV,15,0)</f>
        <v>#N/A</v>
      </c>
    </row>
    <row r="14" s="43" customFormat="1" ht="16.5" hidden="1" spans="2:43">
      <c r="B14" s="46">
        <v>9</v>
      </c>
      <c r="C14" s="46" t="str">
        <f>_xlfn.XLOOKUP(D14,[1]整理明细!$C:$C,[1]整理明细!$B:$B)</f>
        <v>S513014</v>
      </c>
      <c r="D14" s="47" t="s">
        <v>709</v>
      </c>
      <c r="E14" s="47" t="s">
        <v>1078</v>
      </c>
      <c r="F14" s="47"/>
      <c r="G14" s="66">
        <f>VLOOKUP($C14,'[2]2024.01月支付计划'!$B:$H,5,0)</f>
        <v>3646284.13</v>
      </c>
      <c r="H14" s="66">
        <f>VLOOKUP($C14,'[2]2024.01月支付计划'!$B:$H,6,0)</f>
        <v>2076238.92</v>
      </c>
      <c r="I14" s="66">
        <f>VLOOKUP($C14,'[2]2024.01月支付计划'!$B:$H,7,0)</f>
        <v>346039.82</v>
      </c>
      <c r="J14" s="24">
        <f t="shared" ref="J14:L14" si="25">P14+V14+Y14+AB14+AE14+S14+M14</f>
        <v>1639578.416</v>
      </c>
      <c r="K14" s="24">
        <f t="shared" si="25"/>
        <v>1390320</v>
      </c>
      <c r="L14" s="24">
        <f t="shared" si="25"/>
        <v>249258.416</v>
      </c>
      <c r="M14" s="33">
        <f>VLOOKUP(C14,'[2]2024.01月支付计划'!$B:$K,10,0)</f>
        <v>500000</v>
      </c>
      <c r="N14" s="24">
        <v>500000</v>
      </c>
      <c r="O14" s="24">
        <f t="shared" si="12"/>
        <v>0</v>
      </c>
      <c r="P14" s="24">
        <f t="shared" si="13"/>
        <v>276831.856</v>
      </c>
      <c r="Q14" s="24">
        <f>VLOOKUP(D14,'[4]12月'!$I:$J,2,0)</f>
        <v>229800</v>
      </c>
      <c r="R14" s="24">
        <f t="shared" si="3"/>
        <v>47031.856</v>
      </c>
      <c r="S14" s="24">
        <f>VLOOKUP(C14,'[3]11月支付计划'!$C$102:$J$314,8,0)</f>
        <v>200000</v>
      </c>
      <c r="T14" s="24"/>
      <c r="U14" s="24">
        <f t="shared" si="4"/>
        <v>200000</v>
      </c>
      <c r="V14" s="24">
        <v>218000</v>
      </c>
      <c r="W14" s="24"/>
      <c r="X14" s="24">
        <f t="shared" si="6"/>
        <v>218000</v>
      </c>
      <c r="Y14" s="24">
        <v>167000</v>
      </c>
      <c r="Z14" s="24">
        <f>VLOOKUP(D14,'[4]9月'!$I:$J,2,0)</f>
        <v>147000</v>
      </c>
      <c r="AA14" s="24">
        <f t="shared" si="7"/>
        <v>20000</v>
      </c>
      <c r="AB14" s="24">
        <v>155000</v>
      </c>
      <c r="AC14" s="24">
        <f>VLOOKUP(D14,'[4]8月'!$I:$J,2,0)</f>
        <v>219520</v>
      </c>
      <c r="AD14" s="24">
        <f t="shared" si="9"/>
        <v>-64520</v>
      </c>
      <c r="AE14" s="24">
        <f>VLOOKUP(D14,[8]签批清单!$B:$C,2,0)</f>
        <v>122746.56</v>
      </c>
      <c r="AF14" s="24">
        <f>VLOOKUP(D14,'[4]7月'!$I:$J,2,0)</f>
        <v>294000</v>
      </c>
      <c r="AG14" s="24">
        <f t="shared" si="10"/>
        <v>-171253.44</v>
      </c>
      <c r="AH14" s="47"/>
      <c r="AI14" s="42">
        <f t="shared" si="14"/>
        <v>727573.44</v>
      </c>
      <c r="AJ14" s="42">
        <f t="shared" si="15"/>
        <v>527573.44</v>
      </c>
      <c r="AK14" s="42">
        <f t="shared" si="16"/>
        <v>250741.584</v>
      </c>
      <c r="AL14" s="42">
        <f t="shared" si="17"/>
        <v>-249258.416</v>
      </c>
      <c r="AM14" s="43" t="e">
        <f>VLOOKUP(D14,'[9]2月'!$B:$C,2,0)</f>
        <v>#N/A</v>
      </c>
      <c r="AN14" s="43" t="e">
        <f>VLOOKUP(C14,河北应付账款!$C:$AL,18,0)</f>
        <v>#N/A</v>
      </c>
      <c r="AO14" s="43">
        <f>VLOOKUP(C14,'河北原材料（大宗）'!$C:$AN,20,0)</f>
        <v>200000</v>
      </c>
      <c r="AP14" s="43" t="e">
        <f>VLOOKUP(C14,'预付&amp;票到付款'!$B:$AU,15,0)</f>
        <v>#N/A</v>
      </c>
      <c r="AQ14" s="43" t="e">
        <f>VLOOKUP(C14,'涉诉-河北'!$B:$AV,15,0)</f>
        <v>#N/A</v>
      </c>
    </row>
    <row r="15" s="43" customFormat="1" ht="16.5" hidden="1" spans="2:43">
      <c r="B15" s="46">
        <v>10</v>
      </c>
      <c r="C15" s="46" t="str">
        <f>_xlfn.XLOOKUP(D15,[1]整理明细!$C:$C,[1]整理明细!$B:$B)</f>
        <v>S411007</v>
      </c>
      <c r="D15" s="47" t="s">
        <v>61</v>
      </c>
      <c r="E15" s="47" t="s">
        <v>1078</v>
      </c>
      <c r="F15" s="47"/>
      <c r="G15" s="66">
        <f>VLOOKUP($C15,'[2]2024.01月支付计划'!$B:$H,5,0)</f>
        <v>2779541.67</v>
      </c>
      <c r="H15" s="66">
        <f>VLOOKUP($C15,'[2]2024.01月支付计划'!$B:$H,6,0)</f>
        <v>782928.7</v>
      </c>
      <c r="I15" s="66">
        <f>VLOOKUP($C15,'[2]2024.01月支付计划'!$B:$H,7,0)</f>
        <v>130488.116666667</v>
      </c>
      <c r="J15" s="24">
        <f t="shared" ref="J15:L15" si="26">P15+V15+Y15+AB15+AE15+S15+M15</f>
        <v>765673.675333334</v>
      </c>
      <c r="K15" s="24">
        <f t="shared" si="26"/>
        <v>892400</v>
      </c>
      <c r="L15" s="24">
        <f t="shared" si="26"/>
        <v>-126726.324666666</v>
      </c>
      <c r="M15" s="33">
        <f>VLOOKUP(C15,'[2]2024.01月支付计划'!$B:$K,10,0)</f>
        <v>104000</v>
      </c>
      <c r="N15" s="24">
        <v>232800</v>
      </c>
      <c r="O15" s="24">
        <f t="shared" si="12"/>
        <v>-128800</v>
      </c>
      <c r="P15" s="24">
        <f t="shared" si="13"/>
        <v>104390.493333334</v>
      </c>
      <c r="Q15" s="24">
        <f>VLOOKUP(D15,'[4]12月'!$I:$J,2,0)</f>
        <v>126100</v>
      </c>
      <c r="R15" s="24">
        <f t="shared" si="3"/>
        <v>-21709.5066666664</v>
      </c>
      <c r="S15" s="24">
        <f>VLOOKUP(C15,'[3]11月支付计划'!$C$102:$J$314,8,0)</f>
        <v>110000</v>
      </c>
      <c r="T15" s="24">
        <f>VLOOKUP(D15,'[4]11月'!$I:$J,2,0)</f>
        <v>135800</v>
      </c>
      <c r="U15" s="24">
        <f t="shared" si="4"/>
        <v>-25800</v>
      </c>
      <c r="V15" s="24">
        <f>VLOOKUP(D15,[5]河北应付账款!$C:$G,5,0)</f>
        <v>142967.958</v>
      </c>
      <c r="W15" s="24"/>
      <c r="X15" s="24">
        <f t="shared" si="6"/>
        <v>142967.958</v>
      </c>
      <c r="Y15" s="24">
        <f>VLOOKUP(D15,'[6]规则内-打印版'!$D$3:$I$158,6,0)</f>
        <v>100000</v>
      </c>
      <c r="Z15" s="24">
        <f>VLOOKUP(D15,'[4]9月'!$I:$J,2,0)</f>
        <v>97000</v>
      </c>
      <c r="AA15" s="24">
        <f t="shared" si="7"/>
        <v>3000</v>
      </c>
      <c r="AB15" s="24">
        <f>VLOOKUP(D15,[7]支付登记跟进V2!$B:$F,5,0)</f>
        <v>110000</v>
      </c>
      <c r="AC15" s="24">
        <f>VLOOKUP(D15,'[4]8月'!$I:$J,2,0)</f>
        <v>106700</v>
      </c>
      <c r="AD15" s="24">
        <f t="shared" si="9"/>
        <v>3300</v>
      </c>
      <c r="AE15" s="24">
        <f>VLOOKUP(D15,[8]签批清单!$B:$C,2,0)</f>
        <v>94315.224</v>
      </c>
      <c r="AF15" s="24">
        <f>VLOOKUP(D15,'[4]7月'!$I:$J,2,0)</f>
        <v>194000</v>
      </c>
      <c r="AG15" s="24">
        <f t="shared" si="10"/>
        <v>-99684.776</v>
      </c>
      <c r="AH15" s="47"/>
      <c r="AI15" s="42">
        <f t="shared" si="14"/>
        <v>445116.818</v>
      </c>
      <c r="AJ15" s="42">
        <f t="shared" si="15"/>
        <v>335116.818</v>
      </c>
      <c r="AK15" s="42">
        <f t="shared" si="16"/>
        <v>230726.324666666</v>
      </c>
      <c r="AL15" s="42">
        <f t="shared" si="17"/>
        <v>126726.324666666</v>
      </c>
      <c r="AM15" s="43" t="e">
        <f>VLOOKUP(D15,'[9]2月'!$B:$C,2,0)</f>
        <v>#N/A</v>
      </c>
      <c r="AN15" s="43">
        <f>VLOOKUP(C15,河北应付账款!$C:$AL,18,0)</f>
        <v>110000</v>
      </c>
      <c r="AO15" s="43" t="e">
        <f>VLOOKUP(C15,'河北原材料（大宗）'!$C:$AN,20,0)</f>
        <v>#N/A</v>
      </c>
      <c r="AP15" s="43" t="e">
        <f>VLOOKUP(C15,'预付&amp;票到付款'!$B:$AU,15,0)</f>
        <v>#N/A</v>
      </c>
      <c r="AQ15" s="43" t="e">
        <f>VLOOKUP(C15,'涉诉-河北'!$B:$AV,15,0)</f>
        <v>#N/A</v>
      </c>
    </row>
    <row r="16" s="43" customFormat="1" ht="16.5" hidden="1" spans="2:43">
      <c r="B16" s="46">
        <v>11</v>
      </c>
      <c r="C16" s="46" t="str">
        <f>_xlfn.XLOOKUP(D16,[1]整理明细!$C:$C,[1]整理明细!$B:$B)</f>
        <v>S413035</v>
      </c>
      <c r="D16" s="47" t="s">
        <v>63</v>
      </c>
      <c r="E16" s="47" t="s">
        <v>1078</v>
      </c>
      <c r="F16" s="47"/>
      <c r="G16" s="66">
        <f>VLOOKUP($C16,'[2]2024.01月支付计划'!$B:$H,5,0)</f>
        <v>3137472.29</v>
      </c>
      <c r="H16" s="66">
        <f>VLOOKUP($C16,'[2]2024.01月支付计划'!$B:$H,6,0)</f>
        <v>708322.01</v>
      </c>
      <c r="I16" s="66">
        <f>VLOOKUP($C16,'[2]2024.01月支付计划'!$B:$H,7,0)</f>
        <v>118053.668333333</v>
      </c>
      <c r="J16" s="24">
        <f t="shared" ref="J16:L16" si="27">P16+V16+Y16+AB16+AE16+S16+M16</f>
        <v>749245.272799999</v>
      </c>
      <c r="K16" s="24">
        <f t="shared" si="27"/>
        <v>608190</v>
      </c>
      <c r="L16" s="24">
        <f t="shared" si="27"/>
        <v>141055.272799999</v>
      </c>
      <c r="M16" s="33">
        <f>VLOOKUP(C16,'[2]2024.01月支付计划'!$B:$K,10,0)</f>
        <v>94000</v>
      </c>
      <c r="N16" s="24">
        <v>116400</v>
      </c>
      <c r="O16" s="24">
        <f t="shared" si="12"/>
        <v>-22400</v>
      </c>
      <c r="P16" s="24">
        <f t="shared" si="13"/>
        <v>94442.9346666664</v>
      </c>
      <c r="Q16" s="24">
        <f>VLOOKUP(D16,'[4]12月'!$I:$J,2,0)</f>
        <v>29100</v>
      </c>
      <c r="R16" s="24">
        <f t="shared" si="3"/>
        <v>65342.9346666664</v>
      </c>
      <c r="S16" s="24">
        <f>VLOOKUP(C16,'[3]11月支付计划'!$C$102:$J$314,8,0)</f>
        <v>100000</v>
      </c>
      <c r="T16" s="24">
        <f>VLOOKUP(D16,'[4]11月'!$I:$J,2,0)</f>
        <v>135800</v>
      </c>
      <c r="U16" s="24">
        <f t="shared" si="4"/>
        <v>-35800</v>
      </c>
      <c r="V16" s="24">
        <f>VLOOKUP(D16,[5]河北应付账款!$C:$G,5,0)</f>
        <v>126184.3168</v>
      </c>
      <c r="W16" s="24"/>
      <c r="X16" s="24">
        <f t="shared" si="6"/>
        <v>126184.3168</v>
      </c>
      <c r="Y16" s="24">
        <f>VLOOKUP(D16,'[6]规则内-打印版'!$D$3:$I$158,6,0)</f>
        <v>107000</v>
      </c>
      <c r="Z16" s="24">
        <f>VLOOKUP(D16,'[4]9月'!$I:$J,2,0)</f>
        <v>104760</v>
      </c>
      <c r="AA16" s="24">
        <f t="shared" si="7"/>
        <v>2240</v>
      </c>
      <c r="AB16" s="24">
        <f>VLOOKUP(D16,[7]支付登记跟进V2!$B:$F,5,0)</f>
        <v>109000</v>
      </c>
      <c r="AC16" s="24">
        <f>VLOOKUP(D16,'[4]8月'!$I:$J,2,0)</f>
        <v>105730</v>
      </c>
      <c r="AD16" s="24">
        <f t="shared" si="9"/>
        <v>3270</v>
      </c>
      <c r="AE16" s="24">
        <f>VLOOKUP(D16,[8]签批清单!$B:$C,2,0)</f>
        <v>118618.021333333</v>
      </c>
      <c r="AF16" s="24">
        <f>VLOOKUP(D16,'[4]7月'!$I:$J,2,0)</f>
        <v>116400</v>
      </c>
      <c r="AG16" s="24">
        <f t="shared" si="10"/>
        <v>2218.021333333</v>
      </c>
      <c r="AH16" s="47"/>
      <c r="AI16" s="42">
        <f t="shared" si="14"/>
        <v>147387.661866667</v>
      </c>
      <c r="AJ16" s="42">
        <f t="shared" si="15"/>
        <v>47387.661866667</v>
      </c>
      <c r="AK16" s="42">
        <f t="shared" si="16"/>
        <v>-47055.2727999994</v>
      </c>
      <c r="AL16" s="42">
        <f t="shared" si="17"/>
        <v>-141055.272799999</v>
      </c>
      <c r="AM16" s="43" t="e">
        <f>VLOOKUP(D16,'[9]2月'!$B:$C,2,0)</f>
        <v>#N/A</v>
      </c>
      <c r="AN16" s="43">
        <f>VLOOKUP(C16,河北应付账款!$C:$AL,18,0)</f>
        <v>100000</v>
      </c>
      <c r="AO16" s="43" t="e">
        <f>VLOOKUP(C16,'河北原材料（大宗）'!$C:$AN,20,0)</f>
        <v>#N/A</v>
      </c>
      <c r="AP16" s="43" t="e">
        <f>VLOOKUP(C16,'预付&amp;票到付款'!$B:$AU,15,0)</f>
        <v>#N/A</v>
      </c>
      <c r="AQ16" s="43" t="e">
        <f>VLOOKUP(C16,'涉诉-河北'!$B:$AV,15,0)</f>
        <v>#N/A</v>
      </c>
    </row>
    <row r="17" s="43" customFormat="1" ht="16.5" hidden="1" spans="2:43">
      <c r="B17" s="46">
        <v>12</v>
      </c>
      <c r="C17" s="46" t="str">
        <f>_xlfn.XLOOKUP(D17,[1]整理明细!$C:$C,[1]整理明细!$B:$B)</f>
        <v>S413037</v>
      </c>
      <c r="D17" s="47" t="s">
        <v>65</v>
      </c>
      <c r="E17" s="47" t="s">
        <v>1078</v>
      </c>
      <c r="F17" s="47"/>
      <c r="G17" s="66">
        <f>VLOOKUP($C17,'[2]2024.01月支付计划'!$B:$H,5,0)</f>
        <v>2824085.07</v>
      </c>
      <c r="H17" s="66">
        <f>VLOOKUP($C17,'[2]2024.01月支付计划'!$B:$H,6,0)</f>
        <v>579779.97</v>
      </c>
      <c r="I17" s="66">
        <f>VLOOKUP($C17,'[2]2024.01月支付计划'!$B:$H,7,0)</f>
        <v>96629.995</v>
      </c>
      <c r="J17" s="24">
        <f t="shared" ref="J17:L17" si="28">P17+V17+Y17+AB17+AE17+S17+M17</f>
        <v>656461.867999999</v>
      </c>
      <c r="K17" s="24">
        <f t="shared" si="28"/>
        <v>559690</v>
      </c>
      <c r="L17" s="24">
        <f t="shared" si="28"/>
        <v>96771.8679999993</v>
      </c>
      <c r="M17" s="33">
        <f>VLOOKUP(C17,'[2]2024.01月支付计划'!$B:$K,10,0)</f>
        <v>77000</v>
      </c>
      <c r="N17" s="24">
        <v>106700</v>
      </c>
      <c r="O17" s="24">
        <f t="shared" si="12"/>
        <v>-29700</v>
      </c>
      <c r="P17" s="24">
        <f t="shared" si="13"/>
        <v>77303.996</v>
      </c>
      <c r="Q17" s="24">
        <f>VLOOKUP(D17,'[4]12月'!$I:$J,2,0)</f>
        <v>48500</v>
      </c>
      <c r="R17" s="24">
        <f t="shared" si="3"/>
        <v>28803.996</v>
      </c>
      <c r="S17" s="24">
        <f>VLOOKUP(C17,'[3]11月支付计划'!$C$102:$J$314,8,0)</f>
        <v>90000</v>
      </c>
      <c r="T17" s="24">
        <f>VLOOKUP(D17,'[4]11月'!$I:$J,2,0)</f>
        <v>116400</v>
      </c>
      <c r="U17" s="24">
        <f t="shared" si="4"/>
        <v>-26400</v>
      </c>
      <c r="V17" s="24">
        <f>VLOOKUP(D17,[5]河北应付账款!$C:$G,5,0)</f>
        <v>116819.874666666</v>
      </c>
      <c r="W17" s="24"/>
      <c r="X17" s="24">
        <f t="shared" si="6"/>
        <v>116819.874666666</v>
      </c>
      <c r="Y17" s="24">
        <f>VLOOKUP(D17,'[6]规则内-打印版'!$D$3:$I$158,6,0)</f>
        <v>106000</v>
      </c>
      <c r="Z17" s="24">
        <f>VLOOKUP(D17,'[4]9月'!$I:$J,2,0)</f>
        <v>103790</v>
      </c>
      <c r="AA17" s="24">
        <f t="shared" si="7"/>
        <v>2210</v>
      </c>
      <c r="AB17" s="24">
        <f>VLOOKUP(D17,[7]支付登记跟进V2!$B:$F,5,0)</f>
        <v>101000</v>
      </c>
      <c r="AC17" s="24">
        <f>VLOOKUP(D17,'[4]8月'!$I:$J,2,0)</f>
        <v>97970</v>
      </c>
      <c r="AD17" s="24">
        <f t="shared" si="9"/>
        <v>3030</v>
      </c>
      <c r="AE17" s="24">
        <f>VLOOKUP(D17,[8]签批清单!$B:$C,2,0)</f>
        <v>88337.9973333333</v>
      </c>
      <c r="AF17" s="24">
        <f>VLOOKUP(D17,'[4]7月'!$I:$J,2,0)</f>
        <v>86330</v>
      </c>
      <c r="AG17" s="24">
        <f t="shared" si="10"/>
        <v>2007.9973333333</v>
      </c>
      <c r="AH17" s="47"/>
      <c r="AI17" s="42">
        <f t="shared" si="14"/>
        <v>147532.128000001</v>
      </c>
      <c r="AJ17" s="42">
        <f t="shared" si="15"/>
        <v>57532.128000001</v>
      </c>
      <c r="AK17" s="42">
        <f t="shared" si="16"/>
        <v>-19771.867999999</v>
      </c>
      <c r="AL17" s="42">
        <f t="shared" si="17"/>
        <v>-96771.867999999</v>
      </c>
      <c r="AM17" s="43" t="e">
        <f>VLOOKUP(D17,'[9]2月'!$B:$C,2,0)</f>
        <v>#N/A</v>
      </c>
      <c r="AN17" s="43">
        <f>VLOOKUP(C17,河北应付账款!$C:$AL,18,0)</f>
        <v>90000</v>
      </c>
      <c r="AO17" s="43" t="e">
        <f>VLOOKUP(C17,'河北原材料（大宗）'!$C:$AN,20,0)</f>
        <v>#N/A</v>
      </c>
      <c r="AP17" s="43" t="e">
        <f>VLOOKUP(C17,'预付&amp;票到付款'!$B:$AU,15,0)</f>
        <v>#N/A</v>
      </c>
      <c r="AQ17" s="43" t="e">
        <f>VLOOKUP(C17,'涉诉-河北'!$B:$AV,15,0)</f>
        <v>#N/A</v>
      </c>
    </row>
    <row r="18" s="43" customFormat="1" ht="16.5" hidden="1" spans="2:43">
      <c r="B18" s="46">
        <v>13</v>
      </c>
      <c r="C18" s="46" t="str">
        <f>_xlfn.XLOOKUP(D18,[1]整理明细!$C:$C,[1]整理明细!$B:$B)</f>
        <v>S413064</v>
      </c>
      <c r="D18" s="47" t="s">
        <v>69</v>
      </c>
      <c r="E18" s="47" t="s">
        <v>1078</v>
      </c>
      <c r="F18" s="47"/>
      <c r="G18" s="66">
        <f>VLOOKUP($C18,'[2]2024.01月支付计划'!$B:$H,5,0)</f>
        <v>2597030.52</v>
      </c>
      <c r="H18" s="66">
        <f>VLOOKUP($C18,'[2]2024.01月支付计划'!$B:$H,6,0)</f>
        <v>1118821.98</v>
      </c>
      <c r="I18" s="66">
        <f>VLOOKUP($C18,'[2]2024.01月支付计划'!$B:$H,7,0)</f>
        <v>186470.33</v>
      </c>
      <c r="J18" s="24">
        <f t="shared" ref="J18:L18" si="29">P18+V18+Y18+AB18+AE18+S18+M18</f>
        <v>1369607.37333333</v>
      </c>
      <c r="K18" s="24">
        <f t="shared" si="29"/>
        <v>1632510</v>
      </c>
      <c r="L18" s="24">
        <f t="shared" si="29"/>
        <v>-262902.626666667</v>
      </c>
      <c r="M18" s="33">
        <f>VLOOKUP(C18,'[2]2024.01月支付计划'!$B:$K,10,0)</f>
        <v>200000</v>
      </c>
      <c r="N18" s="24">
        <v>485000</v>
      </c>
      <c r="O18" s="24">
        <f t="shared" si="12"/>
        <v>-285000</v>
      </c>
      <c r="P18" s="24">
        <f t="shared" si="13"/>
        <v>149176.264</v>
      </c>
      <c r="Q18" s="24">
        <f>VLOOKUP(D18,'[4]12月'!$I:$J,2,0)</f>
        <v>29100</v>
      </c>
      <c r="R18" s="24">
        <f t="shared" si="3"/>
        <v>120076.264</v>
      </c>
      <c r="S18" s="24">
        <f>VLOOKUP(C18,'[3]11月支付计划'!$C$102:$J$314,8,0)</f>
        <v>170000</v>
      </c>
      <c r="T18" s="24">
        <f>VLOOKUP(D18,'[4]11月'!$I:$J,2,0)</f>
        <v>329800</v>
      </c>
      <c r="U18" s="24">
        <f t="shared" si="4"/>
        <v>-159800</v>
      </c>
      <c r="V18" s="24">
        <f>VLOOKUP(D18,[5]河北应付账款!$C:$G,5,0)</f>
        <v>202634.404</v>
      </c>
      <c r="W18" s="24">
        <f>VLOOKUP(D18,'[4]10月'!$I:$J,2,0)</f>
        <v>106700</v>
      </c>
      <c r="X18" s="24">
        <f t="shared" si="6"/>
        <v>95934.404</v>
      </c>
      <c r="Y18" s="24">
        <f>VLOOKUP(D18,'[6]规则内-打印版'!$D$3:$I$158,6,0)</f>
        <v>215000</v>
      </c>
      <c r="Z18" s="24">
        <f>VLOOKUP(D18,'[4]9月'!$I:$J,2,0)</f>
        <v>260930</v>
      </c>
      <c r="AA18" s="24">
        <f t="shared" si="7"/>
        <v>-45930</v>
      </c>
      <c r="AB18" s="24">
        <f>VLOOKUP(D18,[7]支付登记跟进V2!$B:$F,5,0)</f>
        <v>219000</v>
      </c>
      <c r="AC18" s="24">
        <f>VLOOKUP(D18,'[4]8月'!$I:$J,2,0)</f>
        <v>212430</v>
      </c>
      <c r="AD18" s="24">
        <f t="shared" si="9"/>
        <v>6570</v>
      </c>
      <c r="AE18" s="24">
        <f>VLOOKUP(D18,[8]签批清单!$B:$C,2,0)</f>
        <v>213796.705333333</v>
      </c>
      <c r="AF18" s="24">
        <f>VLOOKUP(D18,'[4]7月'!$I:$J,2,0)</f>
        <v>208550</v>
      </c>
      <c r="AG18" s="24">
        <f t="shared" si="10"/>
        <v>5246.705333333</v>
      </c>
      <c r="AH18" s="47"/>
      <c r="AI18" s="42">
        <f t="shared" si="14"/>
        <v>782078.890666667</v>
      </c>
      <c r="AJ18" s="42">
        <f t="shared" si="15"/>
        <v>612078.890666667</v>
      </c>
      <c r="AK18" s="42">
        <f t="shared" si="16"/>
        <v>462902.626666667</v>
      </c>
      <c r="AL18" s="42">
        <f t="shared" si="17"/>
        <v>262902.626666667</v>
      </c>
      <c r="AM18" s="43" t="e">
        <f>VLOOKUP(D18,'[9]2月'!$B:$C,2,0)</f>
        <v>#N/A</v>
      </c>
      <c r="AN18" s="43">
        <f>VLOOKUP(C18,河北应付账款!$C:$AL,18,0)</f>
        <v>170000</v>
      </c>
      <c r="AO18" s="43" t="e">
        <f>VLOOKUP(C18,'河北原材料（大宗）'!$C:$AN,20,0)</f>
        <v>#N/A</v>
      </c>
      <c r="AP18" s="43" t="e">
        <f>VLOOKUP(C18,'预付&amp;票到付款'!$B:$AU,15,0)</f>
        <v>#N/A</v>
      </c>
      <c r="AQ18" s="43" t="e">
        <f>VLOOKUP(C18,'涉诉-河北'!$B:$AV,15,0)</f>
        <v>#N/A</v>
      </c>
    </row>
    <row r="19" s="43" customFormat="1" ht="16.5" hidden="1" spans="2:43">
      <c r="B19" s="46">
        <v>14</v>
      </c>
      <c r="C19" s="46" t="str">
        <f>_xlfn.XLOOKUP(D19,[1]整理明细!$C:$C,[1]整理明细!$B:$B)</f>
        <v>S413108</v>
      </c>
      <c r="D19" s="47" t="s">
        <v>72</v>
      </c>
      <c r="E19" s="47" t="s">
        <v>1078</v>
      </c>
      <c r="F19" s="47"/>
      <c r="G19" s="66">
        <f>VLOOKUP($C19,'[2]2024.01月支付计划'!$B:$H,5,0)</f>
        <v>4626138.66</v>
      </c>
      <c r="H19" s="66">
        <f>VLOOKUP($C19,'[2]2024.01月支付计划'!$B:$H,6,0)</f>
        <v>1610401.74</v>
      </c>
      <c r="I19" s="66">
        <f>VLOOKUP($C19,'[2]2024.01月支付计划'!$B:$H,7,0)</f>
        <v>268400.29</v>
      </c>
      <c r="J19" s="24">
        <f t="shared" ref="J19:L19" si="30">P19+V19+Y19+AB19+AE19+S19+M19</f>
        <v>1797890.62666667</v>
      </c>
      <c r="K19" s="24">
        <f t="shared" si="30"/>
        <v>1286220</v>
      </c>
      <c r="L19" s="24">
        <f t="shared" si="30"/>
        <v>511670.626666667</v>
      </c>
      <c r="M19" s="33">
        <f>VLOOKUP(C19,'[2]2024.01月支付计划'!$B:$K,10,0)</f>
        <v>215000</v>
      </c>
      <c r="N19" s="24">
        <v>155200</v>
      </c>
      <c r="O19" s="24">
        <f t="shared" si="12"/>
        <v>59800</v>
      </c>
      <c r="P19" s="24">
        <f t="shared" si="13"/>
        <v>214720.232</v>
      </c>
      <c r="Q19" s="24"/>
      <c r="R19" s="24">
        <f t="shared" si="3"/>
        <v>214720.232</v>
      </c>
      <c r="S19" s="24">
        <f>VLOOKUP(C19,'[3]11月支付计划'!$C$102:$J$314,8,0)</f>
        <v>210000</v>
      </c>
      <c r="T19" s="24">
        <f>VLOOKUP(D19,'[4]11月'!$I:$J,2,0)</f>
        <v>242500</v>
      </c>
      <c r="U19" s="24">
        <f t="shared" si="4"/>
        <v>-32500</v>
      </c>
      <c r="V19" s="24">
        <f>VLOOKUP(D19,[5]河北应付账款!$C:$G,5,0)</f>
        <v>246470.912</v>
      </c>
      <c r="W19" s="24">
        <f>VLOOKUP(D19,'[4]10月'!$I:$J,2,0)</f>
        <v>101850</v>
      </c>
      <c r="X19" s="24">
        <f t="shared" si="6"/>
        <v>144620.912</v>
      </c>
      <c r="Y19" s="24">
        <f>VLOOKUP(D19,'[6]规则内-打印版'!$D$3:$I$158,6,0)</f>
        <v>302000</v>
      </c>
      <c r="Z19" s="24">
        <f>VLOOKUP(D19,'[4]9月'!$I:$J,2,0)</f>
        <v>194000</v>
      </c>
      <c r="AA19" s="24">
        <f t="shared" si="7"/>
        <v>108000</v>
      </c>
      <c r="AB19" s="24">
        <f>VLOOKUP(D19,[7]支付登记跟进V2!$B:$F,5,0)</f>
        <v>308000</v>
      </c>
      <c r="AC19" s="24">
        <f>VLOOKUP(D19,'[4]8月'!$I:$J,2,0)</f>
        <v>298760</v>
      </c>
      <c r="AD19" s="24">
        <f t="shared" si="9"/>
        <v>9240</v>
      </c>
      <c r="AE19" s="24">
        <f>VLOOKUP(D19,[8]签批清单!$B:$C,2,0)</f>
        <v>301699.482666667</v>
      </c>
      <c r="AF19" s="24">
        <f>VLOOKUP(D19,'[4]7月'!$I:$J,2,0)</f>
        <v>293910</v>
      </c>
      <c r="AG19" s="24">
        <f t="shared" si="10"/>
        <v>7789.48266666703</v>
      </c>
      <c r="AH19" s="47"/>
      <c r="AI19" s="42">
        <f t="shared" si="14"/>
        <v>128049.605333333</v>
      </c>
      <c r="AJ19" s="42">
        <f t="shared" si="15"/>
        <v>-81950.394666667</v>
      </c>
      <c r="AK19" s="42">
        <f t="shared" si="16"/>
        <v>-296670.626666667</v>
      </c>
      <c r="AL19" s="42">
        <f t="shared" si="17"/>
        <v>-511670.626666667</v>
      </c>
      <c r="AM19" s="43" t="e">
        <f>VLOOKUP(D19,'[9]2月'!$B:$C,2,0)</f>
        <v>#N/A</v>
      </c>
      <c r="AN19" s="43">
        <f>VLOOKUP(C19,河北应付账款!$C:$AL,18,0)</f>
        <v>210000</v>
      </c>
      <c r="AO19" s="43" t="e">
        <f>VLOOKUP(C19,'河北原材料（大宗）'!$C:$AN,20,0)</f>
        <v>#N/A</v>
      </c>
      <c r="AP19" s="43" t="e">
        <f>VLOOKUP(C19,'预付&amp;票到付款'!$B:$AU,15,0)</f>
        <v>#N/A</v>
      </c>
      <c r="AQ19" s="43" t="e">
        <f>VLOOKUP(C19,'涉诉-河北'!$B:$AV,15,0)</f>
        <v>#N/A</v>
      </c>
    </row>
    <row r="20" s="43" customFormat="1" ht="16.5" hidden="1" spans="2:43">
      <c r="B20" s="46">
        <v>15</v>
      </c>
      <c r="C20" s="46" t="str">
        <f>_xlfn.XLOOKUP(D20,[1]整理明细!$C:$C,[1]整理明细!$B:$B)</f>
        <v>S413045</v>
      </c>
      <c r="D20" s="47" t="s">
        <v>74</v>
      </c>
      <c r="E20" s="47" t="s">
        <v>1078</v>
      </c>
      <c r="F20" s="47"/>
      <c r="G20" s="66">
        <f>VLOOKUP($C20,'[2]2024.01月支付计划'!$B:$H,5,0)</f>
        <v>1993000.91</v>
      </c>
      <c r="H20" s="66">
        <f>VLOOKUP($C20,'[2]2024.01月支付计划'!$B:$H,6,0)</f>
        <v>539794.6</v>
      </c>
      <c r="I20" s="66">
        <f>VLOOKUP($C20,'[2]2024.01月支付计划'!$B:$H,7,0)</f>
        <v>89965.7666666667</v>
      </c>
      <c r="J20" s="24">
        <f t="shared" ref="J20:L20" si="31">P20+V20+Y20+AB20+AE20+S20+M20</f>
        <v>616621.88</v>
      </c>
      <c r="K20" s="24">
        <f t="shared" si="31"/>
        <v>924410</v>
      </c>
      <c r="L20" s="24">
        <f t="shared" si="31"/>
        <v>-307788.12</v>
      </c>
      <c r="M20" s="33">
        <f>VLOOKUP(C20,'[2]2024.01月支付计划'!$B:$K,10,0)</f>
        <v>72000</v>
      </c>
      <c r="N20" s="24">
        <v>87300</v>
      </c>
      <c r="O20" s="24">
        <f t="shared" si="12"/>
        <v>-15300</v>
      </c>
      <c r="P20" s="24">
        <f t="shared" si="13"/>
        <v>71972.6133333334</v>
      </c>
      <c r="Q20" s="24"/>
      <c r="R20" s="24">
        <f t="shared" si="3"/>
        <v>71972.6133333334</v>
      </c>
      <c r="S20" s="24">
        <f>VLOOKUP(C20,'[3]11月支付计划'!$C$102:$J$314,8,0)</f>
        <v>80000</v>
      </c>
      <c r="T20" s="24">
        <f>VLOOKUP(D20,'[4]11月'!$I:$J,2,0)</f>
        <v>38800</v>
      </c>
      <c r="U20" s="24">
        <f t="shared" si="4"/>
        <v>41200</v>
      </c>
      <c r="V20" s="24">
        <f>VLOOKUP(D20,[5]河北应付账款!$C:$G,5,0)</f>
        <v>110386.976</v>
      </c>
      <c r="W20" s="24">
        <f>VLOOKUP(D20,'[4]10月'!$I:$J,2,0)</f>
        <v>582000</v>
      </c>
      <c r="X20" s="24">
        <f t="shared" si="6"/>
        <v>-471613.024</v>
      </c>
      <c r="Y20" s="24">
        <f>VLOOKUP(D20,'[6]规则内-打印版'!$D$3:$I$158,6,0)</f>
        <v>109000</v>
      </c>
      <c r="Z20" s="24">
        <f>VLOOKUP(D20,'[4]9月'!$I:$J,2,0)</f>
        <v>48500</v>
      </c>
      <c r="AA20" s="24">
        <f t="shared" si="7"/>
        <v>60500</v>
      </c>
      <c r="AB20" s="24">
        <f>VLOOKUP(D20,[7]支付登记跟进V2!$B:$F,5,0)</f>
        <v>83000</v>
      </c>
      <c r="AC20" s="24">
        <f>VLOOKUP(D20,'[4]8月'!$I:$J,2,0)</f>
        <v>80510</v>
      </c>
      <c r="AD20" s="24">
        <f t="shared" si="9"/>
        <v>2490</v>
      </c>
      <c r="AE20" s="24">
        <f>VLOOKUP(D20,[8]签批清单!$B:$C,2,0)</f>
        <v>90262.2906666667</v>
      </c>
      <c r="AF20" s="24">
        <f>VLOOKUP(D20,'[4]7月'!$I:$J,2,0)</f>
        <v>87300</v>
      </c>
      <c r="AG20" s="24">
        <f t="shared" si="10"/>
        <v>2962.2906666667</v>
      </c>
      <c r="AH20" s="47"/>
      <c r="AI20" s="42">
        <f t="shared" si="14"/>
        <v>531760.733333333</v>
      </c>
      <c r="AJ20" s="42">
        <f t="shared" si="15"/>
        <v>451760.733333333</v>
      </c>
      <c r="AK20" s="42">
        <f t="shared" si="16"/>
        <v>379788.12</v>
      </c>
      <c r="AL20" s="42">
        <f t="shared" si="17"/>
        <v>307788.12</v>
      </c>
      <c r="AM20" s="43" t="e">
        <f>VLOOKUP(D20,'[9]2月'!$B:$C,2,0)</f>
        <v>#N/A</v>
      </c>
      <c r="AN20" s="43">
        <f>VLOOKUP(C20,河北应付账款!$C:$AL,18,0)</f>
        <v>80000</v>
      </c>
      <c r="AO20" s="43" t="e">
        <f>VLOOKUP(C20,'河北原材料（大宗）'!$C:$AN,20,0)</f>
        <v>#N/A</v>
      </c>
      <c r="AP20" s="43" t="e">
        <f>VLOOKUP(C20,'预付&amp;票到付款'!$B:$AU,15,0)</f>
        <v>#N/A</v>
      </c>
      <c r="AQ20" s="43" t="e">
        <f>VLOOKUP(C20,'涉诉-河北'!$B:$AV,15,0)</f>
        <v>#N/A</v>
      </c>
    </row>
    <row r="21" s="43" customFormat="1" ht="16.5" hidden="1" spans="2:43">
      <c r="B21" s="46">
        <v>16</v>
      </c>
      <c r="C21" s="46" t="str">
        <f>_xlfn.XLOOKUP(D21,[1]整理明细!$C:$C,[1]整理明细!$B:$B)</f>
        <v>S413107</v>
      </c>
      <c r="D21" s="47" t="s">
        <v>706</v>
      </c>
      <c r="E21" s="47" t="s">
        <v>1078</v>
      </c>
      <c r="F21" s="47"/>
      <c r="G21" s="66">
        <f>VLOOKUP($C21,'[2]2024.01月支付计划'!$B:$H,5,0)</f>
        <v>3354924.42</v>
      </c>
      <c r="H21" s="66">
        <f>VLOOKUP($C21,'[2]2024.01月支付计划'!$B:$H,6,0)</f>
        <v>1625756.78</v>
      </c>
      <c r="I21" s="66">
        <f>VLOOKUP($C21,'[2]2024.01月支付计划'!$B:$H,7,0)</f>
        <v>270959.463333333</v>
      </c>
      <c r="J21" s="24">
        <f t="shared" ref="J21:L21" si="32">P21+V21+Y21+AB21+AE21+S21+M21</f>
        <v>1672411.124</v>
      </c>
      <c r="K21" s="24">
        <f t="shared" si="32"/>
        <v>1770180</v>
      </c>
      <c r="L21" s="24">
        <f t="shared" si="32"/>
        <v>-97768.8760000016</v>
      </c>
      <c r="M21" s="33">
        <f>VLOOKUP(C21,'[2]2024.01月支付计划'!$B:$K,10,0)</f>
        <v>300000</v>
      </c>
      <c r="N21" s="24">
        <v>200000</v>
      </c>
      <c r="O21" s="24">
        <f t="shared" si="12"/>
        <v>100000</v>
      </c>
      <c r="P21" s="24">
        <f t="shared" si="13"/>
        <v>216767.570666666</v>
      </c>
      <c r="Q21" s="24">
        <f>VLOOKUP(D21,'[4]12月'!$I:$J,2,0)</f>
        <v>226000</v>
      </c>
      <c r="R21" s="24">
        <f t="shared" si="3"/>
        <v>-9232.42933333357</v>
      </c>
      <c r="S21" s="24">
        <f>VLOOKUP(C21,'[3]11月支付计划'!$C$102:$J$314,8,0)</f>
        <v>230000</v>
      </c>
      <c r="T21" s="24">
        <f>VLOOKUP(D21,'[4]11月'!$I:$J,2,0)</f>
        <v>588000</v>
      </c>
      <c r="U21" s="24">
        <f t="shared" si="4"/>
        <v>-358000</v>
      </c>
      <c r="V21" s="24">
        <f>VLOOKUP(D21,[5]河北应付账款!$C:$G,5,0)</f>
        <v>231768.586666666</v>
      </c>
      <c r="W21" s="24">
        <f>VLOOKUP(D21,'[4]10月'!$I:$J,2,0)</f>
        <v>226000</v>
      </c>
      <c r="X21" s="24">
        <f t="shared" si="6"/>
        <v>5768.586666666</v>
      </c>
      <c r="Y21" s="24">
        <f>VLOOKUP(D21,'[6]规则内-打印版'!$D$3:$I$158,6,0)</f>
        <v>233000</v>
      </c>
      <c r="Z21" s="24">
        <f>VLOOKUP(D21,'[4]9月'!$I:$J,2,0)</f>
        <v>245000</v>
      </c>
      <c r="AA21" s="24">
        <f t="shared" si="7"/>
        <v>-12000</v>
      </c>
      <c r="AB21" s="24">
        <f>VLOOKUP(D21,[7]支付登记跟进V2!$B:$F,5,0)</f>
        <v>224000</v>
      </c>
      <c r="AC21" s="24">
        <f>VLOOKUP(D21,'[4]8月'!$I:$J,2,0)</f>
        <v>151900</v>
      </c>
      <c r="AD21" s="24">
        <f t="shared" si="9"/>
        <v>72100</v>
      </c>
      <c r="AE21" s="24">
        <f>VLOOKUP(D21,[8]签批清单!$B:$C,2,0)</f>
        <v>236874.966666666</v>
      </c>
      <c r="AF21" s="24">
        <f>VLOOKUP(D21,'[4]7月'!$I:$J,2,0)</f>
        <v>133280</v>
      </c>
      <c r="AG21" s="24">
        <f t="shared" si="10"/>
        <v>103594.966666666</v>
      </c>
      <c r="AH21" s="47"/>
      <c r="AI21" s="42">
        <f t="shared" si="14"/>
        <v>844536.446666668</v>
      </c>
      <c r="AJ21" s="42">
        <f t="shared" si="15"/>
        <v>614536.446666668</v>
      </c>
      <c r="AK21" s="42">
        <f t="shared" si="16"/>
        <v>397768.876000002</v>
      </c>
      <c r="AL21" s="42">
        <f t="shared" si="17"/>
        <v>97768.8760000016</v>
      </c>
      <c r="AM21" s="43" t="e">
        <f>VLOOKUP(D21,'[9]2月'!$B:$C,2,0)</f>
        <v>#N/A</v>
      </c>
      <c r="AN21" s="43" t="e">
        <f>VLOOKUP(C21,河北应付账款!$C:$AL,18,0)</f>
        <v>#N/A</v>
      </c>
      <c r="AO21" s="43">
        <f>VLOOKUP(C21,'河北原材料（大宗）'!$C:$AN,20,0)</f>
        <v>230000</v>
      </c>
      <c r="AP21" s="43" t="e">
        <f>VLOOKUP(C21,'预付&amp;票到付款'!$B:$AU,15,0)</f>
        <v>#N/A</v>
      </c>
      <c r="AQ21" s="43" t="e">
        <f>VLOOKUP(C21,'涉诉-河北'!$B:$AV,15,0)</f>
        <v>#N/A</v>
      </c>
    </row>
    <row r="22" s="43" customFormat="1" ht="16.5" hidden="1" spans="2:43">
      <c r="B22" s="46">
        <v>17</v>
      </c>
      <c r="C22" s="46" t="str">
        <f>_xlfn.XLOOKUP(D22,[1]整理明细!$C:$C,[1]整理明细!$B:$B)</f>
        <v>S413055</v>
      </c>
      <c r="D22" s="47" t="s">
        <v>76</v>
      </c>
      <c r="E22" s="47" t="s">
        <v>1078</v>
      </c>
      <c r="F22" s="47"/>
      <c r="G22" s="66">
        <f>VLOOKUP($C22,'[2]2024.01月支付计划'!$B:$H,5,0)</f>
        <v>2424216.5</v>
      </c>
      <c r="H22" s="66">
        <f>VLOOKUP($C22,'[2]2024.01月支付计划'!$B:$H,6,0)</f>
        <v>1005854.59</v>
      </c>
      <c r="I22" s="66">
        <f>VLOOKUP($C22,'[2]2024.01月支付计划'!$B:$H,7,0)</f>
        <v>167642.431666667</v>
      </c>
      <c r="J22" s="24">
        <f t="shared" ref="J22:L22" si="33">P22+V22+Y22+AB22+AE22+S22+M22</f>
        <v>925174.100666667</v>
      </c>
      <c r="K22" s="24">
        <f t="shared" si="33"/>
        <v>713435</v>
      </c>
      <c r="L22" s="24">
        <f t="shared" si="33"/>
        <v>211739.100666667</v>
      </c>
      <c r="M22" s="33">
        <f>VLOOKUP(C22,'[2]2024.01月支付计划'!$B:$K,10,0)</f>
        <v>134000</v>
      </c>
      <c r="N22" s="24">
        <v>145500</v>
      </c>
      <c r="O22" s="24">
        <f t="shared" si="12"/>
        <v>-11500</v>
      </c>
      <c r="P22" s="24">
        <f t="shared" si="13"/>
        <v>134113.945333334</v>
      </c>
      <c r="Q22" s="24">
        <f>VLOOKUP(D22,'[4]12月'!$I:$J,2,0)</f>
        <v>38800</v>
      </c>
      <c r="R22" s="24">
        <f t="shared" si="3"/>
        <v>95313.9453333336</v>
      </c>
      <c r="S22" s="24">
        <f>VLOOKUP(C22,'[3]11月支付计划'!$C$102:$J$314,8,0)</f>
        <v>140000</v>
      </c>
      <c r="T22" s="24">
        <f>VLOOKUP(D22,'[4]11月'!$I:$J,2,0)</f>
        <v>116400</v>
      </c>
      <c r="U22" s="24">
        <f t="shared" si="4"/>
        <v>23600</v>
      </c>
      <c r="V22" s="24">
        <f>VLOOKUP(D22,[5]河北应付账款!$C:$G,5,0)</f>
        <v>174274.382</v>
      </c>
      <c r="W22" s="24">
        <f>VLOOKUP(D22,'[4]10月'!$I:$J,2,0)</f>
        <v>48500</v>
      </c>
      <c r="X22" s="24">
        <f t="shared" si="6"/>
        <v>125774.382</v>
      </c>
      <c r="Y22" s="24">
        <f>VLOOKUP(D22,'[6]规则内-打印版'!$D$3:$I$158,6,0)</f>
        <v>135000</v>
      </c>
      <c r="Z22" s="24">
        <f>VLOOKUP(D22,'[4]9月'!$I:$J,2,0)</f>
        <v>132405</v>
      </c>
      <c r="AA22" s="24">
        <f t="shared" si="7"/>
        <v>2595</v>
      </c>
      <c r="AB22" s="24">
        <f>VLOOKUP(D22,[7]支付登记跟进V2!$B:$F,5,0)</f>
        <v>119000</v>
      </c>
      <c r="AC22" s="24">
        <f>VLOOKUP(D22,'[4]8月'!$I:$J,2,0)</f>
        <v>115430</v>
      </c>
      <c r="AD22" s="24">
        <f t="shared" si="9"/>
        <v>3570</v>
      </c>
      <c r="AE22" s="24">
        <f>VLOOKUP(D22,[8]签批清单!$B:$C,2,0)</f>
        <v>88785.7733333333</v>
      </c>
      <c r="AF22" s="24">
        <f>VLOOKUP(D22,'[4]7月'!$I:$J,2,0)</f>
        <v>116400</v>
      </c>
      <c r="AG22" s="24">
        <f t="shared" si="10"/>
        <v>-27614.2266666667</v>
      </c>
      <c r="AH22" s="47"/>
      <c r="AI22" s="42">
        <f t="shared" si="14"/>
        <v>196374.844666667</v>
      </c>
      <c r="AJ22" s="42">
        <f t="shared" si="15"/>
        <v>56374.844666667</v>
      </c>
      <c r="AK22" s="42">
        <f t="shared" si="16"/>
        <v>-77739.1006666666</v>
      </c>
      <c r="AL22" s="42">
        <f t="shared" si="17"/>
        <v>-211739.100666667</v>
      </c>
      <c r="AM22" s="43" t="e">
        <f>VLOOKUP(D22,'[9]2月'!$B:$C,2,0)</f>
        <v>#N/A</v>
      </c>
      <c r="AN22" s="43">
        <f>VLOOKUP(C22,河北应付账款!$C:$AL,18,0)</f>
        <v>140000</v>
      </c>
      <c r="AO22" s="43" t="e">
        <f>VLOOKUP(C22,'河北原材料（大宗）'!$C:$AN,20,0)</f>
        <v>#N/A</v>
      </c>
      <c r="AP22" s="43" t="e">
        <f>VLOOKUP(C22,'预付&amp;票到付款'!$B:$AU,15,0)</f>
        <v>#N/A</v>
      </c>
      <c r="AQ22" s="43" t="e">
        <f>VLOOKUP(C22,'涉诉-河北'!$B:$AV,15,0)</f>
        <v>#N/A</v>
      </c>
    </row>
    <row r="23" s="43" customFormat="1" ht="16.5" hidden="1" spans="2:44">
      <c r="B23" s="67">
        <v>18</v>
      </c>
      <c r="C23" s="67" t="s">
        <v>77</v>
      </c>
      <c r="D23" s="68" t="s">
        <v>78</v>
      </c>
      <c r="E23" s="68" t="s">
        <v>1078</v>
      </c>
      <c r="F23" s="68"/>
      <c r="G23" s="66">
        <f>VLOOKUP($C23,'[2]2024.01月支付计划'!$B:$H,5,0)</f>
        <v>3160794.99</v>
      </c>
      <c r="H23" s="66">
        <f>VLOOKUP($C23,'[2]2024.01月支付计划'!$B:$H,6,0)</f>
        <v>2433921.1</v>
      </c>
      <c r="I23" s="66">
        <f>VLOOKUP($C23,'[2]2024.01月支付计划'!$B:$H,7,0)</f>
        <v>405653.516666667</v>
      </c>
      <c r="J23" s="24">
        <f t="shared" ref="J23:L23" si="34">P23+V23+Y23+AB23+AE23+S23+M23</f>
        <v>1548863.59733333</v>
      </c>
      <c r="K23" s="24">
        <f t="shared" si="34"/>
        <v>1870900</v>
      </c>
      <c r="L23" s="24">
        <f t="shared" si="34"/>
        <v>-322036.402666665</v>
      </c>
      <c r="M23" s="33">
        <v>325000</v>
      </c>
      <c r="N23" s="24">
        <v>347000</v>
      </c>
      <c r="O23" s="24">
        <f t="shared" si="12"/>
        <v>-22000</v>
      </c>
      <c r="P23" s="24">
        <f t="shared" si="13"/>
        <v>324522.813333334</v>
      </c>
      <c r="Q23" s="24">
        <f>VLOOKUP(D23,'[4]12月'!$I:$J,2,0)</f>
        <v>147000</v>
      </c>
      <c r="R23" s="24">
        <f t="shared" si="3"/>
        <v>177522.813333334</v>
      </c>
      <c r="S23" s="24">
        <v>230000</v>
      </c>
      <c r="T23" s="24">
        <f>VLOOKUP(D23,'[4]11月'!$I:$J,2,0)</f>
        <v>245000</v>
      </c>
      <c r="U23" s="24">
        <f t="shared" si="4"/>
        <v>-15000</v>
      </c>
      <c r="V23" s="24">
        <v>203593.949333334</v>
      </c>
      <c r="W23" s="24">
        <f>VLOOKUP(D23,'[4]10月'!$I:$J,2,0)+196000</f>
        <v>490000</v>
      </c>
      <c r="X23" s="24">
        <f t="shared" si="6"/>
        <v>-286406.050666666</v>
      </c>
      <c r="Y23" s="24">
        <f>VLOOKUP(D23,'[6]规则内-打印版'!$D$3:$I$158,6,0)</f>
        <v>160000</v>
      </c>
      <c r="Z23" s="24">
        <f>VLOOKUP(D23,'[4]9月'!$I:$J,2,0)</f>
        <v>343000</v>
      </c>
      <c r="AA23" s="24">
        <f t="shared" si="7"/>
        <v>-183000</v>
      </c>
      <c r="AB23" s="24">
        <f>VLOOKUP(D23,[7]支付登记跟进V2!$B:$F,5,0)</f>
        <v>158000</v>
      </c>
      <c r="AC23" s="24">
        <f>VLOOKUP(D23,'[4]8月'!$I:$J,2,0)</f>
        <v>154840</v>
      </c>
      <c r="AD23" s="24">
        <f t="shared" si="9"/>
        <v>3160</v>
      </c>
      <c r="AE23" s="24">
        <f>VLOOKUP(D23,[8]签批清单!$B:$C,2,0)</f>
        <v>147746.834666667</v>
      </c>
      <c r="AF23" s="24">
        <f>VLOOKUP(D23,'[4]7月'!$I:$J,2,0)</f>
        <v>144060</v>
      </c>
      <c r="AG23" s="24">
        <f t="shared" si="10"/>
        <v>3686.83466666701</v>
      </c>
      <c r="AH23" s="47"/>
      <c r="AI23" s="42">
        <f t="shared" si="14"/>
        <v>1201559.216</v>
      </c>
      <c r="AJ23" s="42">
        <f t="shared" si="15"/>
        <v>971559.215999999</v>
      </c>
      <c r="AK23" s="42">
        <f t="shared" si="16"/>
        <v>647036.402666665</v>
      </c>
      <c r="AL23" s="42">
        <f t="shared" si="17"/>
        <v>322036.402666665</v>
      </c>
      <c r="AM23" s="43" t="e">
        <f>VLOOKUP(D23,'[9]2月'!$B:$C,2,0)</f>
        <v>#N/A</v>
      </c>
      <c r="AN23" s="43">
        <f>VLOOKUP(C23,河北应付账款!$C:$AL,18,0)</f>
        <v>230000</v>
      </c>
      <c r="AO23" s="43" t="e">
        <f>VLOOKUP(C23,'河北原材料（大宗）'!$C:$AN,20,0)</f>
        <v>#N/A</v>
      </c>
      <c r="AP23" s="43" t="e">
        <f>VLOOKUP(C23,'预付&amp;票到付款'!$B:$AU,15,0)</f>
        <v>#N/A</v>
      </c>
      <c r="AQ23" s="43" t="e">
        <f>VLOOKUP(C23,'涉诉-河北'!$B:$AV,15,0)</f>
        <v>#N/A</v>
      </c>
      <c r="AR23" s="43">
        <v>1</v>
      </c>
    </row>
    <row r="24" s="43" customFormat="1" ht="16.5" hidden="1" spans="2:43">
      <c r="B24" s="46">
        <v>19</v>
      </c>
      <c r="C24" s="46" t="str">
        <f>_xlfn.XLOOKUP(D24,[1]整理明细!$C:$C,[1]整理明细!$B:$B)</f>
        <v>S432014</v>
      </c>
      <c r="D24" s="47" t="s">
        <v>80</v>
      </c>
      <c r="E24" s="47" t="s">
        <v>1078</v>
      </c>
      <c r="F24" s="47"/>
      <c r="G24" s="66">
        <f>VLOOKUP($C24,'[2]2024.01月支付计划'!$B:$H,5,0)</f>
        <v>1389596.15</v>
      </c>
      <c r="H24" s="66">
        <f>VLOOKUP($C24,'[2]2024.01月支付计划'!$B:$H,6,0)</f>
        <v>351796.35</v>
      </c>
      <c r="I24" s="66">
        <f>VLOOKUP($C24,'[2]2024.01月支付计划'!$B:$H,7,0)</f>
        <v>58632.725</v>
      </c>
      <c r="J24" s="24">
        <f t="shared" ref="J24:L24" si="35">P24+V24+Y24+AB24+AE24+S24+M24</f>
        <v>657563.602666667</v>
      </c>
      <c r="K24" s="24">
        <f t="shared" si="35"/>
        <v>723620</v>
      </c>
      <c r="L24" s="24">
        <f t="shared" si="35"/>
        <v>-66056.3973333334</v>
      </c>
      <c r="M24" s="33">
        <f>VLOOKUP(C24,'[2]2024.01月支付计划'!$B:$K,10,0)</f>
        <v>300000</v>
      </c>
      <c r="N24" s="24">
        <v>242500</v>
      </c>
      <c r="O24" s="24">
        <f t="shared" si="12"/>
        <v>57500</v>
      </c>
      <c r="P24" s="24">
        <f t="shared" si="13"/>
        <v>46906.18</v>
      </c>
      <c r="Q24" s="24">
        <f>VLOOKUP(D24,'[4]12月'!$I:$J,2,0)</f>
        <v>145500</v>
      </c>
      <c r="R24" s="24">
        <f t="shared" si="3"/>
        <v>-98593.82</v>
      </c>
      <c r="S24" s="24">
        <f>VLOOKUP(C24,'[3]11月支付计划'!$C$102:$J$314,8,0)</f>
        <v>50000</v>
      </c>
      <c r="T24" s="24">
        <f>VLOOKUP(D24,'[4]11月'!$I:$J,2,0)</f>
        <v>87300</v>
      </c>
      <c r="U24" s="24">
        <f t="shared" si="4"/>
        <v>-37300</v>
      </c>
      <c r="V24" s="24">
        <f>VLOOKUP(D24,[5]河北应付账款!$C:$G,5,0)</f>
        <v>64381.4426666666</v>
      </c>
      <c r="W24" s="24">
        <f>VLOOKUP(D24,'[4]10月'!$I:$J,2,0)</f>
        <v>58200</v>
      </c>
      <c r="X24" s="24">
        <f t="shared" si="6"/>
        <v>6181.4426666666</v>
      </c>
      <c r="Y24" s="24">
        <f>VLOOKUP(D24,'[6]规则内-打印版'!$D$3:$I$158,6,0)</f>
        <v>67000</v>
      </c>
      <c r="Z24" s="24">
        <f>VLOOKUP(D24,'[4]9月'!$I:$J,2,0)</f>
        <v>64990</v>
      </c>
      <c r="AA24" s="24">
        <f t="shared" si="7"/>
        <v>2010</v>
      </c>
      <c r="AB24" s="24">
        <f>VLOOKUP(D24,[7]支付登记跟进V2!$B:$F,5,0)</f>
        <v>66000</v>
      </c>
      <c r="AC24" s="24">
        <f>VLOOKUP(D24,'[4]8月'!$I:$J,2,0)</f>
        <v>64020</v>
      </c>
      <c r="AD24" s="24">
        <f t="shared" si="9"/>
        <v>1980</v>
      </c>
      <c r="AE24" s="24">
        <f>VLOOKUP(D24,[8]签批清单!$B:$C,2,0)</f>
        <v>63275.98</v>
      </c>
      <c r="AF24" s="24">
        <f>VLOOKUP(D24,'[4]7月'!$I:$J,2,0)</f>
        <v>61110</v>
      </c>
      <c r="AG24" s="24">
        <f t="shared" si="10"/>
        <v>2165.98</v>
      </c>
      <c r="AH24" s="47"/>
      <c r="AI24" s="42">
        <f t="shared" si="14"/>
        <v>462962.577333333</v>
      </c>
      <c r="AJ24" s="42">
        <f t="shared" si="15"/>
        <v>412962.577333333</v>
      </c>
      <c r="AK24" s="42">
        <f t="shared" si="16"/>
        <v>366056.397333333</v>
      </c>
      <c r="AL24" s="42">
        <f t="shared" si="17"/>
        <v>66056.397333333</v>
      </c>
      <c r="AM24" s="43" t="e">
        <f>VLOOKUP(D24,'[9]2月'!$B:$C,2,0)</f>
        <v>#N/A</v>
      </c>
      <c r="AN24" s="43">
        <f>VLOOKUP(C24,河北应付账款!$C:$AL,18,0)</f>
        <v>50000</v>
      </c>
      <c r="AO24" s="43" t="e">
        <f>VLOOKUP(C24,'河北原材料（大宗）'!$C:$AN,20,0)</f>
        <v>#N/A</v>
      </c>
      <c r="AP24" s="43" t="e">
        <f>VLOOKUP(C24,'预付&amp;票到付款'!$B:$AU,15,0)</f>
        <v>#N/A</v>
      </c>
      <c r="AQ24" s="43" t="e">
        <f>VLOOKUP(C24,'涉诉-河北'!$B:$AV,15,0)</f>
        <v>#N/A</v>
      </c>
    </row>
    <row r="25" s="43" customFormat="1" ht="16.5" hidden="1" spans="2:43">
      <c r="B25" s="46">
        <v>20</v>
      </c>
      <c r="C25" s="46" t="str">
        <f>_xlfn.XLOOKUP(D25,[1]整理明细!$C:$C,[1]整理明细!$B:$B)</f>
        <v>S413033</v>
      </c>
      <c r="D25" s="47" t="s">
        <v>82</v>
      </c>
      <c r="E25" s="47" t="s">
        <v>1078</v>
      </c>
      <c r="F25" s="47"/>
      <c r="G25" s="66">
        <f>VLOOKUP($C25,'[2]2024.01月支付计划'!$B:$H,5,0)</f>
        <v>2132878.4</v>
      </c>
      <c r="H25" s="66">
        <f>VLOOKUP($C25,'[2]2024.01月支付计划'!$B:$H,6,0)</f>
        <v>730902.14</v>
      </c>
      <c r="I25" s="66">
        <f>VLOOKUP($C25,'[2]2024.01月支付计划'!$B:$H,7,0)</f>
        <v>121817.023333333</v>
      </c>
      <c r="J25" s="24">
        <f t="shared" ref="J25:L25" si="36">P25+V25+Y25+AB25+AE25+S25+M25</f>
        <v>721449.163999999</v>
      </c>
      <c r="K25" s="24">
        <f t="shared" si="36"/>
        <v>655325</v>
      </c>
      <c r="L25" s="24">
        <f t="shared" si="36"/>
        <v>66124.1639999994</v>
      </c>
      <c r="M25" s="33">
        <f>VLOOKUP(C25,'[2]2024.01月支付计划'!$B:$K,10,0)</f>
        <v>97000</v>
      </c>
      <c r="N25" s="24">
        <v>148500</v>
      </c>
      <c r="O25" s="24">
        <f t="shared" si="12"/>
        <v>-51500</v>
      </c>
      <c r="P25" s="24">
        <f t="shared" si="13"/>
        <v>97453.6186666664</v>
      </c>
      <c r="Q25" s="24">
        <f>VLOOKUP(D25,'[4]12月'!$I:$J,2,0)</f>
        <v>38800</v>
      </c>
      <c r="R25" s="24">
        <f t="shared" si="3"/>
        <v>58653.6186666664</v>
      </c>
      <c r="S25" s="24">
        <f>VLOOKUP(C25,'[3]11月支付计划'!$C$102:$J$314,8,0)</f>
        <v>90000</v>
      </c>
      <c r="T25" s="24">
        <f>VLOOKUP(D25,'[4]11月'!$I:$J,2,0)</f>
        <v>97000</v>
      </c>
      <c r="U25" s="24">
        <f t="shared" si="4"/>
        <v>-7000</v>
      </c>
      <c r="V25" s="24">
        <f>VLOOKUP(D25,[5]河北应付账款!$C:$G,5,0)</f>
        <v>105712.98</v>
      </c>
      <c r="W25" s="24">
        <f>VLOOKUP(D25,'[4]10月'!$I:$J,2,0)</f>
        <v>58200</v>
      </c>
      <c r="X25" s="24">
        <f t="shared" si="6"/>
        <v>47512.98</v>
      </c>
      <c r="Y25" s="24">
        <f>VLOOKUP(D25,'[6]规则内-打印版'!$D$3:$I$158,6,0)</f>
        <v>111000</v>
      </c>
      <c r="Z25" s="24">
        <f>VLOOKUP(D25,'[4]9月'!$I:$J,2,0)</f>
        <v>109125</v>
      </c>
      <c r="AA25" s="24">
        <f t="shared" si="7"/>
        <v>1875</v>
      </c>
      <c r="AB25" s="24">
        <f>VLOOKUP(D25,[7]支付登记跟进V2!$B:$F,5,0)</f>
        <v>114000</v>
      </c>
      <c r="AC25" s="24">
        <f>VLOOKUP(D25,'[4]8月'!$I:$J,2,0)</f>
        <v>110580</v>
      </c>
      <c r="AD25" s="24">
        <f t="shared" si="9"/>
        <v>3420</v>
      </c>
      <c r="AE25" s="24">
        <f>VLOOKUP(D25,[8]签批清单!$B:$C,2,0)</f>
        <v>106282.565333333</v>
      </c>
      <c r="AF25" s="24">
        <f>VLOOKUP(D25,'[4]7月'!$I:$J,2,0)</f>
        <v>93120</v>
      </c>
      <c r="AG25" s="24">
        <f t="shared" si="10"/>
        <v>13162.565333333</v>
      </c>
      <c r="AH25" s="47"/>
      <c r="AI25" s="42">
        <f t="shared" si="14"/>
        <v>218329.454666667</v>
      </c>
      <c r="AJ25" s="42">
        <f t="shared" si="15"/>
        <v>128329.454666667</v>
      </c>
      <c r="AK25" s="42">
        <f t="shared" si="16"/>
        <v>30875.8360000006</v>
      </c>
      <c r="AL25" s="42">
        <f t="shared" si="17"/>
        <v>-66124.1639999994</v>
      </c>
      <c r="AM25" s="43" t="e">
        <f>VLOOKUP(D25,'[9]2月'!$B:$C,2,0)</f>
        <v>#N/A</v>
      </c>
      <c r="AN25" s="43">
        <f>VLOOKUP(C25,河北应付账款!$C:$AL,18,0)</f>
        <v>90000</v>
      </c>
      <c r="AO25" s="43" t="e">
        <f>VLOOKUP(C25,'河北原材料（大宗）'!$C:$AN,20,0)</f>
        <v>#N/A</v>
      </c>
      <c r="AP25" s="43" t="e">
        <f>VLOOKUP(C25,'预付&amp;票到付款'!$B:$AU,15,0)</f>
        <v>#N/A</v>
      </c>
      <c r="AQ25" s="43" t="e">
        <f>VLOOKUP(C25,'涉诉-河北'!$B:$AV,15,0)</f>
        <v>#N/A</v>
      </c>
    </row>
    <row r="26" s="43" customFormat="1" ht="16.5" hidden="1" spans="2:43">
      <c r="B26" s="46">
        <v>21</v>
      </c>
      <c r="C26" s="46" t="str">
        <f>_xlfn.XLOOKUP(D26,[1]整理明细!$C:$C,[1]整理明细!$B:$B)</f>
        <v>S413047</v>
      </c>
      <c r="D26" s="47" t="s">
        <v>84</v>
      </c>
      <c r="E26" s="47" t="s">
        <v>1078</v>
      </c>
      <c r="F26" s="47"/>
      <c r="G26" s="66">
        <f>VLOOKUP($C26,'[2]2024.01月支付计划'!$B:$H,5,0)</f>
        <v>1835217.96</v>
      </c>
      <c r="H26" s="66">
        <f>VLOOKUP($C26,'[2]2024.01月支付计划'!$B:$H,6,0)</f>
        <v>1236600</v>
      </c>
      <c r="I26" s="66">
        <f>VLOOKUP($C26,'[2]2024.01月支付计划'!$B:$H,7,0)</f>
        <v>206100</v>
      </c>
      <c r="J26" s="24">
        <f t="shared" ref="J26:L26" si="37">P26+V26+Y26+AB26+AE26+S26+M26</f>
        <v>1055183.572</v>
      </c>
      <c r="K26" s="24">
        <f t="shared" si="37"/>
        <v>1060240</v>
      </c>
      <c r="L26" s="24">
        <f t="shared" si="37"/>
        <v>-5056.42800000001</v>
      </c>
      <c r="M26" s="33">
        <f>VLOOKUP(C26,'[2]2024.01月支付计划'!$B:$K,10,0)</f>
        <v>165000</v>
      </c>
      <c r="N26" s="24">
        <v>48500</v>
      </c>
      <c r="O26" s="24">
        <f t="shared" si="12"/>
        <v>116500</v>
      </c>
      <c r="P26" s="24">
        <f t="shared" si="13"/>
        <v>164880</v>
      </c>
      <c r="Q26" s="24">
        <f>VLOOKUP(D26,'[4]12月'!$I:$J,2,0)</f>
        <v>689700</v>
      </c>
      <c r="R26" s="24">
        <f t="shared" si="3"/>
        <v>-524820</v>
      </c>
      <c r="S26" s="24">
        <f>VLOOKUP(C26,'[3]11月支付计划'!$C$102:$J$314,8,0)</f>
        <v>170000</v>
      </c>
      <c r="T26" s="24">
        <f>VLOOKUP(D26,'[4]11月'!$I:$J,2,0)</f>
        <v>145500</v>
      </c>
      <c r="U26" s="24">
        <f t="shared" si="4"/>
        <v>24500</v>
      </c>
      <c r="V26" s="24">
        <f>VLOOKUP(D26,[5]河北应付账款!$C:$G,5,0)</f>
        <v>339714.024</v>
      </c>
      <c r="W26" s="24">
        <f>VLOOKUP(D26,'[4]10月'!$I:$J,2,0)</f>
        <v>29100</v>
      </c>
      <c r="X26" s="24">
        <f t="shared" si="6"/>
        <v>310614.024</v>
      </c>
      <c r="Y26" s="24">
        <f>VLOOKUP(D26,'[6]规则内-打印版'!$D$3:$I$158,6,0)</f>
        <v>72000</v>
      </c>
      <c r="Z26" s="24">
        <f>VLOOKUP(D26,'[4]9月'!$I:$J,2,0)</f>
        <v>58200</v>
      </c>
      <c r="AA26" s="24">
        <f t="shared" si="7"/>
        <v>13800</v>
      </c>
      <c r="AB26" s="24">
        <f>VLOOKUP(D26,[7]支付登记跟进V2!$B:$F,5,0)</f>
        <v>72000</v>
      </c>
      <c r="AC26" s="24">
        <f>VLOOKUP(D26,'[4]8月'!$I:$J,2,0)</f>
        <v>89240</v>
      </c>
      <c r="AD26" s="24">
        <f t="shared" si="9"/>
        <v>-17240</v>
      </c>
      <c r="AE26" s="24">
        <f>VLOOKUP(D26,[8]签批清单!$B:$C,2,0)</f>
        <v>71589.548</v>
      </c>
      <c r="AF26" s="24"/>
      <c r="AG26" s="24">
        <f t="shared" si="10"/>
        <v>71589.548</v>
      </c>
      <c r="AH26" s="47"/>
      <c r="AI26" s="42">
        <f t="shared" si="14"/>
        <v>504936.428</v>
      </c>
      <c r="AJ26" s="42">
        <f t="shared" si="15"/>
        <v>334936.428</v>
      </c>
      <c r="AK26" s="42">
        <f t="shared" si="16"/>
        <v>170056.428</v>
      </c>
      <c r="AL26" s="42">
        <f t="shared" si="17"/>
        <v>5056.42800000001</v>
      </c>
      <c r="AM26" s="43" t="e">
        <f>VLOOKUP(D26,'[9]2月'!$B:$C,2,0)</f>
        <v>#N/A</v>
      </c>
      <c r="AN26" s="43">
        <f>VLOOKUP(C26,河北应付账款!$C:$AL,18,0)</f>
        <v>170000</v>
      </c>
      <c r="AO26" s="43" t="e">
        <f>VLOOKUP(C26,'河北原材料（大宗）'!$C:$AN,20,0)</f>
        <v>#N/A</v>
      </c>
      <c r="AP26" s="43" t="e">
        <f>VLOOKUP(C26,'预付&amp;票到付款'!$B:$AU,15,0)</f>
        <v>#N/A</v>
      </c>
      <c r="AQ26" s="43" t="e">
        <f>VLOOKUP(C26,'涉诉-河北'!$B:$AV,15,0)</f>
        <v>#N/A</v>
      </c>
    </row>
    <row r="27" s="43" customFormat="1" ht="16.5" hidden="1" spans="2:44">
      <c r="B27" s="67">
        <v>22</v>
      </c>
      <c r="C27" s="67" t="str">
        <f>_xlfn.XLOOKUP(D27,[1]整理明细!$C:$C,[1]整理明细!$B:$B)</f>
        <v>S437004</v>
      </c>
      <c r="D27" s="68" t="s">
        <v>86</v>
      </c>
      <c r="E27" s="68" t="s">
        <v>1078</v>
      </c>
      <c r="F27" s="68"/>
      <c r="G27" s="66">
        <f>VLOOKUP($C27,'[2]2024.01月支付计划'!$B:$H,5,0)</f>
        <v>4049484.17</v>
      </c>
      <c r="H27" s="66">
        <f>VLOOKUP($C27,'[2]2024.01月支付计划'!$B:$H,6,0)</f>
        <v>5238879.22</v>
      </c>
      <c r="I27" s="66">
        <f>VLOOKUP($C27,'[2]2024.01月支付计划'!$B:$H,7,0)</f>
        <v>873146.536666667</v>
      </c>
      <c r="J27" s="24">
        <f t="shared" ref="J27:L27" si="38">P27+V27+Y27+AB27+AE27+S27+M27</f>
        <v>1311363.08266667</v>
      </c>
      <c r="K27" s="24">
        <f t="shared" si="38"/>
        <v>900000</v>
      </c>
      <c r="L27" s="24">
        <f t="shared" si="38"/>
        <v>411363.082666667</v>
      </c>
      <c r="M27" s="33">
        <f>VLOOKUP(C27,'[2]2024.01月支付计划'!$B:$K,10,0)</f>
        <v>699000</v>
      </c>
      <c r="N27" s="24">
        <v>300000</v>
      </c>
      <c r="O27" s="24">
        <f t="shared" si="12"/>
        <v>399000</v>
      </c>
      <c r="P27" s="24"/>
      <c r="Q27" s="24"/>
      <c r="R27" s="24">
        <f t="shared" si="3"/>
        <v>0</v>
      </c>
      <c r="S27" s="24"/>
      <c r="T27" s="24"/>
      <c r="U27" s="24">
        <f t="shared" si="4"/>
        <v>0</v>
      </c>
      <c r="V27" s="24"/>
      <c r="W27" s="24"/>
      <c r="X27" s="24">
        <f t="shared" si="6"/>
        <v>0</v>
      </c>
      <c r="Y27" s="24"/>
      <c r="Z27" s="24"/>
      <c r="AA27" s="24">
        <f t="shared" si="7"/>
        <v>0</v>
      </c>
      <c r="AB27" s="24"/>
      <c r="AC27" s="24"/>
      <c r="AD27" s="24">
        <f t="shared" si="9"/>
        <v>0</v>
      </c>
      <c r="AE27" s="24">
        <f>VLOOKUP(D27,[8]签批清单!$B:$C,2,0)</f>
        <v>612363.082666667</v>
      </c>
      <c r="AF27" s="24">
        <f>VLOOKUP(D27,'[4]7月'!$I:$J,2,0)</f>
        <v>600000</v>
      </c>
      <c r="AG27" s="24">
        <f t="shared" si="10"/>
        <v>12363.0826666669</v>
      </c>
      <c r="AH27" s="47"/>
      <c r="AI27" s="42">
        <f t="shared" si="14"/>
        <v>287636.917333333</v>
      </c>
      <c r="AJ27" s="42">
        <f t="shared" si="15"/>
        <v>287636.917333333</v>
      </c>
      <c r="AK27" s="42">
        <f t="shared" si="16"/>
        <v>287636.917333333</v>
      </c>
      <c r="AL27" s="42">
        <f t="shared" si="17"/>
        <v>-411363.082666667</v>
      </c>
      <c r="AM27" s="43" t="e">
        <f>VLOOKUP(D27,'[9]2月'!$B:$C,2,0)</f>
        <v>#N/A</v>
      </c>
      <c r="AN27" s="43">
        <f>VLOOKUP(C27,河北应付账款!$C:$AL,18,0)</f>
        <v>0</v>
      </c>
      <c r="AO27" s="43" t="e">
        <f>VLOOKUP(C27,'河北原材料（大宗）'!$C:$AN,20,0)</f>
        <v>#N/A</v>
      </c>
      <c r="AP27" s="43" t="e">
        <f>VLOOKUP(C27,'预付&amp;票到付款'!$B:$AU,15,0)</f>
        <v>#N/A</v>
      </c>
      <c r="AQ27" s="43" t="e">
        <f>VLOOKUP(C27,'涉诉-河北'!$B:$AV,15,0)</f>
        <v>#N/A</v>
      </c>
      <c r="AR27" s="43">
        <v>1</v>
      </c>
    </row>
    <row r="28" s="43" customFormat="1" ht="16.5" hidden="1" spans="2:44">
      <c r="B28" s="67">
        <v>23</v>
      </c>
      <c r="C28" s="67" t="str">
        <f>_xlfn.XLOOKUP(D28,[1]整理明细!$C:$C,[1]整理明细!$B:$B)</f>
        <v>S413084</v>
      </c>
      <c r="D28" s="68" t="s">
        <v>88</v>
      </c>
      <c r="E28" s="68" t="s">
        <v>1078</v>
      </c>
      <c r="F28" s="68"/>
      <c r="G28" s="66">
        <f>VLOOKUP($C28,'[2]2024.01月支付计划'!$B:$H,5,0)</f>
        <v>1651092.73</v>
      </c>
      <c r="H28" s="66">
        <f>VLOOKUP($C28,'[2]2024.01月支付计划'!$B:$H,6,0)</f>
        <v>228376.82</v>
      </c>
      <c r="I28" s="66">
        <f>VLOOKUP($C28,'[2]2024.01月支付计划'!$B:$H,7,0)</f>
        <v>38062.8033333333</v>
      </c>
      <c r="J28" s="24">
        <f t="shared" ref="J28:L28" si="39">P28+V28+Y28+AB28+AE28+S28+M28</f>
        <v>340989.506666667</v>
      </c>
      <c r="K28" s="24">
        <f t="shared" si="39"/>
        <v>233770</v>
      </c>
      <c r="L28" s="24">
        <f t="shared" si="39"/>
        <v>107219.506666667</v>
      </c>
      <c r="M28" s="33">
        <f>VLOOKUP(C28,'[2]2024.01月支付计划'!$B:$K,10,0)</f>
        <v>100000</v>
      </c>
      <c r="N28" s="24">
        <v>58200</v>
      </c>
      <c r="O28" s="24">
        <f t="shared" si="12"/>
        <v>41800</v>
      </c>
      <c r="P28" s="24">
        <f t="shared" ref="P28:P91" si="40">I28*0.8</f>
        <v>30450.2426666666</v>
      </c>
      <c r="Q28" s="24"/>
      <c r="R28" s="24">
        <f t="shared" si="3"/>
        <v>30450.2426666666</v>
      </c>
      <c r="S28" s="24">
        <f>VLOOKUP(C28,'[3]11月支付计划'!$C$102:$J$314,8,0)</f>
        <v>30000</v>
      </c>
      <c r="T28" s="24"/>
      <c r="U28" s="24">
        <f t="shared" si="4"/>
        <v>30000</v>
      </c>
      <c r="V28" s="24">
        <f>VLOOKUP(D28,[5]河北应付账款!$C:$G,5,0)</f>
        <v>39744.9106666666</v>
      </c>
      <c r="W28" s="24">
        <f>VLOOKUP(D28,'[4]10月'!$I:$J,2,0)</f>
        <v>38800</v>
      </c>
      <c r="X28" s="24">
        <f t="shared" si="6"/>
        <v>944.910666666598</v>
      </c>
      <c r="Y28" s="24">
        <f>VLOOKUP(D28,'[6]规则内-打印版'!$D$3:$I$158,6,0)</f>
        <v>45000</v>
      </c>
      <c r="Z28" s="24">
        <f>VLOOKUP(D28,'[4]9月'!$I:$J,2,0)</f>
        <v>43650</v>
      </c>
      <c r="AA28" s="24">
        <f t="shared" si="7"/>
        <v>1350</v>
      </c>
      <c r="AB28" s="24">
        <f>VLOOKUP(D28,[7]支付登记跟进V2!$B:$F,5,0)</f>
        <v>47000</v>
      </c>
      <c r="AC28" s="24">
        <f>VLOOKUP(D28,'[4]8月'!$I:$J,2,0)</f>
        <v>45590</v>
      </c>
      <c r="AD28" s="24">
        <f t="shared" si="9"/>
        <v>1410</v>
      </c>
      <c r="AE28" s="24">
        <f>VLOOKUP(D28,[8]签批清单!$B:$C,2,0)</f>
        <v>48794.3533333333</v>
      </c>
      <c r="AF28" s="24">
        <f>VLOOKUP(D28,'[4]7月'!$I:$J,2,0)</f>
        <v>47530</v>
      </c>
      <c r="AG28" s="24">
        <f t="shared" si="10"/>
        <v>1264.3533333333</v>
      </c>
      <c r="AH28" s="47"/>
      <c r="AI28" s="42">
        <f t="shared" si="14"/>
        <v>53230.7360000001</v>
      </c>
      <c r="AJ28" s="42">
        <f t="shared" si="15"/>
        <v>23230.7360000001</v>
      </c>
      <c r="AK28" s="42">
        <f t="shared" si="16"/>
        <v>-7219.50666666654</v>
      </c>
      <c r="AL28" s="42">
        <f t="shared" si="17"/>
        <v>-107219.506666667</v>
      </c>
      <c r="AM28" s="43" t="e">
        <f>VLOOKUP(D28,'[9]2月'!$B:$C,2,0)</f>
        <v>#N/A</v>
      </c>
      <c r="AN28" s="43">
        <f>VLOOKUP(C28,河北应付账款!$C:$AL,18,0)</f>
        <v>30000</v>
      </c>
      <c r="AO28" s="43" t="e">
        <f>VLOOKUP(C28,'河北原材料（大宗）'!$C:$AN,20,0)</f>
        <v>#N/A</v>
      </c>
      <c r="AP28" s="43" t="e">
        <f>VLOOKUP(C28,'预付&amp;票到付款'!$B:$AU,15,0)</f>
        <v>#N/A</v>
      </c>
      <c r="AQ28" s="43" t="e">
        <f>VLOOKUP(C28,'涉诉-河北'!$B:$AV,15,0)</f>
        <v>#N/A</v>
      </c>
      <c r="AR28" s="43">
        <v>1</v>
      </c>
    </row>
    <row r="29" s="43" customFormat="1" ht="16.5" hidden="1" spans="2:44">
      <c r="B29" s="67">
        <v>24</v>
      </c>
      <c r="C29" s="67" t="str">
        <f>_xlfn.XLOOKUP(D29,[1]整理明细!$C:$C,[1]整理明细!$B:$B)</f>
        <v>S413078</v>
      </c>
      <c r="D29" s="68" t="s">
        <v>90</v>
      </c>
      <c r="E29" s="68" t="s">
        <v>1078</v>
      </c>
      <c r="F29" s="68"/>
      <c r="G29" s="66">
        <f>VLOOKUP($C29,'[2]2024.01月支付计划'!$B:$H,5,0)</f>
        <v>2953342.21</v>
      </c>
      <c r="H29" s="66">
        <f>VLOOKUP($C29,'[2]2024.01月支付计划'!$B:$H,6,0)</f>
        <v>2090137.35</v>
      </c>
      <c r="I29" s="66">
        <f>VLOOKUP($C29,'[2]2024.01月支付计划'!$B:$H,7,0)</f>
        <v>348356.225</v>
      </c>
      <c r="J29" s="24">
        <f t="shared" ref="J29:L29" si="41">P29+V29+Y29+AB29+AE29+S29+M29</f>
        <v>1743488.75733333</v>
      </c>
      <c r="K29" s="24">
        <f t="shared" si="41"/>
        <v>1791310.04</v>
      </c>
      <c r="L29" s="24">
        <f t="shared" si="41"/>
        <v>-47821.282666667</v>
      </c>
      <c r="M29" s="33">
        <f>VLOOKUP(C29,'[2]2024.01月支付计划'!$B:$K,10,0)</f>
        <v>279000</v>
      </c>
      <c r="N29" s="24"/>
      <c r="O29" s="24">
        <f t="shared" si="12"/>
        <v>279000</v>
      </c>
      <c r="P29" s="24">
        <f t="shared" si="40"/>
        <v>278684.98</v>
      </c>
      <c r="Q29" s="24">
        <f>VLOOKUP(D29,'[4]12月'!$I:$J,2,0)</f>
        <v>558300</v>
      </c>
      <c r="R29" s="24">
        <f t="shared" si="3"/>
        <v>-279615.02</v>
      </c>
      <c r="S29" s="24">
        <f>VLOOKUP(C29,'[3]11月支付计划'!$C$102:$J$314,8,0)</f>
        <v>230000</v>
      </c>
      <c r="T29" s="24">
        <f>VLOOKUP(D29,'[4]11月'!$I:$J,2,0)</f>
        <v>310390.8</v>
      </c>
      <c r="U29" s="24">
        <f t="shared" si="4"/>
        <v>-80390.8</v>
      </c>
      <c r="V29" s="24">
        <f>VLOOKUP(D29,[5]河北应付账款!$C:$G,5,0)</f>
        <v>246901.664</v>
      </c>
      <c r="W29" s="24">
        <f>VLOOKUP(D29,'[4]10月'!$I:$J,2,0)</f>
        <v>242500</v>
      </c>
      <c r="X29" s="24">
        <f t="shared" si="6"/>
        <v>4401.66399999999</v>
      </c>
      <c r="Y29" s="24">
        <f>VLOOKUP(D29,'[6]规则内-打印版'!$D$3:$I$158,6,0)</f>
        <v>254000</v>
      </c>
      <c r="Z29" s="24">
        <f>VLOOKUP(D29,'[4]9月'!$I:$J,2,0)</f>
        <v>330919.24</v>
      </c>
      <c r="AA29" s="24">
        <f t="shared" si="7"/>
        <v>-76919.24</v>
      </c>
      <c r="AB29" s="24">
        <f>VLOOKUP(D29,[7]支付登记跟进V2!$B:$F,5,0)</f>
        <v>235000</v>
      </c>
      <c r="AC29" s="24">
        <f>VLOOKUP(D29,'[4]8月'!$I:$J,2,0)</f>
        <v>227950</v>
      </c>
      <c r="AD29" s="24">
        <f t="shared" si="9"/>
        <v>7050</v>
      </c>
      <c r="AE29" s="24">
        <f>VLOOKUP(D29,[8]签批清单!$B:$C,2,0)</f>
        <v>219902.113333333</v>
      </c>
      <c r="AF29" s="24">
        <f>VLOOKUP(D29,'[4]7月'!$I:$J,2,0)</f>
        <v>121250</v>
      </c>
      <c r="AG29" s="24">
        <f t="shared" si="10"/>
        <v>98652.113333333</v>
      </c>
      <c r="AH29" s="47"/>
      <c r="AI29" s="42">
        <f t="shared" si="14"/>
        <v>835506.262666667</v>
      </c>
      <c r="AJ29" s="42">
        <f t="shared" si="15"/>
        <v>605506.262666667</v>
      </c>
      <c r="AK29" s="42">
        <f t="shared" si="16"/>
        <v>326821.282666667</v>
      </c>
      <c r="AL29" s="42">
        <f t="shared" si="17"/>
        <v>47821.282666667</v>
      </c>
      <c r="AM29" s="43" t="e">
        <f>VLOOKUP(D29,'[9]2月'!$B:$C,2,0)</f>
        <v>#N/A</v>
      </c>
      <c r="AN29" s="43">
        <f>VLOOKUP(C29,河北应付账款!$C:$AL,18,0)</f>
        <v>230000</v>
      </c>
      <c r="AO29" s="43" t="e">
        <f>VLOOKUP(C29,'河北原材料（大宗）'!$C:$AN,20,0)</f>
        <v>#N/A</v>
      </c>
      <c r="AP29" s="43" t="e">
        <f>VLOOKUP(C29,'预付&amp;票到付款'!$B:$AU,15,0)</f>
        <v>#N/A</v>
      </c>
      <c r="AQ29" s="43" t="e">
        <f>VLOOKUP(C29,'涉诉-河北'!$B:$AV,15,0)</f>
        <v>#N/A</v>
      </c>
      <c r="AR29" s="43">
        <v>1</v>
      </c>
    </row>
    <row r="30" s="43" customFormat="1" ht="16.5" hidden="1" spans="2:43">
      <c r="B30" s="46">
        <v>25</v>
      </c>
      <c r="C30" s="46" t="str">
        <f>_xlfn.XLOOKUP(D30,[1]整理明细!$C:$C,[1]整理明细!$B:$B)</f>
        <v>S413066</v>
      </c>
      <c r="D30" s="47" t="s">
        <v>92</v>
      </c>
      <c r="E30" s="47" t="s">
        <v>1078</v>
      </c>
      <c r="F30" s="47"/>
      <c r="G30" s="66">
        <f>VLOOKUP($C30,'[2]2024.01月支付计划'!$B:$H,5,0)</f>
        <v>1388234.1</v>
      </c>
      <c r="H30" s="66">
        <f>VLOOKUP($C30,'[2]2024.01月支付计划'!$B:$H,6,0)</f>
        <v>400057.01</v>
      </c>
      <c r="I30" s="66">
        <f>VLOOKUP($C30,'[2]2024.01月支付计划'!$B:$H,7,0)</f>
        <v>66676.1683333333</v>
      </c>
      <c r="J30" s="24">
        <f t="shared" ref="J30:L30" si="42">P30+V30+Y30+AB30+AE30+S30+M30</f>
        <v>415205.902666667</v>
      </c>
      <c r="K30" s="24">
        <f t="shared" si="42"/>
        <v>519920</v>
      </c>
      <c r="L30" s="24">
        <f t="shared" si="42"/>
        <v>-104714.097333333</v>
      </c>
      <c r="M30" s="33">
        <f>VLOOKUP(C30,'[2]2024.01月支付计划'!$B:$K,10,0)</f>
        <v>53000</v>
      </c>
      <c r="N30" s="24">
        <v>145500</v>
      </c>
      <c r="O30" s="24">
        <f t="shared" si="12"/>
        <v>-92500</v>
      </c>
      <c r="P30" s="24">
        <f t="shared" si="40"/>
        <v>53340.9346666666</v>
      </c>
      <c r="Q30" s="24">
        <f>VLOOKUP(D30,'[4]12月'!$I:$J,2,0)</f>
        <v>77600</v>
      </c>
      <c r="R30" s="24">
        <f t="shared" si="3"/>
        <v>-24259.0653333334</v>
      </c>
      <c r="S30" s="24">
        <f>VLOOKUP(C30,'[3]11月支付计划'!$C$102:$J$314,8,0)</f>
        <v>50000</v>
      </c>
      <c r="T30" s="24">
        <f>VLOOKUP(D30,'[4]11月'!$I:$J,2,0)</f>
        <v>48500</v>
      </c>
      <c r="U30" s="24">
        <f t="shared" si="4"/>
        <v>1500</v>
      </c>
      <c r="V30" s="24">
        <f>VLOOKUP(D30,[5]河北应付账款!$C:$G,5,0)</f>
        <v>63371.928</v>
      </c>
      <c r="W30" s="24">
        <f>VLOOKUP(D30,'[4]10月'!$I:$J,2,0)</f>
        <v>58200</v>
      </c>
      <c r="X30" s="24">
        <f t="shared" si="6"/>
        <v>5171.928</v>
      </c>
      <c r="Y30" s="24">
        <f>VLOOKUP(D30,'[6]规则内-打印版'!$D$3:$I$158,6,0)</f>
        <v>58000</v>
      </c>
      <c r="Z30" s="24">
        <f>VLOOKUP(D30,'[4]9月'!$I:$J,2,0)</f>
        <v>56260</v>
      </c>
      <c r="AA30" s="24">
        <f t="shared" si="7"/>
        <v>1740</v>
      </c>
      <c r="AB30" s="24">
        <f>VLOOKUP(D30,[7]支付登记跟进V2!$B:$F,5,0)</f>
        <v>69000</v>
      </c>
      <c r="AC30" s="24">
        <f>VLOOKUP(D30,'[4]8月'!$I:$J,2,0)</f>
        <v>66930</v>
      </c>
      <c r="AD30" s="24">
        <f t="shared" si="9"/>
        <v>2070</v>
      </c>
      <c r="AE30" s="24">
        <f>VLOOKUP(D30,[8]签批清单!$B:$C,2,0)</f>
        <v>68493.04</v>
      </c>
      <c r="AF30" s="24">
        <f>VLOOKUP(D30,'[4]7月'!$I:$J,2,0)</f>
        <v>66930</v>
      </c>
      <c r="AG30" s="24">
        <f t="shared" si="10"/>
        <v>1563.03999999999</v>
      </c>
      <c r="AH30" s="47"/>
      <c r="AI30" s="42">
        <f t="shared" si="14"/>
        <v>261055.032</v>
      </c>
      <c r="AJ30" s="42">
        <f t="shared" si="15"/>
        <v>211055.032</v>
      </c>
      <c r="AK30" s="42">
        <f t="shared" si="16"/>
        <v>157714.097333333</v>
      </c>
      <c r="AL30" s="42">
        <f t="shared" si="17"/>
        <v>104714.097333333</v>
      </c>
      <c r="AM30" s="43" t="e">
        <f>VLOOKUP(D30,'[9]2月'!$B:$C,2,0)</f>
        <v>#N/A</v>
      </c>
      <c r="AN30" s="43">
        <f>VLOOKUP(C30,河北应付账款!$C:$AL,18,0)</f>
        <v>50000</v>
      </c>
      <c r="AO30" s="43" t="e">
        <f>VLOOKUP(C30,'河北原材料（大宗）'!$C:$AN,20,0)</f>
        <v>#N/A</v>
      </c>
      <c r="AP30" s="43" t="e">
        <f>VLOOKUP(C30,'预付&amp;票到付款'!$B:$AU,15,0)</f>
        <v>#N/A</v>
      </c>
      <c r="AQ30" s="43" t="e">
        <f>VLOOKUP(C30,'涉诉-河北'!$B:$AV,15,0)</f>
        <v>#N/A</v>
      </c>
    </row>
    <row r="31" s="43" customFormat="1" ht="16.5" hidden="1" spans="2:44">
      <c r="B31" s="67">
        <v>26</v>
      </c>
      <c r="C31" s="67" t="str">
        <f>_xlfn.XLOOKUP(D31,[1]整理明细!$C:$C,[1]整理明细!$B:$B)</f>
        <v>S433001</v>
      </c>
      <c r="D31" s="68" t="s">
        <v>94</v>
      </c>
      <c r="E31" s="68" t="s">
        <v>1078</v>
      </c>
      <c r="F31" s="68"/>
      <c r="G31" s="66">
        <f>VLOOKUP($C31,'[2]2024.01月支付计划'!$B:$H,5,0)</f>
        <v>392361.81</v>
      </c>
      <c r="H31" s="66">
        <f>VLOOKUP($C31,'[2]2024.01月支付计划'!$B:$H,6,0)</f>
        <v>591700</v>
      </c>
      <c r="I31" s="66">
        <f>VLOOKUP($C31,'[2]2024.01月支付计划'!$B:$H,7,0)</f>
        <v>98616.6666666667</v>
      </c>
      <c r="J31" s="24">
        <f t="shared" ref="J31:L31" si="43">P31+V31+Y31+AB31+AE31+S31+M31</f>
        <v>946117.347999999</v>
      </c>
      <c r="K31" s="24">
        <f t="shared" si="43"/>
        <v>1057600</v>
      </c>
      <c r="L31" s="24">
        <f t="shared" si="43"/>
        <v>-111482.652000001</v>
      </c>
      <c r="M31" s="33">
        <f>VLOOKUP(C31,'[2]2024.01月支付计划'!$B:$K,10,0)</f>
        <v>100000</v>
      </c>
      <c r="N31" s="24">
        <v>173600</v>
      </c>
      <c r="O31" s="24">
        <f t="shared" si="12"/>
        <v>-73600</v>
      </c>
      <c r="P31" s="24">
        <f t="shared" si="40"/>
        <v>78893.3333333334</v>
      </c>
      <c r="Q31" s="24">
        <f>VLOOKUP(D31,'[4]12月'!$I:$J,2,0)</f>
        <v>100000</v>
      </c>
      <c r="R31" s="24">
        <f t="shared" si="3"/>
        <v>-21106.6666666666</v>
      </c>
      <c r="S31" s="24">
        <f>VLOOKUP(C31,'[3]11月支付计划'!$C$102:$J$314,8,0)</f>
        <v>140000</v>
      </c>
      <c r="T31" s="24">
        <f>VLOOKUP(D31,'[4]11月'!$I:$J,2,0)</f>
        <v>320000</v>
      </c>
      <c r="U31" s="24">
        <f t="shared" si="4"/>
        <v>-180000</v>
      </c>
      <c r="V31" s="24">
        <f>VLOOKUP(D31,[5]河北应付账款!$C:$G,5,0)</f>
        <v>163224.014666666</v>
      </c>
      <c r="W31" s="24">
        <f>VLOOKUP(D31,'[4]10月'!$I:$J,2,0)</f>
        <v>162000</v>
      </c>
      <c r="X31" s="24">
        <f t="shared" si="6"/>
        <v>1224.01466666599</v>
      </c>
      <c r="Y31" s="24">
        <f>VLOOKUP(D31,'[6]规则内-打印版'!$D$3:$I$158,6,0)</f>
        <v>162000</v>
      </c>
      <c r="Z31" s="24">
        <f>VLOOKUP(D31,'[4]9月'!$I:$J,2,0)</f>
        <v>122000</v>
      </c>
      <c r="AA31" s="24">
        <f t="shared" si="7"/>
        <v>40000</v>
      </c>
      <c r="AB31" s="24">
        <f>VLOOKUP(D31,[7]支付登记跟进V2!$B:$F,5,0)</f>
        <v>122000</v>
      </c>
      <c r="AC31" s="24"/>
      <c r="AD31" s="24">
        <f t="shared" si="9"/>
        <v>122000</v>
      </c>
      <c r="AE31" s="24">
        <f>VLOOKUP(D31,[8]签批清单!$B:$C,2,0)</f>
        <v>180000</v>
      </c>
      <c r="AF31" s="24">
        <f>VLOOKUP(D31,'[4]7月'!$I:$J,2,0)</f>
        <v>180000</v>
      </c>
      <c r="AG31" s="24">
        <f t="shared" si="10"/>
        <v>0</v>
      </c>
      <c r="AH31" s="47"/>
      <c r="AI31" s="42">
        <f t="shared" si="14"/>
        <v>430375.985333334</v>
      </c>
      <c r="AJ31" s="42">
        <f t="shared" si="15"/>
        <v>290375.985333334</v>
      </c>
      <c r="AK31" s="42">
        <f t="shared" si="16"/>
        <v>211482.652000001</v>
      </c>
      <c r="AL31" s="42">
        <f t="shared" si="17"/>
        <v>111482.652000001</v>
      </c>
      <c r="AM31" s="43" t="e">
        <f>VLOOKUP(D31,'[9]2月'!$B:$C,2,0)</f>
        <v>#N/A</v>
      </c>
      <c r="AN31" s="43">
        <f>VLOOKUP(C31,河北应付账款!$C:$AL,18,0)</f>
        <v>140000</v>
      </c>
      <c r="AO31" s="43" t="e">
        <f>VLOOKUP(C31,'河北原材料（大宗）'!$C:$AN,20,0)</f>
        <v>#N/A</v>
      </c>
      <c r="AP31" s="43" t="e">
        <f>VLOOKUP(C31,'预付&amp;票到付款'!$B:$AU,15,0)</f>
        <v>#N/A</v>
      </c>
      <c r="AQ31" s="43" t="e">
        <f>VLOOKUP(C31,'涉诉-河北'!$B:$AV,15,0)</f>
        <v>#N/A</v>
      </c>
      <c r="AR31" s="43">
        <v>1</v>
      </c>
    </row>
    <row r="32" s="43" customFormat="1" ht="16.5" hidden="1" spans="2:43">
      <c r="B32" s="46">
        <v>27</v>
      </c>
      <c r="C32" s="46" t="s">
        <v>96</v>
      </c>
      <c r="D32" s="47" t="s">
        <v>97</v>
      </c>
      <c r="E32" s="47" t="s">
        <v>1078</v>
      </c>
      <c r="F32" s="47"/>
      <c r="G32" s="66">
        <f>VLOOKUP($C32,'[2]2024.01月支付计划'!$B:$H,5,0)</f>
        <v>1699196.24</v>
      </c>
      <c r="H32" s="66">
        <f>VLOOKUP($C32,'[2]2024.01月支付计划'!$B:$H,6,0)</f>
        <v>555500</v>
      </c>
      <c r="I32" s="66">
        <f>VLOOKUP($C32,'[2]2024.01月支付计划'!$B:$H,7,0)</f>
        <v>92583.3333333333</v>
      </c>
      <c r="J32" s="24">
        <f t="shared" ref="J32:L32" si="44">P32+V32+Y32+AB32+AE32+S32+M32</f>
        <v>853861.546666667</v>
      </c>
      <c r="K32" s="24">
        <f t="shared" si="44"/>
        <v>404000</v>
      </c>
      <c r="L32" s="24">
        <f t="shared" si="44"/>
        <v>449861.546666667</v>
      </c>
      <c r="M32" s="33">
        <v>74000</v>
      </c>
      <c r="N32" s="24"/>
      <c r="O32" s="24">
        <f t="shared" si="12"/>
        <v>74000</v>
      </c>
      <c r="P32" s="24">
        <f t="shared" si="40"/>
        <v>74066.6666666666</v>
      </c>
      <c r="Q32" s="24"/>
      <c r="R32" s="24">
        <f t="shared" si="3"/>
        <v>74066.6666666666</v>
      </c>
      <c r="S32" s="24">
        <v>140000</v>
      </c>
      <c r="T32" s="24">
        <f>VLOOKUP(D32,'[4]11月'!$I:$J,2,0)</f>
        <v>150000</v>
      </c>
      <c r="U32" s="24">
        <f t="shared" si="4"/>
        <v>-10000</v>
      </c>
      <c r="V32" s="24">
        <v>282800</v>
      </c>
      <c r="W32" s="24"/>
      <c r="X32" s="24">
        <f t="shared" si="6"/>
        <v>282800</v>
      </c>
      <c r="Y32" s="24">
        <f>VLOOKUP(D32,'[6]规则内-打印版'!$D$3:$I$158,6,0)</f>
        <v>108000</v>
      </c>
      <c r="Z32" s="24">
        <f>VLOOKUP(D32,'[4]9月'!$I:$J,2,0)</f>
        <v>154000</v>
      </c>
      <c r="AA32" s="24">
        <f t="shared" si="7"/>
        <v>-46000</v>
      </c>
      <c r="AB32" s="24">
        <f>VLOOKUP(D32,[7]支付登记跟进V2!$B:$F,5,0)</f>
        <v>74000</v>
      </c>
      <c r="AC32" s="24"/>
      <c r="AD32" s="24">
        <f t="shared" si="9"/>
        <v>74000</v>
      </c>
      <c r="AE32" s="24">
        <f>VLOOKUP(D32,[8]签批清单!$B:$C,2,0)</f>
        <v>100994.88</v>
      </c>
      <c r="AF32" s="24">
        <f>VLOOKUP(D32,'[4]7月'!$I:$J,2,0)</f>
        <v>100000</v>
      </c>
      <c r="AG32" s="24">
        <f t="shared" si="10"/>
        <v>994.880000000005</v>
      </c>
      <c r="AH32" s="47"/>
      <c r="AI32" s="42">
        <f t="shared" si="14"/>
        <v>-161794.88</v>
      </c>
      <c r="AJ32" s="42">
        <f t="shared" si="15"/>
        <v>-301794.88</v>
      </c>
      <c r="AK32" s="42">
        <f t="shared" si="16"/>
        <v>-375861.546666667</v>
      </c>
      <c r="AL32" s="42">
        <f t="shared" si="17"/>
        <v>-449861.546666667</v>
      </c>
      <c r="AM32" s="43" t="e">
        <f>VLOOKUP(D32,'[9]2月'!$B:$C,2,0)</f>
        <v>#N/A</v>
      </c>
      <c r="AN32" s="43">
        <f>VLOOKUP(C32,河北应付账款!$C:$AL,18,0)</f>
        <v>140000</v>
      </c>
      <c r="AO32" s="43" t="e">
        <f>VLOOKUP(C32,'河北原材料（大宗）'!$C:$AN,20,0)</f>
        <v>#N/A</v>
      </c>
      <c r="AP32" s="43" t="e">
        <f>VLOOKUP(C32,'预付&amp;票到付款'!$B:$AU,15,0)</f>
        <v>#N/A</v>
      </c>
      <c r="AQ32" s="43" t="e">
        <f>VLOOKUP(C32,'涉诉-河北'!$B:$AV,15,0)</f>
        <v>#N/A</v>
      </c>
    </row>
    <row r="33" s="43" customFormat="1" ht="16.5" hidden="1" spans="2:43">
      <c r="B33" s="46">
        <v>28</v>
      </c>
      <c r="C33" s="46" t="str">
        <f>_xlfn.XLOOKUP(D33,[1]整理明细!$C:$C,[1]整理明细!$B:$B)</f>
        <v>S412001</v>
      </c>
      <c r="D33" s="47" t="s">
        <v>99</v>
      </c>
      <c r="E33" s="47" t="s">
        <v>1078</v>
      </c>
      <c r="F33" s="47"/>
      <c r="G33" s="66">
        <f>VLOOKUP($C33,'[2]2024.01月支付计划'!$B:$H,5,0)</f>
        <v>1927082.58</v>
      </c>
      <c r="H33" s="66">
        <f>VLOOKUP($C33,'[2]2024.01月支付计划'!$B:$H,6,0)</f>
        <v>1206648.67</v>
      </c>
      <c r="I33" s="66">
        <f>VLOOKUP($C33,'[2]2024.01月支付计划'!$B:$H,7,0)</f>
        <v>201108.111666667</v>
      </c>
      <c r="J33" s="24">
        <f t="shared" ref="J33:L33" si="45">P33+V33+Y33+AB33+AE33+S33+M33</f>
        <v>1059666.00866667</v>
      </c>
      <c r="K33" s="24">
        <f t="shared" si="45"/>
        <v>937268</v>
      </c>
      <c r="L33" s="24">
        <f t="shared" si="45"/>
        <v>122398.008666667</v>
      </c>
      <c r="M33" s="33">
        <f>VLOOKUP(C33,'[2]2024.01月支付计划'!$B:$K,10,0)</f>
        <v>161000</v>
      </c>
      <c r="N33" s="24">
        <v>271600</v>
      </c>
      <c r="O33" s="24">
        <f t="shared" si="12"/>
        <v>-110600</v>
      </c>
      <c r="P33" s="24">
        <f t="shared" si="40"/>
        <v>160886.489333334</v>
      </c>
      <c r="Q33" s="24">
        <f>VLOOKUP(D33,'[4]12月'!$I:$J,2,0)</f>
        <v>97000</v>
      </c>
      <c r="R33" s="24">
        <f t="shared" si="3"/>
        <v>63886.4893333336</v>
      </c>
      <c r="S33" s="24">
        <f>VLOOKUP(C33,'[3]11月支付计划'!$C$102:$J$314,8,0)</f>
        <v>150000</v>
      </c>
      <c r="T33" s="24">
        <f>VLOOKUP(D33,'[4]11月'!$I:$J,2,0)</f>
        <v>174600</v>
      </c>
      <c r="U33" s="24">
        <f t="shared" si="4"/>
        <v>-24600</v>
      </c>
      <c r="V33" s="24">
        <f>VLOOKUP(D33,[5]河北应付账款!$C:$G,5,0)</f>
        <v>184850.75</v>
      </c>
      <c r="W33" s="24"/>
      <c r="X33" s="24">
        <f t="shared" si="6"/>
        <v>184850.75</v>
      </c>
      <c r="Y33" s="24">
        <f>VLOOKUP(D33,'[6]规则内-打印版'!$D$3:$I$158,6,0)</f>
        <v>144000</v>
      </c>
      <c r="Z33" s="24">
        <f>VLOOKUP(D33,'[4]9月'!$I:$J,2,0)</f>
        <v>142008</v>
      </c>
      <c r="AA33" s="24">
        <f t="shared" si="7"/>
        <v>1992</v>
      </c>
      <c r="AB33" s="24">
        <f>VLOOKUP(D33,[7]支付登记跟进V2!$B:$F,5,0)</f>
        <v>150000</v>
      </c>
      <c r="AC33" s="24">
        <f>VLOOKUP(D33,'[4]8月'!$I:$J,2,0)</f>
        <v>145500</v>
      </c>
      <c r="AD33" s="24">
        <f t="shared" si="9"/>
        <v>4500</v>
      </c>
      <c r="AE33" s="24">
        <f>VLOOKUP(D33,[8]签批清单!$B:$C,2,0)</f>
        <v>108928.769333333</v>
      </c>
      <c r="AF33" s="24">
        <f>VLOOKUP(D33,'[4]7月'!$I:$J,2,0)</f>
        <v>106560</v>
      </c>
      <c r="AG33" s="24">
        <f t="shared" si="10"/>
        <v>2368.769333333</v>
      </c>
      <c r="AH33" s="47"/>
      <c r="AI33" s="42">
        <f t="shared" si="14"/>
        <v>349488.480666667</v>
      </c>
      <c r="AJ33" s="42">
        <f t="shared" si="15"/>
        <v>199488.480666667</v>
      </c>
      <c r="AK33" s="42">
        <f t="shared" si="16"/>
        <v>38601.9913333334</v>
      </c>
      <c r="AL33" s="42">
        <f t="shared" si="17"/>
        <v>-122398.008666667</v>
      </c>
      <c r="AM33" s="43" t="e">
        <f>VLOOKUP(D33,'[9]2月'!$B:$C,2,0)</f>
        <v>#N/A</v>
      </c>
      <c r="AN33" s="43">
        <f>VLOOKUP(C33,河北应付账款!$C:$AL,18,0)</f>
        <v>150000</v>
      </c>
      <c r="AO33" s="43" t="e">
        <f>VLOOKUP(C33,'河北原材料（大宗）'!$C:$AN,20,0)</f>
        <v>#N/A</v>
      </c>
      <c r="AP33" s="43" t="e">
        <f>VLOOKUP(C33,'预付&amp;票到付款'!$B:$AU,15,0)</f>
        <v>#N/A</v>
      </c>
      <c r="AQ33" s="43" t="e">
        <f>VLOOKUP(C33,'涉诉-河北'!$B:$AV,15,0)</f>
        <v>#N/A</v>
      </c>
    </row>
    <row r="34" s="43" customFormat="1" ht="16.5" hidden="1" spans="2:43">
      <c r="B34" s="46">
        <v>29</v>
      </c>
      <c r="C34" s="46" t="str">
        <f>_xlfn.XLOOKUP(D34,[1]整理明细!$C:$C,[1]整理明细!$B:$B)</f>
        <v>S433003</v>
      </c>
      <c r="D34" s="47" t="s">
        <v>101</v>
      </c>
      <c r="E34" s="47" t="s">
        <v>1078</v>
      </c>
      <c r="F34" s="47"/>
      <c r="G34" s="66">
        <f>VLOOKUP($C34,'[2]2024.01月支付计划'!$B:$H,5,0)</f>
        <v>2035522.75</v>
      </c>
      <c r="H34" s="66">
        <f>VLOOKUP($C34,'[2]2024.01月支付计划'!$B:$H,6,0)</f>
        <v>1412049.08</v>
      </c>
      <c r="I34" s="66">
        <f>VLOOKUP($C34,'[2]2024.01月支付计划'!$B:$H,7,0)</f>
        <v>235341.513333333</v>
      </c>
      <c r="J34" s="24">
        <f t="shared" ref="J34:L34" si="46">P34+V34+Y34+AB34+AE34+S34+M34</f>
        <v>1451512.096</v>
      </c>
      <c r="K34" s="24">
        <f t="shared" si="46"/>
        <v>1294800</v>
      </c>
      <c r="L34" s="24">
        <f t="shared" si="46"/>
        <v>156712.095999999</v>
      </c>
      <c r="M34" s="33">
        <f>VLOOKUP(C34,'[2]2024.01月支付计划'!$B:$K,10,0)</f>
        <v>188000</v>
      </c>
      <c r="N34" s="24"/>
      <c r="O34" s="24">
        <f t="shared" si="12"/>
        <v>188000</v>
      </c>
      <c r="P34" s="24">
        <f t="shared" si="40"/>
        <v>188273.210666666</v>
      </c>
      <c r="Q34" s="24"/>
      <c r="R34" s="24">
        <f t="shared" si="3"/>
        <v>188273.210666666</v>
      </c>
      <c r="S34" s="24">
        <f>VLOOKUP(C34,'[3]11月支付计划'!$C$102:$J$314,8,0)</f>
        <v>190000</v>
      </c>
      <c r="T34" s="24">
        <f>VLOOKUP(D34,'[4]11月'!$I:$J,2,0)</f>
        <v>195000</v>
      </c>
      <c r="U34" s="24">
        <f t="shared" si="4"/>
        <v>-5000</v>
      </c>
      <c r="V34" s="24">
        <f>VLOOKUP(D34,[5]河北应付账款!$C:$G,5,0)</f>
        <v>237280.52</v>
      </c>
      <c r="W34" s="24">
        <f>VLOOKUP(D34,'[4]10月'!$I:$J,2,0)</f>
        <v>195000</v>
      </c>
      <c r="X34" s="24">
        <f t="shared" si="6"/>
        <v>42280.52</v>
      </c>
      <c r="Y34" s="24">
        <f>VLOOKUP(D34,'[6]规则内-打印版'!$D$3:$I$158,6,0)</f>
        <v>219000</v>
      </c>
      <c r="Z34" s="24">
        <f>VLOOKUP(D34,'[4]9月'!$I:$J,2,0)</f>
        <v>195000</v>
      </c>
      <c r="AA34" s="24">
        <f t="shared" si="7"/>
        <v>24000</v>
      </c>
      <c r="AB34" s="24">
        <f>VLOOKUP(D34,[7]支付登记跟进V2!$B:$F,5,0)</f>
        <v>219000</v>
      </c>
      <c r="AC34" s="24">
        <f>VLOOKUP(D34,'[4]8月'!$I:$J,2,0)</f>
        <v>506025</v>
      </c>
      <c r="AD34" s="24">
        <f t="shared" si="9"/>
        <v>-287025</v>
      </c>
      <c r="AE34" s="24">
        <f>VLOOKUP(D34,[8]签批清单!$B:$C,2,0)</f>
        <v>209958.365333333</v>
      </c>
      <c r="AF34" s="24">
        <f>VLOOKUP(D34,'[4]7月'!$I:$J,2,0)</f>
        <v>203775</v>
      </c>
      <c r="AG34" s="24">
        <f t="shared" si="10"/>
        <v>6183.365333333</v>
      </c>
      <c r="AH34" s="47"/>
      <c r="AI34" s="42">
        <f t="shared" si="14"/>
        <v>409561.114666667</v>
      </c>
      <c r="AJ34" s="42">
        <f t="shared" si="15"/>
        <v>219561.114666667</v>
      </c>
      <c r="AK34" s="42">
        <f t="shared" si="16"/>
        <v>31287.9040000006</v>
      </c>
      <c r="AL34" s="42">
        <f t="shared" si="17"/>
        <v>-156712.095999999</v>
      </c>
      <c r="AM34" s="43" t="e">
        <f>VLOOKUP(D34,'[9]2月'!$B:$C,2,0)</f>
        <v>#N/A</v>
      </c>
      <c r="AN34" s="43">
        <f>VLOOKUP(C34,河北应付账款!$C:$AL,18,0)</f>
        <v>190000</v>
      </c>
      <c r="AO34" s="43" t="e">
        <f>VLOOKUP(C34,'河北原材料（大宗）'!$C:$AN,20,0)</f>
        <v>#N/A</v>
      </c>
      <c r="AP34" s="43" t="e">
        <f>VLOOKUP(C34,'预付&amp;票到付款'!$B:$AU,15,0)</f>
        <v>#N/A</v>
      </c>
      <c r="AQ34" s="43" t="e">
        <f>VLOOKUP(C34,'涉诉-河北'!$B:$AV,15,0)</f>
        <v>#N/A</v>
      </c>
    </row>
    <row r="35" s="43" customFormat="1" ht="16.5" hidden="1" spans="2:43">
      <c r="B35" s="46">
        <v>30</v>
      </c>
      <c r="C35" s="46" t="str">
        <f>_xlfn.XLOOKUP(D35,[1]整理明细!$C:$C,[1]整理明细!$B:$B)</f>
        <v>S437023</v>
      </c>
      <c r="D35" s="47" t="s">
        <v>103</v>
      </c>
      <c r="E35" s="47" t="s">
        <v>1078</v>
      </c>
      <c r="F35" s="47"/>
      <c r="G35" s="66">
        <f>VLOOKUP($C35,'[2]2024.01月支付计划'!$B:$H,5,0)</f>
        <v>926630.84</v>
      </c>
      <c r="H35" s="66">
        <f>VLOOKUP($C35,'[2]2024.01月支付计划'!$B:$H,6,0)</f>
        <v>33800</v>
      </c>
      <c r="I35" s="66">
        <f>VLOOKUP($C35,'[2]2024.01月支付计划'!$B:$H,7,0)</f>
        <v>5633.33333333333</v>
      </c>
      <c r="J35" s="24">
        <f t="shared" ref="J35:L35" si="47">P35+V35+Y35+AB35+AE35+S35+M35</f>
        <v>67768.1933333334</v>
      </c>
      <c r="K35" s="24">
        <f t="shared" si="47"/>
        <v>30070</v>
      </c>
      <c r="L35" s="24">
        <f t="shared" si="47"/>
        <v>37698.1933333334</v>
      </c>
      <c r="M35" s="33">
        <f>VLOOKUP(C35,'[2]2024.01月支付计划'!$B:$K,10,0)</f>
        <v>5000</v>
      </c>
      <c r="N35" s="24"/>
      <c r="O35" s="24">
        <f t="shared" si="12"/>
        <v>5000</v>
      </c>
      <c r="P35" s="24">
        <f t="shared" si="40"/>
        <v>4506.66666666666</v>
      </c>
      <c r="Q35" s="24"/>
      <c r="R35" s="24">
        <f t="shared" si="3"/>
        <v>4506.66666666666</v>
      </c>
      <c r="S35" s="24">
        <f>VLOOKUP(C35,'[3]11月支付计划'!$C$102:$J$314,8,0)</f>
        <v>0</v>
      </c>
      <c r="T35" s="24"/>
      <c r="U35" s="24">
        <f t="shared" si="4"/>
        <v>0</v>
      </c>
      <c r="V35" s="24">
        <f>VLOOKUP(D35,[5]河北应付账款!$C:$G,5,0)</f>
        <v>27040</v>
      </c>
      <c r="W35" s="24">
        <f>VLOOKUP(D35,'[4]10月'!$I:$J,2,0)</f>
        <v>4850</v>
      </c>
      <c r="X35" s="24">
        <f t="shared" si="6"/>
        <v>22190</v>
      </c>
      <c r="Y35" s="24">
        <f>VLOOKUP(D35,'[6]规则内-打印版'!$D$3:$I$158,6,0)</f>
        <v>5000</v>
      </c>
      <c r="Z35" s="24"/>
      <c r="AA35" s="24">
        <f t="shared" si="7"/>
        <v>5000</v>
      </c>
      <c r="AB35" s="24"/>
      <c r="AC35" s="24"/>
      <c r="AD35" s="24">
        <f t="shared" si="9"/>
        <v>0</v>
      </c>
      <c r="AE35" s="24">
        <f>VLOOKUP(D35,[8]签批清单!$B:$C,2,0)</f>
        <v>26221.5266666667</v>
      </c>
      <c r="AF35" s="24">
        <f>VLOOKUP(D35,'[4]7月'!$I:$J,2,0)</f>
        <v>25220</v>
      </c>
      <c r="AG35" s="24">
        <f t="shared" si="10"/>
        <v>1001.5266666667</v>
      </c>
      <c r="AH35" s="47"/>
      <c r="AI35" s="42">
        <f t="shared" si="14"/>
        <v>-28191.5266666667</v>
      </c>
      <c r="AJ35" s="42">
        <f t="shared" si="15"/>
        <v>-28191.5266666667</v>
      </c>
      <c r="AK35" s="42">
        <f t="shared" si="16"/>
        <v>-32698.1933333334</v>
      </c>
      <c r="AL35" s="42">
        <f t="shared" si="17"/>
        <v>-37698.1933333334</v>
      </c>
      <c r="AM35" s="43" t="e">
        <f>VLOOKUP(D35,'[9]2月'!$B:$C,2,0)</f>
        <v>#N/A</v>
      </c>
      <c r="AN35" s="43">
        <f>VLOOKUP(C35,河北应付账款!$C:$AL,18,0)</f>
        <v>0</v>
      </c>
      <c r="AO35" s="43" t="e">
        <f>VLOOKUP(C35,'河北原材料（大宗）'!$C:$AN,20,0)</f>
        <v>#N/A</v>
      </c>
      <c r="AP35" s="43" t="e">
        <f>VLOOKUP(C35,'预付&amp;票到付款'!$B:$AU,15,0)</f>
        <v>#N/A</v>
      </c>
      <c r="AQ35" s="43" t="e">
        <f>VLOOKUP(C35,'涉诉-河北'!$B:$AV,15,0)</f>
        <v>#N/A</v>
      </c>
    </row>
    <row r="36" s="43" customFormat="1" ht="16.5" hidden="1" spans="2:43">
      <c r="B36" s="46">
        <v>31</v>
      </c>
      <c r="C36" s="46" t="str">
        <f>_xlfn.XLOOKUP(D36,[1]整理明细!$C:$C,[1]整理明细!$B:$B)</f>
        <v>S422002</v>
      </c>
      <c r="D36" s="47" t="s">
        <v>105</v>
      </c>
      <c r="E36" s="47" t="s">
        <v>1078</v>
      </c>
      <c r="F36" s="47"/>
      <c r="G36" s="66">
        <f>VLOOKUP($C36,'[2]2024.01月支付计划'!$B:$H,5,0)</f>
        <v>1725552.88</v>
      </c>
      <c r="H36" s="66">
        <f>VLOOKUP($C36,'[2]2024.01月支付计划'!$B:$H,6,0)</f>
        <v>1202956.49</v>
      </c>
      <c r="I36" s="66">
        <f>VLOOKUP($C36,'[2]2024.01月支付计划'!$B:$H,7,0)</f>
        <v>200492.748333333</v>
      </c>
      <c r="J36" s="24">
        <f t="shared" ref="J36:L36" si="48">P36+V36+Y36+AB36+AE36+S36+M36</f>
        <v>1456055.09066667</v>
      </c>
      <c r="K36" s="24">
        <f t="shared" si="48"/>
        <v>1418140</v>
      </c>
      <c r="L36" s="24">
        <f t="shared" si="48"/>
        <v>37915.0906666664</v>
      </c>
      <c r="M36" s="33">
        <f>VLOOKUP(C36,'[2]2024.01月支付计划'!$B:$K,10,0)</f>
        <v>160000</v>
      </c>
      <c r="N36" s="24">
        <v>97000</v>
      </c>
      <c r="O36" s="24">
        <f t="shared" si="12"/>
        <v>63000</v>
      </c>
      <c r="P36" s="24">
        <f t="shared" si="40"/>
        <v>160394.198666666</v>
      </c>
      <c r="Q36" s="24">
        <f>VLOOKUP(D36,'[4]12月'!$I:$J,2,0)</f>
        <v>194000</v>
      </c>
      <c r="R36" s="24">
        <f t="shared" si="3"/>
        <v>-33605.8013333336</v>
      </c>
      <c r="S36" s="24">
        <f>VLOOKUP(C36,'[3]11月支付计划'!$C$102:$J$314,8,0)</f>
        <v>190000</v>
      </c>
      <c r="T36" s="24">
        <f>VLOOKUP(D36,'[4]11月'!$I:$J,2,0)</f>
        <v>320100</v>
      </c>
      <c r="U36" s="24">
        <f t="shared" si="4"/>
        <v>-130100</v>
      </c>
      <c r="V36" s="24">
        <f>VLOOKUP(D36,[5]河北应付账款!$C:$G,5,0)</f>
        <v>226425.948</v>
      </c>
      <c r="W36" s="24">
        <f>VLOOKUP(D36,'[4]10月'!$I:$J,2,0)</f>
        <v>48500</v>
      </c>
      <c r="X36" s="24">
        <f t="shared" si="6"/>
        <v>177925.948</v>
      </c>
      <c r="Y36" s="24">
        <f>VLOOKUP(D36,'[6]规则内-打印版'!$D$3:$I$158,6,0)</f>
        <v>241000</v>
      </c>
      <c r="Z36" s="24">
        <f>VLOOKUP(D36,'[4]9月'!$I:$J,2,0)</f>
        <v>294880</v>
      </c>
      <c r="AA36" s="24">
        <f t="shared" si="7"/>
        <v>-53880</v>
      </c>
      <c r="AB36" s="24">
        <f>VLOOKUP(D36,[7]支付登记跟进V2!$B:$F,5,0)</f>
        <v>214000</v>
      </c>
      <c r="AC36" s="24">
        <f>VLOOKUP(D36,'[4]8月'!$I:$J,2,0)</f>
        <v>207580</v>
      </c>
      <c r="AD36" s="24">
        <f t="shared" si="9"/>
        <v>6420</v>
      </c>
      <c r="AE36" s="24">
        <f>VLOOKUP(D36,[8]签批清单!$B:$C,2,0)</f>
        <v>264234.944</v>
      </c>
      <c r="AF36" s="24">
        <f>VLOOKUP(D36,'[4]7月'!$I:$J,2,0)</f>
        <v>256080</v>
      </c>
      <c r="AG36" s="24">
        <f t="shared" si="10"/>
        <v>8154.94400000002</v>
      </c>
      <c r="AH36" s="47"/>
      <c r="AI36" s="42">
        <f t="shared" si="14"/>
        <v>472479.108</v>
      </c>
      <c r="AJ36" s="42">
        <f t="shared" si="15"/>
        <v>282479.108</v>
      </c>
      <c r="AK36" s="42">
        <f t="shared" si="16"/>
        <v>122084.909333334</v>
      </c>
      <c r="AL36" s="42">
        <f t="shared" si="17"/>
        <v>-37915.0906666664</v>
      </c>
      <c r="AM36" s="43" t="e">
        <f>VLOOKUP(D36,'[9]2月'!$B:$C,2,0)</f>
        <v>#N/A</v>
      </c>
      <c r="AN36" s="43">
        <f>VLOOKUP(C36,河北应付账款!$C:$AL,18,0)</f>
        <v>190000</v>
      </c>
      <c r="AO36" s="43" t="e">
        <f>VLOOKUP(C36,'河北原材料（大宗）'!$C:$AN,20,0)</f>
        <v>#N/A</v>
      </c>
      <c r="AP36" s="43" t="e">
        <f>VLOOKUP(C36,'预付&amp;票到付款'!$B:$AU,15,0)</f>
        <v>#N/A</v>
      </c>
      <c r="AQ36" s="43" t="e">
        <f>VLOOKUP(C36,'涉诉-河北'!$B:$AV,15,0)</f>
        <v>#N/A</v>
      </c>
    </row>
    <row r="37" s="43" customFormat="1" ht="16.5" hidden="1" spans="2:43">
      <c r="B37" s="46">
        <v>32</v>
      </c>
      <c r="C37" s="46" t="str">
        <f>_xlfn.XLOOKUP(D37,[1]整理明细!$C:$C,[1]整理明细!$B:$B)</f>
        <v>S437019</v>
      </c>
      <c r="D37" s="47" t="s">
        <v>107</v>
      </c>
      <c r="E37" s="47" t="s">
        <v>1078</v>
      </c>
      <c r="F37" s="47"/>
      <c r="G37" s="66">
        <f>VLOOKUP($C37,'[2]2024.01月支付计划'!$B:$H,5,0)</f>
        <v>1695007.86</v>
      </c>
      <c r="H37" s="66">
        <f>VLOOKUP($C37,'[2]2024.01月支付计划'!$B:$H,6,0)</f>
        <v>663708.91</v>
      </c>
      <c r="I37" s="66">
        <f>VLOOKUP($C37,'[2]2024.01月支付计划'!$B:$H,7,0)</f>
        <v>110618.151666667</v>
      </c>
      <c r="J37" s="24">
        <f t="shared" ref="J37:L37" si="49">P37+V37+Y37+AB37+AE37+S37+M37</f>
        <v>711810.381333333</v>
      </c>
      <c r="K37" s="24">
        <f t="shared" si="49"/>
        <v>531650</v>
      </c>
      <c r="L37" s="24">
        <f t="shared" si="49"/>
        <v>180160.381333333</v>
      </c>
      <c r="M37" s="33">
        <f>VLOOKUP(C37,'[2]2024.01月支付计划'!$B:$K,10,0)</f>
        <v>88000</v>
      </c>
      <c r="N37" s="24">
        <v>60000</v>
      </c>
      <c r="O37" s="24">
        <f t="shared" si="12"/>
        <v>28000</v>
      </c>
      <c r="P37" s="24">
        <f t="shared" si="40"/>
        <v>88494.5213333336</v>
      </c>
      <c r="Q37" s="24"/>
      <c r="R37" s="24">
        <f t="shared" si="3"/>
        <v>88494.5213333336</v>
      </c>
      <c r="S37" s="24">
        <f>VLOOKUP(C37,'[3]11月支付计划'!$C$102:$J$314,8,0)</f>
        <v>60000</v>
      </c>
      <c r="T37" s="24">
        <f>VLOOKUP(D37,'[4]11月'!$I:$J,2,0)</f>
        <v>7900</v>
      </c>
      <c r="U37" s="24">
        <f t="shared" si="4"/>
        <v>52100</v>
      </c>
      <c r="V37" s="24">
        <f>VLOOKUP(D37,[5]河北应付账款!$C:$G,5,0)</f>
        <v>82628.9146666664</v>
      </c>
      <c r="W37" s="24">
        <f>VLOOKUP(D37,'[4]10月'!$I:$J,2,0)</f>
        <v>197000</v>
      </c>
      <c r="X37" s="24">
        <f t="shared" si="6"/>
        <v>-114371.085333334</v>
      </c>
      <c r="Y37" s="24">
        <f>VLOOKUP(D37,'[6]规则内-打印版'!$D$3:$I$158,6,0)</f>
        <v>117000</v>
      </c>
      <c r="Z37" s="24"/>
      <c r="AA37" s="24">
        <f t="shared" si="7"/>
        <v>117000</v>
      </c>
      <c r="AB37" s="24">
        <f>VLOOKUP(D37,[7]支付登记跟进V2!$B:$F,5,0)</f>
        <v>139000</v>
      </c>
      <c r="AC37" s="24">
        <f>VLOOKUP(D37,'[4]8月'!$I:$J,2,0)</f>
        <v>134830</v>
      </c>
      <c r="AD37" s="24">
        <f t="shared" si="9"/>
        <v>4170</v>
      </c>
      <c r="AE37" s="24">
        <f>VLOOKUP(D37,[8]签批清单!$B:$C,2,0)</f>
        <v>136686.945333333</v>
      </c>
      <c r="AF37" s="24">
        <f>VLOOKUP(D37,'[4]7月'!$I:$J,2,0)</f>
        <v>131920</v>
      </c>
      <c r="AG37" s="24">
        <f t="shared" si="10"/>
        <v>4766.94533333299</v>
      </c>
      <c r="AH37" s="47"/>
      <c r="AI37" s="42">
        <f t="shared" si="14"/>
        <v>56334.1400000006</v>
      </c>
      <c r="AJ37" s="42">
        <f t="shared" si="15"/>
        <v>-3665.8599999994</v>
      </c>
      <c r="AK37" s="42">
        <f t="shared" si="16"/>
        <v>-92160.381333333</v>
      </c>
      <c r="AL37" s="42">
        <f t="shared" si="17"/>
        <v>-180160.381333333</v>
      </c>
      <c r="AM37" s="43" t="e">
        <f>VLOOKUP(D37,'[9]2月'!$B:$C,2,0)</f>
        <v>#N/A</v>
      </c>
      <c r="AN37" s="43">
        <f>VLOOKUP(C37,河北应付账款!$C:$AL,18,0)</f>
        <v>60000</v>
      </c>
      <c r="AO37" s="43" t="e">
        <f>VLOOKUP(C37,'河北原材料（大宗）'!$C:$AN,20,0)</f>
        <v>#N/A</v>
      </c>
      <c r="AP37" s="43" t="e">
        <f>VLOOKUP(C37,'预付&amp;票到付款'!$B:$AU,15,0)</f>
        <v>#N/A</v>
      </c>
      <c r="AQ37" s="43" t="e">
        <f>VLOOKUP(C37,'涉诉-河北'!$B:$AV,15,0)</f>
        <v>#N/A</v>
      </c>
    </row>
    <row r="38" s="43" customFormat="1" ht="16.5" hidden="1" spans="2:43">
      <c r="B38" s="46">
        <v>33</v>
      </c>
      <c r="C38" s="46" t="str">
        <f>_xlfn.XLOOKUP(D38,[1]整理明细!$C:$C,[1]整理明细!$B:$B)</f>
        <v>S413090</v>
      </c>
      <c r="D38" s="47" t="s">
        <v>109</v>
      </c>
      <c r="E38" s="47" t="s">
        <v>1078</v>
      </c>
      <c r="F38" s="47"/>
      <c r="G38" s="66">
        <f>VLOOKUP($C38,'[2]2024.01月支付计划'!$B:$H,5,0)</f>
        <v>667338.56</v>
      </c>
      <c r="H38" s="66">
        <f>VLOOKUP($C38,'[2]2024.01月支付计划'!$B:$H,6,0)</f>
        <v>0</v>
      </c>
      <c r="I38" s="66">
        <f>VLOOKUP($C38,'[2]2024.01月支付计划'!$B:$H,7,0)</f>
        <v>0</v>
      </c>
      <c r="J38" s="24">
        <f t="shared" ref="J38:L38" si="50">P38+V38+Y38+AB38+AE38+S38+M38</f>
        <v>0</v>
      </c>
      <c r="K38" s="24">
        <f t="shared" si="50"/>
        <v>0</v>
      </c>
      <c r="L38" s="24">
        <f t="shared" si="50"/>
        <v>0</v>
      </c>
      <c r="M38" s="33">
        <f>VLOOKUP(C38,'[2]2024.01月支付计划'!$B:$K,10,0)</f>
        <v>0</v>
      </c>
      <c r="N38" s="24"/>
      <c r="O38" s="24">
        <f t="shared" si="12"/>
        <v>0</v>
      </c>
      <c r="P38" s="24">
        <f t="shared" si="40"/>
        <v>0</v>
      </c>
      <c r="Q38" s="24"/>
      <c r="R38" s="24">
        <f t="shared" si="3"/>
        <v>0</v>
      </c>
      <c r="S38" s="24">
        <f>VLOOKUP(C38,'[3]11月支付计划'!$C$102:$J$314,8,0)</f>
        <v>0</v>
      </c>
      <c r="T38" s="24"/>
      <c r="U38" s="24">
        <f t="shared" si="4"/>
        <v>0</v>
      </c>
      <c r="V38" s="24">
        <f>VLOOKUP(D38,[5]河北应付账款!$C:$G,5,0)</f>
        <v>0</v>
      </c>
      <c r="W38" s="24"/>
      <c r="X38" s="24">
        <f t="shared" si="6"/>
        <v>0</v>
      </c>
      <c r="Y38" s="24"/>
      <c r="Z38" s="24"/>
      <c r="AA38" s="24">
        <f t="shared" si="7"/>
        <v>0</v>
      </c>
      <c r="AB38" s="24"/>
      <c r="AC38" s="24"/>
      <c r="AD38" s="24">
        <f t="shared" si="9"/>
        <v>0</v>
      </c>
      <c r="AE38" s="24"/>
      <c r="AF38" s="24"/>
      <c r="AG38" s="24">
        <f t="shared" si="10"/>
        <v>0</v>
      </c>
      <c r="AH38" s="47"/>
      <c r="AI38" s="42">
        <f t="shared" si="14"/>
        <v>0</v>
      </c>
      <c r="AJ38" s="42">
        <f t="shared" si="15"/>
        <v>0</v>
      </c>
      <c r="AK38" s="42">
        <f t="shared" si="16"/>
        <v>0</v>
      </c>
      <c r="AL38" s="42">
        <f t="shared" si="17"/>
        <v>0</v>
      </c>
      <c r="AM38" s="43" t="e">
        <f>VLOOKUP(D38,'[9]2月'!$B:$C,2,0)</f>
        <v>#N/A</v>
      </c>
      <c r="AN38" s="43">
        <f>VLOOKUP(C38,河北应付账款!$C:$AL,18,0)</f>
        <v>0</v>
      </c>
      <c r="AO38" s="43" t="e">
        <f>VLOOKUP(C38,'河北原材料（大宗）'!$C:$AN,20,0)</f>
        <v>#N/A</v>
      </c>
      <c r="AP38" s="43" t="e">
        <f>VLOOKUP(C38,'预付&amp;票到付款'!$B:$AU,15,0)</f>
        <v>#N/A</v>
      </c>
      <c r="AQ38" s="43" t="e">
        <f>VLOOKUP(C38,'涉诉-河北'!$B:$AV,15,0)</f>
        <v>#N/A</v>
      </c>
    </row>
    <row r="39" s="43" customFormat="1" ht="16.5" hidden="1" spans="2:44">
      <c r="B39" s="67">
        <v>34</v>
      </c>
      <c r="C39" s="67" t="str">
        <f>_xlfn.XLOOKUP(D39,[1]整理明细!$C:$C,[1]整理明细!$B:$B)</f>
        <v>S413051</v>
      </c>
      <c r="D39" s="68" t="s">
        <v>111</v>
      </c>
      <c r="E39" s="68" t="s">
        <v>1078</v>
      </c>
      <c r="F39" s="68"/>
      <c r="G39" s="66">
        <f>VLOOKUP($C39,'[2]2024.01月支付计划'!$B:$H,5,0)</f>
        <v>604732.59</v>
      </c>
      <c r="H39" s="66">
        <f>VLOOKUP($C39,'[2]2024.01月支付计划'!$B:$H,6,0)</f>
        <v>39500</v>
      </c>
      <c r="I39" s="66">
        <f>VLOOKUP($C39,'[2]2024.01月支付计划'!$B:$H,7,0)</f>
        <v>6583.33333333333</v>
      </c>
      <c r="J39" s="24">
        <f t="shared" ref="J39:L39" si="51">P39+V39+Y39+AB39+AE39+S39+M39</f>
        <v>130401.045333333</v>
      </c>
      <c r="K39" s="24">
        <f t="shared" si="51"/>
        <v>260930</v>
      </c>
      <c r="L39" s="24">
        <f t="shared" si="51"/>
        <v>-130528.954666667</v>
      </c>
      <c r="M39" s="33">
        <f>VLOOKUP(C39,'[2]2024.01月支付计划'!$B:$K,10,0)</f>
        <v>50000</v>
      </c>
      <c r="N39" s="24"/>
      <c r="O39" s="24">
        <f t="shared" si="12"/>
        <v>50000</v>
      </c>
      <c r="P39" s="24">
        <f t="shared" si="40"/>
        <v>5266.66666666666</v>
      </c>
      <c r="Q39" s="24"/>
      <c r="R39" s="24">
        <f t="shared" si="3"/>
        <v>5266.66666666666</v>
      </c>
      <c r="S39" s="24">
        <f>VLOOKUP(C39,'[3]11月支付计划'!$C$102:$J$314,8,0)</f>
        <v>10000</v>
      </c>
      <c r="T39" s="24">
        <f>VLOOKUP(D39,'[4]11月'!$I:$J,2,0)</f>
        <v>9700</v>
      </c>
      <c r="U39" s="24">
        <f t="shared" si="4"/>
        <v>300</v>
      </c>
      <c r="V39" s="24">
        <f>VLOOKUP(D39,[5]河北应付账款!$C:$G,5,0)</f>
        <v>5882.312</v>
      </c>
      <c r="W39" s="24">
        <f>VLOOKUP(D39,'[4]10月'!$I:$J,2,0)</f>
        <v>9700</v>
      </c>
      <c r="X39" s="24">
        <f t="shared" si="6"/>
        <v>-3817.688</v>
      </c>
      <c r="Y39" s="24">
        <f>VLOOKUP(D39,'[6]规则内-打印版'!$D$3:$I$158,6,0)</f>
        <v>10000</v>
      </c>
      <c r="Z39" s="24"/>
      <c r="AA39" s="24">
        <f t="shared" si="7"/>
        <v>10000</v>
      </c>
      <c r="AB39" s="24">
        <f>VLOOKUP(D39,[7]支付登记跟进V2!$B:$F,5,0)</f>
        <v>23000</v>
      </c>
      <c r="AC39" s="24">
        <f>VLOOKUP(D39,'[4]8月'!$I:$J,2,0)</f>
        <v>216310</v>
      </c>
      <c r="AD39" s="24">
        <f t="shared" si="9"/>
        <v>-193310</v>
      </c>
      <c r="AE39" s="24">
        <f>VLOOKUP(D39,[8]签批清单!$B:$C,2,0)</f>
        <v>26252.0666666667</v>
      </c>
      <c r="AF39" s="24">
        <f>VLOOKUP(D39,'[4]7月'!$I:$J,2,0)</f>
        <v>25220</v>
      </c>
      <c r="AG39" s="24">
        <f t="shared" si="10"/>
        <v>1032.0666666667</v>
      </c>
      <c r="AH39" s="47"/>
      <c r="AI39" s="42">
        <f t="shared" si="14"/>
        <v>195795.621333333</v>
      </c>
      <c r="AJ39" s="42">
        <f t="shared" si="15"/>
        <v>185795.621333333</v>
      </c>
      <c r="AK39" s="42">
        <f t="shared" si="16"/>
        <v>180528.954666666</v>
      </c>
      <c r="AL39" s="42">
        <f t="shared" si="17"/>
        <v>130528.954666666</v>
      </c>
      <c r="AM39" s="43" t="e">
        <f>VLOOKUP(D39,'[9]2月'!$B:$C,2,0)</f>
        <v>#N/A</v>
      </c>
      <c r="AN39" s="43">
        <f>VLOOKUP(C39,河北应付账款!$C:$AL,18,0)</f>
        <v>10000</v>
      </c>
      <c r="AO39" s="43" t="e">
        <f>VLOOKUP(C39,'河北原材料（大宗）'!$C:$AN,20,0)</f>
        <v>#N/A</v>
      </c>
      <c r="AP39" s="43" t="e">
        <f>VLOOKUP(C39,'预付&amp;票到付款'!$B:$AU,15,0)</f>
        <v>#N/A</v>
      </c>
      <c r="AQ39" s="43" t="e">
        <f>VLOOKUP(C39,'涉诉-河北'!$B:$AV,15,0)</f>
        <v>#N/A</v>
      </c>
      <c r="AR39" s="43">
        <v>1</v>
      </c>
    </row>
    <row r="40" s="43" customFormat="1" ht="16.5" hidden="1" spans="2:43">
      <c r="B40" s="46">
        <v>35</v>
      </c>
      <c r="C40" s="46" t="str">
        <f>_xlfn.XLOOKUP(D40,[1]整理明细!$C:$C,[1]整理明细!$B:$B)</f>
        <v>S413132</v>
      </c>
      <c r="D40" s="47" t="s">
        <v>113</v>
      </c>
      <c r="E40" s="47" t="s">
        <v>1078</v>
      </c>
      <c r="F40" s="47"/>
      <c r="G40" s="66">
        <f>VLOOKUP($C40,'[2]2024.01月支付计划'!$B:$H,5,0)</f>
        <v>1556896.01</v>
      </c>
      <c r="H40" s="66">
        <f>VLOOKUP($C40,'[2]2024.01月支付计划'!$B:$H,6,0)</f>
        <v>1015054.44</v>
      </c>
      <c r="I40" s="66">
        <f>VLOOKUP($C40,'[2]2024.01月支付计划'!$B:$H,7,0)</f>
        <v>169175.74</v>
      </c>
      <c r="J40" s="24">
        <f t="shared" ref="J40:L40" si="52">P40+V40+Y40+AB40+AE40+S40+M40</f>
        <v>815237.787999999</v>
      </c>
      <c r="K40" s="24">
        <f t="shared" si="52"/>
        <v>865240</v>
      </c>
      <c r="L40" s="24">
        <f t="shared" si="52"/>
        <v>-50002.212000001</v>
      </c>
      <c r="M40" s="33">
        <f>VLOOKUP(C40,'[2]2024.01月支付计划'!$B:$K,10,0)</f>
        <v>135000</v>
      </c>
      <c r="N40" s="24">
        <v>145500</v>
      </c>
      <c r="O40" s="24">
        <f t="shared" si="12"/>
        <v>-10500</v>
      </c>
      <c r="P40" s="24">
        <f t="shared" si="40"/>
        <v>135340.592</v>
      </c>
      <c r="Q40" s="24">
        <f>VLOOKUP(D40,'[4]12月'!$I:$J,2,0)</f>
        <v>145500</v>
      </c>
      <c r="R40" s="24">
        <f t="shared" si="3"/>
        <v>-10159.408</v>
      </c>
      <c r="S40" s="24">
        <f>VLOOKUP(C40,'[3]11月支付计划'!$C$102:$J$314,8,0)</f>
        <v>90000</v>
      </c>
      <c r="T40" s="24">
        <f>VLOOKUP(D40,'[4]11月'!$I:$J,2,0)</f>
        <v>87300</v>
      </c>
      <c r="U40" s="24">
        <f t="shared" si="4"/>
        <v>2700</v>
      </c>
      <c r="V40" s="24">
        <f>VLOOKUP(D40,[5]河北应付账款!$C:$G,5,0)</f>
        <v>103335.978666666</v>
      </c>
      <c r="W40" s="24">
        <f>VLOOKUP(D40,'[4]10月'!$I:$J,2,0)</f>
        <v>195940</v>
      </c>
      <c r="X40" s="24">
        <f t="shared" si="6"/>
        <v>-92604.021333334</v>
      </c>
      <c r="Y40" s="24">
        <f>VLOOKUP(D40,'[6]规则内-打印版'!$D$3:$I$158,6,0)</f>
        <v>102000</v>
      </c>
      <c r="Z40" s="24">
        <f>VLOOKUP(D40,'[4]9月'!$I:$J,2,0)</f>
        <v>48500</v>
      </c>
      <c r="AA40" s="24">
        <f t="shared" si="7"/>
        <v>53500</v>
      </c>
      <c r="AB40" s="24">
        <f>VLOOKUP(D40,[7]支付登记跟进V2!$B:$F,5,0)</f>
        <v>123000</v>
      </c>
      <c r="AC40" s="24">
        <f>VLOOKUP(D40,'[4]8月'!$I:$J,2,0)</f>
        <v>119310</v>
      </c>
      <c r="AD40" s="24">
        <f t="shared" si="9"/>
        <v>3690</v>
      </c>
      <c r="AE40" s="24">
        <f>VLOOKUP(D40,[8]签批清单!$B:$C,2,0)</f>
        <v>126561.217333333</v>
      </c>
      <c r="AF40" s="24">
        <f>VLOOKUP(D40,'[4]7月'!$I:$J,2,0)</f>
        <v>123190</v>
      </c>
      <c r="AG40" s="24">
        <f t="shared" si="10"/>
        <v>3371.217333333</v>
      </c>
      <c r="AH40" s="47"/>
      <c r="AI40" s="42">
        <f t="shared" si="14"/>
        <v>410342.804000001</v>
      </c>
      <c r="AJ40" s="42">
        <f t="shared" si="15"/>
        <v>320342.804000001</v>
      </c>
      <c r="AK40" s="42">
        <f t="shared" si="16"/>
        <v>185002.212000001</v>
      </c>
      <c r="AL40" s="42">
        <f t="shared" si="17"/>
        <v>50002.212000001</v>
      </c>
      <c r="AM40" s="43" t="e">
        <f>VLOOKUP(D40,'[9]2月'!$B:$C,2,0)</f>
        <v>#N/A</v>
      </c>
      <c r="AN40" s="43">
        <f>VLOOKUP(C40,河北应付账款!$C:$AL,18,0)</f>
        <v>90000</v>
      </c>
      <c r="AO40" s="43" t="e">
        <f>VLOOKUP(C40,'河北原材料（大宗）'!$C:$AN,20,0)</f>
        <v>#N/A</v>
      </c>
      <c r="AP40" s="43" t="e">
        <f>VLOOKUP(C40,'预付&amp;票到付款'!$B:$AU,15,0)</f>
        <v>#N/A</v>
      </c>
      <c r="AQ40" s="43" t="e">
        <f>VLOOKUP(C40,'涉诉-河北'!$B:$AV,15,0)</f>
        <v>#N/A</v>
      </c>
    </row>
    <row r="41" s="43" customFormat="1" ht="16.5" hidden="1" spans="2:44">
      <c r="B41" s="67">
        <v>36</v>
      </c>
      <c r="C41" s="67" t="str">
        <f>_xlfn.XLOOKUP(D41,[1]整理明细!$C:$C,[1]整理明细!$B:$B)</f>
        <v>S411010</v>
      </c>
      <c r="D41" s="68" t="s">
        <v>115</v>
      </c>
      <c r="E41" s="68" t="s">
        <v>1078</v>
      </c>
      <c r="F41" s="68"/>
      <c r="G41" s="66">
        <f>VLOOKUP($C41,'[2]2024.01月支付计划'!$B:$H,5,0)</f>
        <v>986825.69</v>
      </c>
      <c r="H41" s="66">
        <f>VLOOKUP($C41,'[2]2024.01月支付计划'!$B:$H,6,0)</f>
        <v>477578.44</v>
      </c>
      <c r="I41" s="66">
        <f>VLOOKUP($C41,'[2]2024.01月支付计划'!$B:$H,7,0)</f>
        <v>79596.4066666667</v>
      </c>
      <c r="J41" s="24">
        <f t="shared" ref="J41:L41" si="53">P41+V41+Y41+AB41+AE41+S41+M41</f>
        <v>549771.552</v>
      </c>
      <c r="K41" s="24">
        <f t="shared" si="53"/>
        <v>520920</v>
      </c>
      <c r="L41" s="24">
        <f t="shared" si="53"/>
        <v>28851.5520000001</v>
      </c>
      <c r="M41" s="33">
        <f>VLOOKUP(C41,'[2]2024.01月支付计划'!$B:$K,10,0)</f>
        <v>120000</v>
      </c>
      <c r="N41" s="24">
        <v>48500</v>
      </c>
      <c r="O41" s="24">
        <f t="shared" si="12"/>
        <v>71500</v>
      </c>
      <c r="P41" s="24">
        <f t="shared" si="40"/>
        <v>63677.1253333334</v>
      </c>
      <c r="Q41" s="24"/>
      <c r="R41" s="24">
        <f t="shared" si="3"/>
        <v>63677.1253333334</v>
      </c>
      <c r="S41" s="24">
        <f>VLOOKUP(C41,'[3]11月支付计划'!$C$102:$J$314,8,0)</f>
        <v>60000</v>
      </c>
      <c r="T41" s="24">
        <f>VLOOKUP(D41,'[4]11月'!$I:$J,2,0)</f>
        <v>145500</v>
      </c>
      <c r="U41" s="24">
        <f t="shared" si="4"/>
        <v>-85500</v>
      </c>
      <c r="V41" s="24">
        <f>VLOOKUP(D41,[5]河北应付账款!$C:$G,5,0)</f>
        <v>71530.6346666667</v>
      </c>
      <c r="W41" s="24">
        <f>VLOOKUP(D41,'[4]10月'!$I:$J,2,0)</f>
        <v>97000</v>
      </c>
      <c r="X41" s="24">
        <f t="shared" si="6"/>
        <v>-25469.3653333333</v>
      </c>
      <c r="Y41" s="24">
        <f>VLOOKUP(D41,'[6]规则内-打印版'!$D$3:$I$158,6,0)</f>
        <v>75000</v>
      </c>
      <c r="Z41" s="24">
        <f>VLOOKUP(D41,'[4]9月'!$I:$J,2,0)</f>
        <v>122250</v>
      </c>
      <c r="AA41" s="24">
        <f t="shared" si="7"/>
        <v>-47250</v>
      </c>
      <c r="AB41" s="24">
        <f>VLOOKUP(D41,[7]支付登记跟进V2!$B:$F,5,0)</f>
        <v>79000</v>
      </c>
      <c r="AC41" s="24">
        <f>VLOOKUP(D41,'[4]8月'!$I:$J,2,0)</f>
        <v>76630</v>
      </c>
      <c r="AD41" s="24">
        <f t="shared" si="9"/>
        <v>2370</v>
      </c>
      <c r="AE41" s="24">
        <f>VLOOKUP(D41,[8]签批清单!$B:$C,2,0)</f>
        <v>80563.792</v>
      </c>
      <c r="AF41" s="24">
        <f>VLOOKUP(D41,'[4]7月'!$I:$J,2,0)</f>
        <v>31040</v>
      </c>
      <c r="AG41" s="24">
        <f t="shared" si="10"/>
        <v>49523.792</v>
      </c>
      <c r="AH41" s="47"/>
      <c r="AI41" s="42">
        <f t="shared" si="14"/>
        <v>214825.573333333</v>
      </c>
      <c r="AJ41" s="42">
        <f t="shared" si="15"/>
        <v>154825.573333333</v>
      </c>
      <c r="AK41" s="42">
        <f t="shared" si="16"/>
        <v>91148.4479999997</v>
      </c>
      <c r="AL41" s="42">
        <f t="shared" si="17"/>
        <v>-28851.5520000003</v>
      </c>
      <c r="AM41" s="43" t="e">
        <f>VLOOKUP(D41,'[9]2月'!$B:$C,2,0)</f>
        <v>#N/A</v>
      </c>
      <c r="AN41" s="43">
        <f>VLOOKUP(C41,河北应付账款!$C:$AL,18,0)</f>
        <v>60000</v>
      </c>
      <c r="AO41" s="43" t="e">
        <f>VLOOKUP(C41,'河北原材料（大宗）'!$C:$AN,20,0)</f>
        <v>#N/A</v>
      </c>
      <c r="AP41" s="43" t="e">
        <f>VLOOKUP(C41,'预付&amp;票到付款'!$B:$AU,15,0)</f>
        <v>#N/A</v>
      </c>
      <c r="AQ41" s="43" t="e">
        <f>VLOOKUP(C41,'涉诉-河北'!$B:$AV,15,0)</f>
        <v>#N/A</v>
      </c>
      <c r="AR41" s="43">
        <v>1</v>
      </c>
    </row>
    <row r="42" s="43" customFormat="1" ht="16.5" hidden="1" spans="2:44">
      <c r="B42" s="67">
        <v>37</v>
      </c>
      <c r="C42" s="67" t="str">
        <f>_xlfn.XLOOKUP(D42,[1]整理明细!$C:$C,[1]整理明细!$B:$B)</f>
        <v>S413161</v>
      </c>
      <c r="D42" s="68" t="s">
        <v>117</v>
      </c>
      <c r="E42" s="68" t="s">
        <v>1078</v>
      </c>
      <c r="F42" s="68"/>
      <c r="G42" s="66">
        <f>VLOOKUP($C42,'[2]2024.01月支付计划'!$B:$H,5,0)</f>
        <v>4055563.46</v>
      </c>
      <c r="H42" s="66">
        <f>VLOOKUP($C42,'[2]2024.01月支付计划'!$B:$H,6,0)</f>
        <v>3815880.68</v>
      </c>
      <c r="I42" s="66">
        <f>VLOOKUP($C42,'[2]2024.01月支付计划'!$B:$H,7,0)</f>
        <v>635980.113333333</v>
      </c>
      <c r="J42" s="24">
        <f t="shared" ref="J42:L42" si="54">P42+V42+Y42+AB42+AE42+S42+M42</f>
        <v>2334624.92933333</v>
      </c>
      <c r="K42" s="24">
        <f t="shared" si="54"/>
        <v>887000</v>
      </c>
      <c r="L42" s="24">
        <f t="shared" si="54"/>
        <v>1447624.92933333</v>
      </c>
      <c r="M42" s="33">
        <f>VLOOKUP(C42,'[2]2024.01月支付计划'!$B:$K,10,0)</f>
        <v>509000</v>
      </c>
      <c r="N42" s="24">
        <v>200000</v>
      </c>
      <c r="O42" s="24">
        <f t="shared" si="12"/>
        <v>309000</v>
      </c>
      <c r="P42" s="24">
        <f t="shared" si="40"/>
        <v>508784.090666666</v>
      </c>
      <c r="Q42" s="24"/>
      <c r="R42" s="24">
        <f t="shared" si="3"/>
        <v>508784.090666666</v>
      </c>
      <c r="S42" s="24">
        <f>VLOOKUP(C42,'[3]11月支付计划'!$C$102:$J$314,8,0)</f>
        <v>400000</v>
      </c>
      <c r="T42" s="24">
        <v>270000</v>
      </c>
      <c r="U42" s="24">
        <f t="shared" si="4"/>
        <v>130000</v>
      </c>
      <c r="V42" s="24">
        <f>VLOOKUP(D42,[5]河北应付账款!$C:$G,5,0)</f>
        <v>269504</v>
      </c>
      <c r="W42" s="24"/>
      <c r="X42" s="24">
        <f t="shared" si="6"/>
        <v>269504</v>
      </c>
      <c r="Y42" s="24">
        <f>VLOOKUP(D42,'[6]规则内-打印版'!$D$3:$I$158,6,0)</f>
        <v>255000</v>
      </c>
      <c r="Z42" s="24">
        <f>VLOOKUP(D42,'[4]9月'!$I:$J,2,0)</f>
        <v>317000</v>
      </c>
      <c r="AA42" s="24">
        <f t="shared" si="7"/>
        <v>-62000</v>
      </c>
      <c r="AB42" s="24">
        <f>VLOOKUP(D42,[7]支付登记跟进V2!$B:$F,5,0)</f>
        <v>217000</v>
      </c>
      <c r="AC42" s="24">
        <f>VLOOKUP(D42,'[4]8月'!$I:$J,2,0)</f>
        <v>100000</v>
      </c>
      <c r="AD42" s="24">
        <f t="shared" si="9"/>
        <v>117000</v>
      </c>
      <c r="AE42" s="24">
        <f>VLOOKUP(D42,[8]签批清单!$B:$C,2,0)</f>
        <v>175336.838666667</v>
      </c>
      <c r="AF42" s="24"/>
      <c r="AG42" s="24">
        <f t="shared" si="10"/>
        <v>175336.838666667</v>
      </c>
      <c r="AH42" s="47"/>
      <c r="AI42" s="42">
        <f t="shared" si="14"/>
        <v>-29840.838666667</v>
      </c>
      <c r="AJ42" s="42">
        <f t="shared" si="15"/>
        <v>-429840.838666667</v>
      </c>
      <c r="AK42" s="42">
        <f t="shared" si="16"/>
        <v>-938624.929333333</v>
      </c>
      <c r="AL42" s="42">
        <f t="shared" si="17"/>
        <v>-1447624.92933333</v>
      </c>
      <c r="AM42" s="43" t="e">
        <f>VLOOKUP(D42,'[9]2月'!$B:$C,2,0)</f>
        <v>#N/A</v>
      </c>
      <c r="AN42" s="43">
        <f>VLOOKUP(C42,河北应付账款!$C:$AL,18,0)</f>
        <v>400000</v>
      </c>
      <c r="AO42" s="43" t="e">
        <f>VLOOKUP(C42,'河北原材料（大宗）'!$C:$AN,20,0)</f>
        <v>#N/A</v>
      </c>
      <c r="AP42" s="43" t="e">
        <f>VLOOKUP(C42,'预付&amp;票到付款'!$B:$AU,15,0)</f>
        <v>#N/A</v>
      </c>
      <c r="AQ42" s="43" t="e">
        <f>VLOOKUP(C42,'涉诉-河北'!$B:$AV,15,0)</f>
        <v>#N/A</v>
      </c>
      <c r="AR42" s="43">
        <v>1</v>
      </c>
    </row>
    <row r="43" s="43" customFormat="1" ht="16.5" hidden="1" spans="2:43">
      <c r="B43" s="46">
        <v>38</v>
      </c>
      <c r="C43" s="46" t="str">
        <f>_xlfn.XLOOKUP(D43,[1]整理明细!$C:$C,[1]整理明细!$B:$B)</f>
        <v>S437015</v>
      </c>
      <c r="D43" s="47" t="s">
        <v>119</v>
      </c>
      <c r="E43" s="47" t="s">
        <v>1078</v>
      </c>
      <c r="F43" s="47"/>
      <c r="G43" s="66">
        <f>VLOOKUP($C43,'[2]2024.01月支付计划'!$B:$H,5,0)</f>
        <v>1222145.67</v>
      </c>
      <c r="H43" s="66">
        <f>VLOOKUP($C43,'[2]2024.01月支付计划'!$B:$H,6,0)</f>
        <v>692264.86</v>
      </c>
      <c r="I43" s="66">
        <f>VLOOKUP($C43,'[2]2024.01月支付计划'!$B:$H,7,0)</f>
        <v>115377.476666667</v>
      </c>
      <c r="J43" s="24">
        <f t="shared" ref="J43:L43" si="55">P43+V43+Y43+AB43+AE43+S43+M43</f>
        <v>259891.309333334</v>
      </c>
      <c r="K43" s="24">
        <f t="shared" si="55"/>
        <v>61500</v>
      </c>
      <c r="L43" s="24">
        <f t="shared" si="55"/>
        <v>198391.309333334</v>
      </c>
      <c r="M43" s="33">
        <f>VLOOKUP(C43,'[2]2024.01月支付计划'!$B:$K,10,0)</f>
        <v>92000</v>
      </c>
      <c r="N43" s="24"/>
      <c r="O43" s="24">
        <f t="shared" si="12"/>
        <v>92000</v>
      </c>
      <c r="P43" s="24">
        <f t="shared" si="40"/>
        <v>92301.9813333336</v>
      </c>
      <c r="Q43" s="24"/>
      <c r="R43" s="24">
        <f t="shared" si="3"/>
        <v>92301.9813333336</v>
      </c>
      <c r="S43" s="24">
        <f>VLOOKUP(C43,'[3]11月支付计划'!$C$102:$J$314,8,0)</f>
        <v>10000</v>
      </c>
      <c r="T43" s="24">
        <f>VLOOKUP(D43,'[4]11月'!$I:$J,2,0)</f>
        <v>48500</v>
      </c>
      <c r="U43" s="24">
        <f t="shared" si="4"/>
        <v>-38500</v>
      </c>
      <c r="V43" s="24">
        <f>VLOOKUP(D43,[5]河北应付账款!$C:$G,5,0)</f>
        <v>51920</v>
      </c>
      <c r="W43" s="24">
        <f>VLOOKUP(D43,'[4]10月'!$I:$J,2,0)</f>
        <v>10000</v>
      </c>
      <c r="X43" s="24">
        <f t="shared" si="6"/>
        <v>41920</v>
      </c>
      <c r="Y43" s="24">
        <f>VLOOKUP(D43,'[6]规则内-打印版'!$D$3:$I$158,6,0)</f>
        <v>10000</v>
      </c>
      <c r="Z43" s="24">
        <f>VLOOKUP(D43,'[4]9月'!$I:$J,2,0)</f>
        <v>2000</v>
      </c>
      <c r="AA43" s="24">
        <f t="shared" si="7"/>
        <v>8000</v>
      </c>
      <c r="AB43" s="24">
        <f>VLOOKUP(D43,[7]支付登记跟进V2!$B:$F,5,0)</f>
        <v>2000</v>
      </c>
      <c r="AC43" s="24"/>
      <c r="AD43" s="24">
        <f t="shared" si="9"/>
        <v>2000</v>
      </c>
      <c r="AE43" s="24">
        <f>VLOOKUP(D43,[8]签批清单!$B:$C,2,0)</f>
        <v>1669.328</v>
      </c>
      <c r="AF43" s="24">
        <f>VLOOKUP(D43,'[4]7月'!$I:$J,2,0)</f>
        <v>1000</v>
      </c>
      <c r="AG43" s="24">
        <f t="shared" si="10"/>
        <v>669.328</v>
      </c>
      <c r="AH43" s="47"/>
      <c r="AI43" s="42">
        <f t="shared" si="14"/>
        <v>-4089.328</v>
      </c>
      <c r="AJ43" s="42">
        <f t="shared" si="15"/>
        <v>-14089.328</v>
      </c>
      <c r="AK43" s="42">
        <f t="shared" si="16"/>
        <v>-106391.309333334</v>
      </c>
      <c r="AL43" s="42">
        <f t="shared" si="17"/>
        <v>-198391.309333334</v>
      </c>
      <c r="AM43" s="43" t="e">
        <f>VLOOKUP(D43,'[9]2月'!$B:$C,2,0)</f>
        <v>#N/A</v>
      </c>
      <c r="AN43" s="43">
        <f>VLOOKUP(C43,河北应付账款!$C:$AL,18,0)</f>
        <v>10000</v>
      </c>
      <c r="AO43" s="43" t="e">
        <f>VLOOKUP(C43,'河北原材料（大宗）'!$C:$AN,20,0)</f>
        <v>#N/A</v>
      </c>
      <c r="AP43" s="43" t="e">
        <f>VLOOKUP(C43,'预付&amp;票到付款'!$B:$AU,15,0)</f>
        <v>#N/A</v>
      </c>
      <c r="AQ43" s="43" t="e">
        <f>VLOOKUP(C43,'涉诉-河北'!$B:$AV,15,0)</f>
        <v>#N/A</v>
      </c>
    </row>
    <row r="44" s="43" customFormat="1" ht="16.5" hidden="1" spans="2:44">
      <c r="B44" s="67">
        <v>39</v>
      </c>
      <c r="C44" s="67" t="str">
        <f>_xlfn.XLOOKUP(D44,[1]整理明细!$C:$C,[1]整理明细!$B:$B)</f>
        <v>S413056</v>
      </c>
      <c r="D44" s="68" t="s">
        <v>125</v>
      </c>
      <c r="E44" s="68" t="s">
        <v>1078</v>
      </c>
      <c r="F44" s="68"/>
      <c r="G44" s="66">
        <f>VLOOKUP($C44,'[2]2024.01月支付计划'!$B:$H,5,0)</f>
        <v>869358.01</v>
      </c>
      <c r="H44" s="66">
        <f>VLOOKUP($C44,'[2]2024.01月支付计划'!$B:$H,6,0)</f>
        <v>411633.02</v>
      </c>
      <c r="I44" s="66">
        <f>VLOOKUP($C44,'[2]2024.01月支付计划'!$B:$H,7,0)</f>
        <v>68605.5033333333</v>
      </c>
      <c r="J44" s="24">
        <f t="shared" ref="J44:L44" si="56">P44+V44+Y44+AB44+AE44+S44+M44</f>
        <v>317119.750666667</v>
      </c>
      <c r="K44" s="24">
        <f t="shared" si="56"/>
        <v>182080</v>
      </c>
      <c r="L44" s="24">
        <f t="shared" si="56"/>
        <v>135039.750666667</v>
      </c>
      <c r="M44" s="33">
        <f>VLOOKUP(C44,'[2]2024.01月支付计划'!$B:$K,10,0)</f>
        <v>55000</v>
      </c>
      <c r="N44" s="24">
        <v>29100</v>
      </c>
      <c r="O44" s="24">
        <f t="shared" si="12"/>
        <v>25900</v>
      </c>
      <c r="P44" s="24">
        <f t="shared" si="40"/>
        <v>54884.4026666666</v>
      </c>
      <c r="Q44" s="24">
        <f>VLOOKUP(D44,'[4]12月'!$I:$J,2,0)</f>
        <v>23000</v>
      </c>
      <c r="R44" s="24">
        <f t="shared" si="3"/>
        <v>31884.4026666666</v>
      </c>
      <c r="S44" s="24">
        <f>VLOOKUP(C44,'[3]11月支付计划'!$C$102:$J$314,8,0)</f>
        <v>40000</v>
      </c>
      <c r="T44" s="24">
        <f>VLOOKUP(D44,'[4]11月'!$I:$J,2,0)</f>
        <v>38800</v>
      </c>
      <c r="U44" s="24">
        <f t="shared" si="4"/>
        <v>1200</v>
      </c>
      <c r="V44" s="24">
        <f>VLOOKUP(D44,[5]河北应付账款!$C:$G,5,0)</f>
        <v>71440</v>
      </c>
      <c r="W44" s="24"/>
      <c r="X44" s="24">
        <f t="shared" si="6"/>
        <v>71440</v>
      </c>
      <c r="Y44" s="24">
        <f>VLOOKUP(D44,'[6]规则内-打印版'!$D$3:$I$158,6,0)</f>
        <v>34000</v>
      </c>
      <c r="Z44" s="24">
        <f>VLOOKUP(D44,'[4]9月'!$I:$J,2,0)</f>
        <v>32980</v>
      </c>
      <c r="AA44" s="24">
        <f t="shared" si="7"/>
        <v>1020</v>
      </c>
      <c r="AB44" s="24">
        <f>VLOOKUP(D44,[7]支付登记跟进V2!$B:$F,5,0)</f>
        <v>40000</v>
      </c>
      <c r="AC44" s="24">
        <f>VLOOKUP(D44,'[4]8月'!$I:$J,2,0)</f>
        <v>38800</v>
      </c>
      <c r="AD44" s="24">
        <f t="shared" si="9"/>
        <v>1200</v>
      </c>
      <c r="AE44" s="24">
        <f>VLOOKUP(D44,[8]签批清单!$B:$C,2,0)</f>
        <v>21795.348</v>
      </c>
      <c r="AF44" s="24">
        <f>VLOOKUP(D44,'[4]7月'!$I:$J,2,0)</f>
        <v>19400</v>
      </c>
      <c r="AG44" s="24">
        <f t="shared" si="10"/>
        <v>2395.348</v>
      </c>
      <c r="AH44" s="47"/>
      <c r="AI44" s="42">
        <f t="shared" si="14"/>
        <v>14844.652</v>
      </c>
      <c r="AJ44" s="42">
        <f t="shared" si="15"/>
        <v>-25155.348</v>
      </c>
      <c r="AK44" s="42">
        <f t="shared" si="16"/>
        <v>-80039.7506666666</v>
      </c>
      <c r="AL44" s="42">
        <f t="shared" si="17"/>
        <v>-135039.750666667</v>
      </c>
      <c r="AM44" s="43" t="e">
        <f>VLOOKUP(D44,'[9]2月'!$B:$C,2,0)</f>
        <v>#N/A</v>
      </c>
      <c r="AN44" s="43">
        <f>VLOOKUP(C44,河北应付账款!$C:$AL,18,0)</f>
        <v>40000</v>
      </c>
      <c r="AO44" s="43" t="e">
        <f>VLOOKUP(C44,'河北原材料（大宗）'!$C:$AN,20,0)</f>
        <v>#N/A</v>
      </c>
      <c r="AP44" s="43" t="e">
        <f>VLOOKUP(C44,'预付&amp;票到付款'!$B:$AU,15,0)</f>
        <v>#N/A</v>
      </c>
      <c r="AQ44" s="43" t="e">
        <f>VLOOKUP(C44,'涉诉-河北'!$B:$AV,15,0)</f>
        <v>#N/A</v>
      </c>
      <c r="AR44" s="43">
        <v>1</v>
      </c>
    </row>
    <row r="45" s="43" customFormat="1" ht="16.5" hidden="1" spans="2:43">
      <c r="B45" s="46">
        <v>40</v>
      </c>
      <c r="C45" s="46" t="str">
        <f>_xlfn.XLOOKUP(D45,[1]整理明细!$C:$C,[1]整理明细!$B:$B)</f>
        <v>S413071</v>
      </c>
      <c r="D45" s="47" t="s">
        <v>127</v>
      </c>
      <c r="E45" s="47" t="s">
        <v>1078</v>
      </c>
      <c r="F45" s="47"/>
      <c r="G45" s="66">
        <f>VLOOKUP($C45,'[2]2024.01月支付计划'!$B:$H,5,0)</f>
        <v>828044.02</v>
      </c>
      <c r="H45" s="66">
        <f>VLOOKUP($C45,'[2]2024.01月支付计划'!$B:$H,6,0)</f>
        <v>216727.19</v>
      </c>
      <c r="I45" s="66">
        <f>VLOOKUP($C45,'[2]2024.01月支付计划'!$B:$H,7,0)</f>
        <v>36121.1983333333</v>
      </c>
      <c r="J45" s="24">
        <f t="shared" ref="J45:L45" si="57">P45+V45+Y45+AB45+AE45+S45+M45</f>
        <v>268580.821333333</v>
      </c>
      <c r="K45" s="24">
        <f t="shared" si="57"/>
        <v>196910</v>
      </c>
      <c r="L45" s="24">
        <f t="shared" si="57"/>
        <v>71670.8213333333</v>
      </c>
      <c r="M45" s="33">
        <f>VLOOKUP(C45,'[2]2024.01月支付计划'!$B:$K,10,0)</f>
        <v>50000</v>
      </c>
      <c r="N45" s="24">
        <v>38800</v>
      </c>
      <c r="O45" s="24">
        <f t="shared" si="12"/>
        <v>11200</v>
      </c>
      <c r="P45" s="24">
        <f t="shared" si="40"/>
        <v>28896.9586666666</v>
      </c>
      <c r="Q45" s="24"/>
      <c r="R45" s="24">
        <f t="shared" si="3"/>
        <v>28896.9586666666</v>
      </c>
      <c r="S45" s="24">
        <f>VLOOKUP(C45,'[3]11月支付计划'!$C$102:$J$314,8,0)</f>
        <v>30000</v>
      </c>
      <c r="T45" s="24">
        <f>VLOOKUP(D45,'[4]11月'!$I:$J,2,0)</f>
        <v>38800</v>
      </c>
      <c r="U45" s="24">
        <f t="shared" si="4"/>
        <v>-8800</v>
      </c>
      <c r="V45" s="24">
        <f>VLOOKUP(D45,[5]河北应付账款!$C:$G,5,0)</f>
        <v>36146.1573333334</v>
      </c>
      <c r="W45" s="24"/>
      <c r="X45" s="24">
        <f t="shared" si="6"/>
        <v>36146.1573333334</v>
      </c>
      <c r="Y45" s="24">
        <f>VLOOKUP(D45,'[6]规则内-打印版'!$D$3:$I$158,6,0)</f>
        <v>39000</v>
      </c>
      <c r="Z45" s="24">
        <f>VLOOKUP(D45,'[4]9月'!$I:$J,2,0)</f>
        <v>37830</v>
      </c>
      <c r="AA45" s="24">
        <f t="shared" si="7"/>
        <v>1170</v>
      </c>
      <c r="AB45" s="24">
        <f>VLOOKUP(D45,[7]支付登记跟进V2!$B:$F,5,0)</f>
        <v>41000</v>
      </c>
      <c r="AC45" s="24">
        <f>VLOOKUP(D45,'[4]8月'!$I:$J,2,0)</f>
        <v>39770</v>
      </c>
      <c r="AD45" s="24">
        <f t="shared" si="9"/>
        <v>1230</v>
      </c>
      <c r="AE45" s="24">
        <f>VLOOKUP(D45,[8]签批清单!$B:$C,2,0)</f>
        <v>43537.7053333333</v>
      </c>
      <c r="AF45" s="24">
        <f>VLOOKUP(D45,'[4]7月'!$I:$J,2,0)</f>
        <v>41710</v>
      </c>
      <c r="AG45" s="24">
        <f t="shared" si="10"/>
        <v>1827.7053333333</v>
      </c>
      <c r="AH45" s="47"/>
      <c r="AI45" s="42">
        <f t="shared" si="14"/>
        <v>37226.1373333333</v>
      </c>
      <c r="AJ45" s="42">
        <f t="shared" si="15"/>
        <v>7226.1373333333</v>
      </c>
      <c r="AK45" s="42">
        <f t="shared" si="16"/>
        <v>-21670.8213333333</v>
      </c>
      <c r="AL45" s="42">
        <f t="shared" si="17"/>
        <v>-71670.8213333333</v>
      </c>
      <c r="AM45" s="43" t="e">
        <f>VLOOKUP(D45,'[9]2月'!$B:$C,2,0)</f>
        <v>#N/A</v>
      </c>
      <c r="AN45" s="43">
        <f>VLOOKUP(C45,河北应付账款!$C:$AL,18,0)</f>
        <v>30000</v>
      </c>
      <c r="AO45" s="43" t="e">
        <f>VLOOKUP(C45,'河北原材料（大宗）'!$C:$AN,20,0)</f>
        <v>#N/A</v>
      </c>
      <c r="AP45" s="43" t="e">
        <f>VLOOKUP(C45,'预付&amp;票到付款'!$B:$AU,15,0)</f>
        <v>#N/A</v>
      </c>
      <c r="AQ45" s="43" t="e">
        <f>VLOOKUP(C45,'涉诉-河北'!$B:$AV,15,0)</f>
        <v>#N/A</v>
      </c>
    </row>
    <row r="46" s="43" customFormat="1" ht="16.5" hidden="1" spans="2:43">
      <c r="B46" s="46">
        <v>41</v>
      </c>
      <c r="C46" s="46" t="str">
        <f>_xlfn.XLOOKUP(D46,[1]整理明细!$C:$C,[1]整理明细!$B:$B)</f>
        <v>S432037</v>
      </c>
      <c r="D46" s="47" t="s">
        <v>129</v>
      </c>
      <c r="E46" s="47" t="s">
        <v>1078</v>
      </c>
      <c r="F46" s="47"/>
      <c r="G46" s="66">
        <f>VLOOKUP($C46,'[2]2024.01月支付计划'!$B:$H,5,0)</f>
        <v>489822.23</v>
      </c>
      <c r="H46" s="66">
        <f>VLOOKUP($C46,'[2]2024.01月支付计划'!$B:$H,6,0)</f>
        <v>489771.28</v>
      </c>
      <c r="I46" s="66">
        <f>VLOOKUP($C46,'[2]2024.01月支付计划'!$B:$H,7,0)</f>
        <v>81628.5466666667</v>
      </c>
      <c r="J46" s="24">
        <f t="shared" ref="J46:L46" si="58">P46+V46+Y46+AB46+AE46+S46+M46</f>
        <v>508302.837333333</v>
      </c>
      <c r="K46" s="24">
        <f t="shared" si="58"/>
        <v>521608</v>
      </c>
      <c r="L46" s="24">
        <f t="shared" si="58"/>
        <v>-13305.1626666666</v>
      </c>
      <c r="M46" s="33">
        <f>VLOOKUP(C46,'[2]2024.01月支付计划'!$B:$K,10,0)</f>
        <v>65000</v>
      </c>
      <c r="N46" s="24"/>
      <c r="O46" s="24">
        <f t="shared" si="12"/>
        <v>65000</v>
      </c>
      <c r="P46" s="24">
        <f t="shared" si="40"/>
        <v>65302.8373333334</v>
      </c>
      <c r="Q46" s="24"/>
      <c r="R46" s="24">
        <f t="shared" si="3"/>
        <v>65302.8373333334</v>
      </c>
      <c r="S46" s="24">
        <f>VLOOKUP(C46,'[3]11月支付计划'!$C$102:$J$314,8,0)</f>
        <v>40000</v>
      </c>
      <c r="T46" s="24"/>
      <c r="U46" s="24">
        <f t="shared" si="4"/>
        <v>40000</v>
      </c>
      <c r="V46" s="24"/>
      <c r="W46" s="24"/>
      <c r="X46" s="24">
        <f t="shared" si="6"/>
        <v>0</v>
      </c>
      <c r="Y46" s="24">
        <f>VLOOKUP(D46,'[6]规则内-打印版'!$D$3:$I$158,6,0)</f>
        <v>8000</v>
      </c>
      <c r="Z46" s="24">
        <f>VLOOKUP(D46,'[4]9月'!$I:$J,2,0)</f>
        <v>191608</v>
      </c>
      <c r="AA46" s="24">
        <f t="shared" si="7"/>
        <v>-183608</v>
      </c>
      <c r="AB46" s="24">
        <f>VLOOKUP(D46,[7]支付登记跟进V2!$B:$F,5,0)</f>
        <v>30000</v>
      </c>
      <c r="AC46" s="24">
        <f>VLOOKUP(D46,'[4]8月'!$I:$J,2,0)</f>
        <v>30000</v>
      </c>
      <c r="AD46" s="24">
        <f t="shared" si="9"/>
        <v>0</v>
      </c>
      <c r="AE46" s="24">
        <f>VLOOKUP(D46,[8]签批清单!$B:$C,2,0)</f>
        <v>300000</v>
      </c>
      <c r="AF46" s="24">
        <f>VLOOKUP(D46,'[4]7月'!$I:$J,2,0)</f>
        <v>300000</v>
      </c>
      <c r="AG46" s="24">
        <f t="shared" si="10"/>
        <v>0</v>
      </c>
      <c r="AH46" s="47"/>
      <c r="AI46" s="42">
        <f t="shared" si="14"/>
        <v>183608</v>
      </c>
      <c r="AJ46" s="42">
        <f t="shared" si="15"/>
        <v>143608</v>
      </c>
      <c r="AK46" s="42">
        <f t="shared" si="16"/>
        <v>78305.1626666666</v>
      </c>
      <c r="AL46" s="42">
        <f t="shared" si="17"/>
        <v>13305.1626666666</v>
      </c>
      <c r="AM46" s="43" t="e">
        <f>VLOOKUP(D46,'[9]2月'!$B:$C,2,0)</f>
        <v>#N/A</v>
      </c>
      <c r="AN46" s="43">
        <f>VLOOKUP(C46,河北应付账款!$C:$AL,18,0)</f>
        <v>40000</v>
      </c>
      <c r="AO46" s="43" t="e">
        <f>VLOOKUP(C46,'河北原材料（大宗）'!$C:$AN,20,0)</f>
        <v>#N/A</v>
      </c>
      <c r="AP46" s="43" t="e">
        <f>VLOOKUP(C46,'预付&amp;票到付款'!$B:$AU,15,0)</f>
        <v>#N/A</v>
      </c>
      <c r="AQ46" s="43" t="e">
        <f>VLOOKUP(C46,'涉诉-河北'!$B:$AV,15,0)</f>
        <v>#N/A</v>
      </c>
    </row>
    <row r="47" s="43" customFormat="1" ht="16.5" hidden="1" spans="2:43">
      <c r="B47" s="46">
        <v>42</v>
      </c>
      <c r="C47" s="46" t="str">
        <f>_xlfn.XLOOKUP(D47,[1]整理明细!$C:$C,[1]整理明细!$B:$B)</f>
        <v>S412012</v>
      </c>
      <c r="D47" s="47" t="s">
        <v>131</v>
      </c>
      <c r="E47" s="47" t="s">
        <v>1078</v>
      </c>
      <c r="F47" s="47"/>
      <c r="G47" s="66">
        <f>VLOOKUP($C47,'[2]2024.01月支付计划'!$B:$H,5,0)</f>
        <v>865110.53</v>
      </c>
      <c r="H47" s="66">
        <f>VLOOKUP($C47,'[2]2024.01月支付计划'!$B:$H,6,0)</f>
        <v>119200</v>
      </c>
      <c r="I47" s="66">
        <f>VLOOKUP($C47,'[2]2024.01月支付计划'!$B:$H,7,0)</f>
        <v>19866.6666666667</v>
      </c>
      <c r="J47" s="24">
        <f t="shared" ref="J47:L47" si="59">P47+V47+Y47+AB47+AE47+S47+M47</f>
        <v>320720.922666667</v>
      </c>
      <c r="K47" s="24">
        <f t="shared" si="59"/>
        <v>242000</v>
      </c>
      <c r="L47" s="24">
        <f t="shared" si="59"/>
        <v>78720.9226666668</v>
      </c>
      <c r="M47" s="33">
        <f>VLOOKUP(C47,'[2]2024.01月支付计划'!$B:$K,10,0)</f>
        <v>16000</v>
      </c>
      <c r="N47" s="24"/>
      <c r="O47" s="24">
        <f t="shared" si="12"/>
        <v>16000</v>
      </c>
      <c r="P47" s="24">
        <f t="shared" si="40"/>
        <v>15893.3333333334</v>
      </c>
      <c r="Q47" s="24"/>
      <c r="R47" s="24">
        <f t="shared" si="3"/>
        <v>15893.3333333334</v>
      </c>
      <c r="S47" s="24">
        <f>VLOOKUP(C47,'[3]11月支付计划'!$C$102:$J$314,8,0)</f>
        <v>30000</v>
      </c>
      <c r="T47" s="24">
        <f>VLOOKUP(D47,'[4]11月'!$I:$J,2,0)</f>
        <v>60000</v>
      </c>
      <c r="U47" s="24">
        <f t="shared" si="4"/>
        <v>-30000</v>
      </c>
      <c r="V47" s="24">
        <f>VLOOKUP(D47,[5]河北应付账款!$C:$G,5,0)</f>
        <v>64480</v>
      </c>
      <c r="W47" s="24"/>
      <c r="X47" s="24">
        <f t="shared" si="6"/>
        <v>64480</v>
      </c>
      <c r="Y47" s="24">
        <f>VLOOKUP(D47,'[6]规则内-打印版'!$D$3:$I$158,6,0)</f>
        <v>62000</v>
      </c>
      <c r="Z47" s="24">
        <f>VLOOKUP(D47,'[4]9月'!$I:$J,2,0)</f>
        <v>50000</v>
      </c>
      <c r="AA47" s="24">
        <f t="shared" si="7"/>
        <v>12000</v>
      </c>
      <c r="AB47" s="24">
        <f>VLOOKUP(D47,[7]支付登记跟进V2!$B:$F,5,0)</f>
        <v>62000</v>
      </c>
      <c r="AC47" s="24">
        <f>VLOOKUP(D47,'[4]8月'!$I:$J,2,0)</f>
        <v>62000</v>
      </c>
      <c r="AD47" s="24">
        <f t="shared" si="9"/>
        <v>0</v>
      </c>
      <c r="AE47" s="24">
        <f>VLOOKUP(D47,[8]签批清单!$B:$C,2,0)</f>
        <v>70347.5893333334</v>
      </c>
      <c r="AF47" s="24">
        <f>VLOOKUP(D47,'[4]7月'!$I:$J,2,0)</f>
        <v>70000</v>
      </c>
      <c r="AG47" s="24">
        <f t="shared" si="10"/>
        <v>347.589333333395</v>
      </c>
      <c r="AH47" s="47"/>
      <c r="AI47" s="42">
        <f t="shared" si="14"/>
        <v>-16827.5893333334</v>
      </c>
      <c r="AJ47" s="42">
        <f t="shared" si="15"/>
        <v>-46827.5893333334</v>
      </c>
      <c r="AK47" s="42">
        <f t="shared" si="16"/>
        <v>-62720.9226666668</v>
      </c>
      <c r="AL47" s="42">
        <f t="shared" si="17"/>
        <v>-78720.9226666668</v>
      </c>
      <c r="AM47" s="43" t="e">
        <f>VLOOKUP(D47,'[9]2月'!$B:$C,2,0)</f>
        <v>#N/A</v>
      </c>
      <c r="AN47" s="43">
        <f>VLOOKUP(C47,河北应付账款!$C:$AL,18,0)</f>
        <v>30000</v>
      </c>
      <c r="AO47" s="43" t="e">
        <f>VLOOKUP(C47,'河北原材料（大宗）'!$C:$AN,20,0)</f>
        <v>#N/A</v>
      </c>
      <c r="AP47" s="43" t="e">
        <f>VLOOKUP(C47,'预付&amp;票到付款'!$B:$AU,15,0)</f>
        <v>#N/A</v>
      </c>
      <c r="AQ47" s="43" t="e">
        <f>VLOOKUP(C47,'涉诉-河北'!$B:$AV,15,0)</f>
        <v>#N/A</v>
      </c>
    </row>
    <row r="48" s="54" customFormat="1" ht="16.5" hidden="1" spans="2:43">
      <c r="B48" s="46">
        <v>43</v>
      </c>
      <c r="C48" s="46" t="str">
        <f>_xlfn.XLOOKUP(D48,[1]整理明细!$C:$C,[1]整理明细!$B:$B)</f>
        <v>S413168</v>
      </c>
      <c r="D48" s="53" t="s">
        <v>133</v>
      </c>
      <c r="E48" s="47" t="s">
        <v>1078</v>
      </c>
      <c r="F48" s="53"/>
      <c r="G48" s="66">
        <f>VLOOKUP($C48,'[2]2024.01月支付计划'!$B:$H,5,0)</f>
        <v>162059.31</v>
      </c>
      <c r="H48" s="66">
        <f>VLOOKUP($C48,'[2]2024.01月支付计划'!$B:$H,6,0)</f>
        <v>378924.92</v>
      </c>
      <c r="I48" s="66">
        <f>VLOOKUP($C48,'[2]2024.01月支付计划'!$B:$H,7,0)</f>
        <v>63154.1533333333</v>
      </c>
      <c r="J48" s="24">
        <f t="shared" ref="J48:L48" si="60">P48+V48+Y48+AB48+AE48+S48+M48</f>
        <v>411487.16</v>
      </c>
      <c r="K48" s="24">
        <f t="shared" si="60"/>
        <v>839496.31</v>
      </c>
      <c r="L48" s="24">
        <f t="shared" si="60"/>
        <v>-428009.15</v>
      </c>
      <c r="M48" s="33">
        <f>VLOOKUP(C48,'[2]2024.01月支付计划'!$B:$K,10,0)</f>
        <v>51000</v>
      </c>
      <c r="N48" s="24">
        <v>30000</v>
      </c>
      <c r="O48" s="24">
        <f t="shared" si="12"/>
        <v>21000</v>
      </c>
      <c r="P48" s="24">
        <f t="shared" si="40"/>
        <v>50523.3226666666</v>
      </c>
      <c r="Q48" s="24"/>
      <c r="R48" s="24">
        <f t="shared" si="3"/>
        <v>50523.3226666666</v>
      </c>
      <c r="S48" s="24">
        <f>VLOOKUP(C48,'[3]11月支付计划'!$C$102:$J$314,8,0)</f>
        <v>50000</v>
      </c>
      <c r="T48" s="24">
        <f>VLOOKUP(D48,'[4]11月'!$I:$J,2,0)</f>
        <v>270000</v>
      </c>
      <c r="U48" s="24">
        <f t="shared" si="4"/>
        <v>-220000</v>
      </c>
      <c r="V48" s="24">
        <f>VLOOKUP(D48,[5]河北应付账款!$C:$G,5,0)</f>
        <v>68768</v>
      </c>
      <c r="W48" s="24"/>
      <c r="X48" s="24">
        <f t="shared" si="6"/>
        <v>68768</v>
      </c>
      <c r="Y48" s="24">
        <f>VLOOKUP(D48,'[6]规则内-打印版'!$D$3:$I$158,6,0)</f>
        <v>69000</v>
      </c>
      <c r="Z48" s="24">
        <f>VLOOKUP(D48,'[4]9月'!$I:$J,2,0)</f>
        <v>69000</v>
      </c>
      <c r="AA48" s="24">
        <f t="shared" si="7"/>
        <v>0</v>
      </c>
      <c r="AB48" s="24">
        <f>VLOOKUP(D48,[7]支付登记跟进V2!$B:$F,5,0)</f>
        <v>62000</v>
      </c>
      <c r="AC48" s="24">
        <f>VLOOKUP(D48,'[4]8月'!$I:$J,2,0)</f>
        <v>262000</v>
      </c>
      <c r="AD48" s="24">
        <f t="shared" si="9"/>
        <v>-200000</v>
      </c>
      <c r="AE48" s="24">
        <f>VLOOKUP(D48,[8]签批清单!$B:$C,2,0)</f>
        <v>60195.8373333333</v>
      </c>
      <c r="AF48" s="24">
        <f>VLOOKUP(D48,'[4]7月'!$I:$J,2,0)</f>
        <v>208496.31</v>
      </c>
      <c r="AG48" s="24">
        <f t="shared" si="10"/>
        <v>-148300.472666667</v>
      </c>
      <c r="AH48" s="53"/>
      <c r="AI48" s="42">
        <f t="shared" si="14"/>
        <v>579532.472666667</v>
      </c>
      <c r="AJ48" s="42">
        <f t="shared" si="15"/>
        <v>529532.472666667</v>
      </c>
      <c r="AK48" s="42">
        <f t="shared" si="16"/>
        <v>479009.15</v>
      </c>
      <c r="AL48" s="42">
        <f t="shared" si="17"/>
        <v>428009.15</v>
      </c>
      <c r="AM48" s="43">
        <f>VLOOKUP(D48,'[9]2月'!$B:$C,2,0)</f>
        <v>40000</v>
      </c>
      <c r="AN48" s="43">
        <f>VLOOKUP(C48,河北应付账款!$C:$AL,18,0)</f>
        <v>50000</v>
      </c>
      <c r="AO48" s="43" t="e">
        <f>VLOOKUP(C48,'河北原材料（大宗）'!$C:$AN,20,0)</f>
        <v>#N/A</v>
      </c>
      <c r="AP48" s="43" t="e">
        <f>VLOOKUP(C48,'预付&amp;票到付款'!$B:$AU,15,0)</f>
        <v>#N/A</v>
      </c>
      <c r="AQ48" s="43" t="e">
        <f>VLOOKUP(C48,'涉诉-河北'!$B:$AV,15,0)</f>
        <v>#N/A</v>
      </c>
    </row>
    <row r="49" s="43" customFormat="1" ht="16.5" hidden="1" spans="2:43">
      <c r="B49" s="46">
        <v>44</v>
      </c>
      <c r="C49" s="46" t="str">
        <f>_xlfn.XLOOKUP(D49,[1]整理明细!$C:$C,[1]整理明细!$B:$B)</f>
        <v>S433009</v>
      </c>
      <c r="D49" s="47" t="s">
        <v>135</v>
      </c>
      <c r="E49" s="47" t="s">
        <v>1078</v>
      </c>
      <c r="F49" s="47"/>
      <c r="G49" s="66">
        <f>VLOOKUP($C49,'[2]2024.01月支付计划'!$B:$H,5,0)</f>
        <v>3986056.65</v>
      </c>
      <c r="H49" s="66">
        <f>VLOOKUP($C49,'[2]2024.01月支付计划'!$B:$H,6,0)</f>
        <v>4161815.75</v>
      </c>
      <c r="I49" s="66">
        <f>VLOOKUP($C49,'[2]2024.01月支付计划'!$B:$H,7,0)</f>
        <v>693635.958333333</v>
      </c>
      <c r="J49" s="24">
        <f t="shared" ref="J49:L49" si="61">P49+V49+Y49+AB49+AE49+S49+M49</f>
        <v>3416476.10733333</v>
      </c>
      <c r="K49" s="24">
        <f t="shared" si="61"/>
        <v>4252900</v>
      </c>
      <c r="L49" s="24">
        <f t="shared" si="61"/>
        <v>-836423.892666667</v>
      </c>
      <c r="M49" s="33">
        <f>VLOOKUP(C49,'[2]2024.01月支付计划'!$B:$K,10,0)</f>
        <v>555000</v>
      </c>
      <c r="N49" s="24">
        <v>703800</v>
      </c>
      <c r="O49" s="24">
        <f t="shared" si="12"/>
        <v>-148800</v>
      </c>
      <c r="P49" s="24">
        <f t="shared" si="40"/>
        <v>554908.766666666</v>
      </c>
      <c r="Q49" s="24">
        <f>VLOOKUP(D49,'[4]12月'!$I:$J,2,0)</f>
        <v>613500</v>
      </c>
      <c r="R49" s="24">
        <f t="shared" si="3"/>
        <v>-58591.2333333335</v>
      </c>
      <c r="S49" s="24">
        <f>VLOOKUP(C49,'[3]11月支付计划'!$C$102:$J$314,8,0)</f>
        <v>510000</v>
      </c>
      <c r="T49" s="24">
        <f>VLOOKUP(D49,'[4]11月'!$I:$J,2,0)</f>
        <v>590000</v>
      </c>
      <c r="U49" s="24">
        <f t="shared" si="4"/>
        <v>-80000</v>
      </c>
      <c r="V49" s="24">
        <f>VLOOKUP(D49,[5]河北应付账款!$C:$G,5,0)</f>
        <v>645290.546</v>
      </c>
      <c r="W49" s="24">
        <f>VLOOKUP(D49,'[4]10月'!$I:$J,2,0)</f>
        <v>526700</v>
      </c>
      <c r="X49" s="24">
        <f t="shared" si="6"/>
        <v>118590.546</v>
      </c>
      <c r="Y49" s="24">
        <f>VLOOKUP(D49,'[6]规则内-打印版'!$D$3:$I$158,6,0)</f>
        <v>387000</v>
      </c>
      <c r="Z49" s="24">
        <f>VLOOKUP(D49,'[4]9月'!$I:$J,2,0)</f>
        <v>1054900</v>
      </c>
      <c r="AA49" s="24">
        <f t="shared" si="7"/>
        <v>-667900</v>
      </c>
      <c r="AB49" s="24">
        <f>VLOOKUP(D49,[7]支付登记跟进V2!$B:$F,5,0)</f>
        <v>355000</v>
      </c>
      <c r="AC49" s="24">
        <f>VLOOKUP(D49,'[4]8月'!$I:$J,2,0)</f>
        <v>355000</v>
      </c>
      <c r="AD49" s="24">
        <f t="shared" si="9"/>
        <v>0</v>
      </c>
      <c r="AE49" s="24">
        <f>VLOOKUP(D49,[8]签批清单!$B:$C,2,0)</f>
        <v>409276.794666667</v>
      </c>
      <c r="AF49" s="24">
        <f>VLOOKUP(D49,'[4]7月'!$I:$J,2,0)</f>
        <v>409000</v>
      </c>
      <c r="AG49" s="24">
        <f t="shared" si="10"/>
        <v>276.794666667003</v>
      </c>
      <c r="AH49" s="47"/>
      <c r="AI49" s="42">
        <f t="shared" si="14"/>
        <v>2456332.65933333</v>
      </c>
      <c r="AJ49" s="42">
        <f t="shared" si="15"/>
        <v>1946332.65933333</v>
      </c>
      <c r="AK49" s="42">
        <f t="shared" si="16"/>
        <v>1391423.89266666</v>
      </c>
      <c r="AL49" s="42">
        <f t="shared" si="17"/>
        <v>836423.892666664</v>
      </c>
      <c r="AM49" s="43" t="e">
        <f>VLOOKUP(D49,'[9]2月'!$B:$C,2,0)</f>
        <v>#N/A</v>
      </c>
      <c r="AN49" s="43">
        <f>VLOOKUP(C49,河北应付账款!$C:$AL,18,0)</f>
        <v>510000</v>
      </c>
      <c r="AO49" s="43" t="e">
        <f>VLOOKUP(C49,'河北原材料（大宗）'!$C:$AN,20,0)</f>
        <v>#N/A</v>
      </c>
      <c r="AP49" s="43" t="e">
        <f>VLOOKUP(C49,'预付&amp;票到付款'!$B:$AU,15,0)</f>
        <v>#N/A</v>
      </c>
      <c r="AQ49" s="43" t="e">
        <f>VLOOKUP(C49,'涉诉-河北'!$B:$AV,15,0)</f>
        <v>#N/A</v>
      </c>
    </row>
    <row r="50" s="43" customFormat="1" ht="16.5" hidden="1" spans="2:43">
      <c r="B50" s="46">
        <v>45</v>
      </c>
      <c r="C50" s="46" t="str">
        <f>_xlfn.XLOOKUP(D50,[1]整理明细!$C:$C,[1]整理明细!$B:$B)</f>
        <v>S434002</v>
      </c>
      <c r="D50" s="47" t="s">
        <v>137</v>
      </c>
      <c r="E50" s="47" t="s">
        <v>1078</v>
      </c>
      <c r="F50" s="47"/>
      <c r="G50" s="66">
        <f>VLOOKUP($C50,'[2]2024.01月支付计划'!$B:$H,5,0)</f>
        <v>385706.84</v>
      </c>
      <c r="H50" s="66">
        <f>VLOOKUP($C50,'[2]2024.01月支付计划'!$B:$H,6,0)</f>
        <v>219673.35</v>
      </c>
      <c r="I50" s="66">
        <f>VLOOKUP($C50,'[2]2024.01月支付计划'!$B:$H,7,0)</f>
        <v>36612.225</v>
      </c>
      <c r="J50" s="24">
        <f t="shared" ref="J50:L50" si="62">P50+V50+Y50+AB50+AE50+S50+M50</f>
        <v>368571.433333333</v>
      </c>
      <c r="K50" s="24">
        <f t="shared" si="62"/>
        <v>175570</v>
      </c>
      <c r="L50" s="24">
        <f t="shared" si="62"/>
        <v>193001.433333333</v>
      </c>
      <c r="M50" s="33">
        <f>VLOOKUP(C50,'[2]2024.01月支付计划'!$B:$K,10,0)</f>
        <v>29000</v>
      </c>
      <c r="N50" s="24"/>
      <c r="O50" s="24">
        <f t="shared" si="12"/>
        <v>29000</v>
      </c>
      <c r="P50" s="24">
        <f t="shared" si="40"/>
        <v>29289.78</v>
      </c>
      <c r="Q50" s="24"/>
      <c r="R50" s="24">
        <f t="shared" si="3"/>
        <v>29289.78</v>
      </c>
      <c r="S50" s="24">
        <f>VLOOKUP(C50,'[3]11月支付计划'!$C$102:$J$314,8,0)</f>
        <v>60000</v>
      </c>
      <c r="T50" s="24">
        <f>VLOOKUP(D50,'[4]11月'!$I:$J,2,0)</f>
        <v>116400</v>
      </c>
      <c r="U50" s="24">
        <f t="shared" si="4"/>
        <v>-56400</v>
      </c>
      <c r="V50" s="24">
        <f>VLOOKUP(D50,[5]河北应付账款!$C:$G,5,0)</f>
        <v>72996.572</v>
      </c>
      <c r="W50" s="24"/>
      <c r="X50" s="24">
        <f t="shared" si="6"/>
        <v>72996.572</v>
      </c>
      <c r="Y50" s="24">
        <f>VLOOKUP(D50,'[6]规则内-打印版'!$D$3:$I$158,6,0)</f>
        <v>70000</v>
      </c>
      <c r="Z50" s="24"/>
      <c r="AA50" s="24">
        <f t="shared" si="7"/>
        <v>70000</v>
      </c>
      <c r="AB50" s="24">
        <f>VLOOKUP(D50,[7]支付登记跟进V2!$B:$F,5,0)</f>
        <v>61000</v>
      </c>
      <c r="AC50" s="24">
        <f>VLOOKUP(D50,'[4]8月'!$I:$J,2,0)</f>
        <v>59170</v>
      </c>
      <c r="AD50" s="24">
        <f t="shared" si="9"/>
        <v>1830</v>
      </c>
      <c r="AE50" s="24">
        <f>VLOOKUP(D50,[8]签批清单!$B:$C,2,0)</f>
        <v>46285.0813333333</v>
      </c>
      <c r="AF50" s="24"/>
      <c r="AG50" s="24">
        <f t="shared" si="10"/>
        <v>46285.0813333333</v>
      </c>
      <c r="AH50" s="47"/>
      <c r="AI50" s="42">
        <f t="shared" si="14"/>
        <v>-74711.6533333333</v>
      </c>
      <c r="AJ50" s="42">
        <f t="shared" si="15"/>
        <v>-134711.653333333</v>
      </c>
      <c r="AK50" s="42">
        <f t="shared" si="16"/>
        <v>-164001.433333333</v>
      </c>
      <c r="AL50" s="42">
        <f t="shared" si="17"/>
        <v>-193001.433333333</v>
      </c>
      <c r="AM50" s="43" t="e">
        <f>VLOOKUP(D50,'[9]2月'!$B:$C,2,0)</f>
        <v>#N/A</v>
      </c>
      <c r="AN50" s="43">
        <f>VLOOKUP(C50,河北应付账款!$C:$AL,18,0)</f>
        <v>60000</v>
      </c>
      <c r="AO50" s="43" t="e">
        <f>VLOOKUP(C50,'河北原材料（大宗）'!$C:$AN,20,0)</f>
        <v>#N/A</v>
      </c>
      <c r="AP50" s="43" t="e">
        <f>VLOOKUP(C50,'预付&amp;票到付款'!$B:$AU,15,0)</f>
        <v>#N/A</v>
      </c>
      <c r="AQ50" s="43" t="e">
        <f>VLOOKUP(C50,'涉诉-河北'!$B:$AV,15,0)</f>
        <v>#N/A</v>
      </c>
    </row>
    <row r="51" s="43" customFormat="1" ht="16.5" hidden="1" spans="2:43">
      <c r="B51" s="46">
        <v>46</v>
      </c>
      <c r="C51" s="46" t="str">
        <f>_xlfn.XLOOKUP(D51,[1]整理明细!$C:$C,[1]整理明细!$B:$B)</f>
        <v>S413053</v>
      </c>
      <c r="D51" s="47" t="s">
        <v>139</v>
      </c>
      <c r="E51" s="47" t="s">
        <v>1078</v>
      </c>
      <c r="F51" s="47"/>
      <c r="G51" s="66">
        <f>VLOOKUP($C51,'[2]2024.01月支付计划'!$B:$H,5,0)</f>
        <v>447889.28</v>
      </c>
      <c r="H51" s="66">
        <f>VLOOKUP($C51,'[2]2024.01月支付计划'!$B:$H,6,0)</f>
        <v>193266.25</v>
      </c>
      <c r="I51" s="66">
        <f>VLOOKUP($C51,'[2]2024.01月支付计划'!$B:$H,7,0)</f>
        <v>32211.0416666667</v>
      </c>
      <c r="J51" s="24">
        <f t="shared" ref="J51:L51" si="63">P51+V51+Y51+AB51+AE51+S51+M51</f>
        <v>307924.924</v>
      </c>
      <c r="K51" s="24">
        <f t="shared" si="63"/>
        <v>285180</v>
      </c>
      <c r="L51" s="24">
        <f t="shared" si="63"/>
        <v>22744.9240000003</v>
      </c>
      <c r="M51" s="33">
        <f>VLOOKUP(C51,'[2]2024.01月支付计划'!$B:$K,10,0)</f>
        <v>26000</v>
      </c>
      <c r="N51" s="24">
        <v>58200</v>
      </c>
      <c r="O51" s="24">
        <f t="shared" si="12"/>
        <v>-32200</v>
      </c>
      <c r="P51" s="24">
        <f t="shared" si="40"/>
        <v>25768.8333333334</v>
      </c>
      <c r="Q51" s="24">
        <f>VLOOKUP(D51,'[4]12月'!$I:$J,2,0)</f>
        <v>38800</v>
      </c>
      <c r="R51" s="24">
        <f t="shared" si="3"/>
        <v>-13031.1666666666</v>
      </c>
      <c r="S51" s="24">
        <f>VLOOKUP(C51,'[3]11月支付计划'!$C$102:$J$314,8,0)</f>
        <v>50000</v>
      </c>
      <c r="T51" s="24"/>
      <c r="U51" s="24">
        <f t="shared" si="4"/>
        <v>50000</v>
      </c>
      <c r="V51" s="24">
        <f>VLOOKUP(D51,[5]河北应付账款!$C:$G,5,0)</f>
        <v>90725.5253333336</v>
      </c>
      <c r="W51" s="24">
        <f>VLOOKUP(D51,'[4]10月'!$I:$J,2,0)</f>
        <v>38800</v>
      </c>
      <c r="X51" s="24">
        <f t="shared" si="6"/>
        <v>51925.5253333336</v>
      </c>
      <c r="Y51" s="24">
        <f>VLOOKUP(D51,'[6]规则内-打印版'!$D$3:$I$158,6,0)</f>
        <v>44000</v>
      </c>
      <c r="Z51" s="24">
        <f>VLOOKUP(D51,'[4]9月'!$I:$J,2,0)</f>
        <v>42680</v>
      </c>
      <c r="AA51" s="24">
        <f t="shared" si="7"/>
        <v>1320</v>
      </c>
      <c r="AB51" s="24">
        <f>VLOOKUP(D51,[7]支付登记跟进V2!$B:$F,5,0)</f>
        <v>29000</v>
      </c>
      <c r="AC51" s="24">
        <f>VLOOKUP(D51,'[4]8月'!$I:$J,2,0)</f>
        <v>29100</v>
      </c>
      <c r="AD51" s="24">
        <f t="shared" si="9"/>
        <v>-100</v>
      </c>
      <c r="AE51" s="24">
        <f>VLOOKUP(D51,[8]签批清单!$B:$C,2,0)</f>
        <v>42430.5653333333</v>
      </c>
      <c r="AF51" s="24">
        <f>VLOOKUP(D51,'[4]7月'!$I:$J,2,0)</f>
        <v>77600</v>
      </c>
      <c r="AG51" s="24">
        <f t="shared" si="10"/>
        <v>-35169.4346666667</v>
      </c>
      <c r="AH51" s="47"/>
      <c r="AI51" s="42">
        <f t="shared" si="14"/>
        <v>79023.9093333331</v>
      </c>
      <c r="AJ51" s="42">
        <f t="shared" si="15"/>
        <v>29023.9093333331</v>
      </c>
      <c r="AK51" s="42">
        <f t="shared" si="16"/>
        <v>3255.07599999974</v>
      </c>
      <c r="AL51" s="42">
        <f t="shared" si="17"/>
        <v>-22744.9240000003</v>
      </c>
      <c r="AM51" s="43" t="e">
        <f>VLOOKUP(D51,'[9]2月'!$B:$C,2,0)</f>
        <v>#N/A</v>
      </c>
      <c r="AN51" s="43">
        <f>VLOOKUP(C51,河北应付账款!$C:$AL,18,0)</f>
        <v>50000</v>
      </c>
      <c r="AO51" s="43" t="e">
        <f>VLOOKUP(C51,'河北原材料（大宗）'!$C:$AN,20,0)</f>
        <v>#N/A</v>
      </c>
      <c r="AP51" s="43" t="e">
        <f>VLOOKUP(C51,'预付&amp;票到付款'!$B:$AU,15,0)</f>
        <v>#N/A</v>
      </c>
      <c r="AQ51" s="43" t="e">
        <f>VLOOKUP(C51,'涉诉-河北'!$B:$AV,15,0)</f>
        <v>#N/A</v>
      </c>
    </row>
    <row r="52" s="43" customFormat="1" ht="16.5" hidden="1" spans="2:43">
      <c r="B52" s="46">
        <v>47</v>
      </c>
      <c r="C52" s="46" t="str">
        <f>_xlfn.XLOOKUP(D52,[1]整理明细!$C:$C,[1]整理明细!$B:$B)</f>
        <v>S413021</v>
      </c>
      <c r="D52" s="47" t="s">
        <v>141</v>
      </c>
      <c r="E52" s="47" t="s">
        <v>1078</v>
      </c>
      <c r="F52" s="47"/>
      <c r="G52" s="66">
        <f>VLOOKUP($C52,'[2]2024.01月支付计划'!$B:$H,5,0)</f>
        <v>588429.61</v>
      </c>
      <c r="H52" s="66">
        <f>VLOOKUP($C52,'[2]2024.01月支付计划'!$B:$H,6,0)</f>
        <v>210427.94</v>
      </c>
      <c r="I52" s="66">
        <f>VLOOKUP($C52,'[2]2024.01月支付计划'!$B:$H,7,0)</f>
        <v>35071.3233333333</v>
      </c>
      <c r="J52" s="24">
        <f t="shared" ref="J52:L52" si="64">P52+V52+Y52+AB52+AE52+S52+M52</f>
        <v>202192.466666667</v>
      </c>
      <c r="K52" s="24">
        <f t="shared" si="64"/>
        <v>141620</v>
      </c>
      <c r="L52" s="24">
        <f t="shared" si="64"/>
        <v>60572.4666666666</v>
      </c>
      <c r="M52" s="33">
        <f>VLOOKUP(C52,'[2]2024.01月支付计划'!$B:$K,10,0)</f>
        <v>28000</v>
      </c>
      <c r="N52" s="24"/>
      <c r="O52" s="24">
        <f t="shared" si="12"/>
        <v>28000</v>
      </c>
      <c r="P52" s="24">
        <f t="shared" si="40"/>
        <v>28057.0586666666</v>
      </c>
      <c r="Q52" s="24">
        <f>VLOOKUP(D52,'[4]12月'!$I:$J,2,0)</f>
        <v>29100</v>
      </c>
      <c r="R52" s="24">
        <f t="shared" si="3"/>
        <v>-1042.94133333336</v>
      </c>
      <c r="S52" s="24">
        <f>VLOOKUP(C52,'[3]11月支付计划'!$C$102:$J$314,8,0)</f>
        <v>30000</v>
      </c>
      <c r="T52" s="24">
        <f>VLOOKUP(D52,'[4]11月'!$I:$J,2,0)</f>
        <v>29100</v>
      </c>
      <c r="U52" s="24">
        <f t="shared" si="4"/>
        <v>900</v>
      </c>
      <c r="V52" s="24">
        <f>VLOOKUP(D52,[5]河北应付账款!$C:$G,5,0)</f>
        <v>29857.06</v>
      </c>
      <c r="W52" s="24"/>
      <c r="X52" s="24">
        <f t="shared" si="6"/>
        <v>29857.06</v>
      </c>
      <c r="Y52" s="24">
        <f>VLOOKUP(D52,'[6]规则内-打印版'!$D$3:$I$158,6,0)</f>
        <v>29000</v>
      </c>
      <c r="Z52" s="24">
        <f>VLOOKUP(D52,'[4]9月'!$I:$J,2,0)</f>
        <v>28130</v>
      </c>
      <c r="AA52" s="24">
        <f t="shared" si="7"/>
        <v>870</v>
      </c>
      <c r="AB52" s="24">
        <f>VLOOKUP(D52,[7]支付登记跟进V2!$B:$F,5,0)</f>
        <v>29000</v>
      </c>
      <c r="AC52" s="24">
        <f>VLOOKUP(D52,'[4]8月'!$I:$J,2,0)</f>
        <v>28130</v>
      </c>
      <c r="AD52" s="24">
        <f t="shared" si="9"/>
        <v>870</v>
      </c>
      <c r="AE52" s="24">
        <f>VLOOKUP(D52,[8]签批清单!$B:$C,2,0)</f>
        <v>28278.348</v>
      </c>
      <c r="AF52" s="24">
        <f>VLOOKUP(D52,'[4]7月'!$I:$J,2,0)</f>
        <v>27160</v>
      </c>
      <c r="AG52" s="24">
        <f t="shared" si="10"/>
        <v>1118.348</v>
      </c>
      <c r="AH52" s="47"/>
      <c r="AI52" s="42">
        <f t="shared" si="14"/>
        <v>25484.592</v>
      </c>
      <c r="AJ52" s="42">
        <f t="shared" si="15"/>
        <v>-4515.408</v>
      </c>
      <c r="AK52" s="42">
        <f t="shared" si="16"/>
        <v>-32572.4666666666</v>
      </c>
      <c r="AL52" s="42">
        <f t="shared" si="17"/>
        <v>-60572.4666666666</v>
      </c>
      <c r="AM52" s="43" t="e">
        <f>VLOOKUP(D52,'[9]2月'!$B:$C,2,0)</f>
        <v>#N/A</v>
      </c>
      <c r="AN52" s="43">
        <f>VLOOKUP(C52,河北应付账款!$C:$AL,18,0)</f>
        <v>30000</v>
      </c>
      <c r="AO52" s="43" t="e">
        <f>VLOOKUP(C52,'河北原材料（大宗）'!$C:$AN,20,0)</f>
        <v>#N/A</v>
      </c>
      <c r="AP52" s="43" t="e">
        <f>VLOOKUP(C52,'预付&amp;票到付款'!$B:$AU,15,0)</f>
        <v>#N/A</v>
      </c>
      <c r="AQ52" s="43" t="e">
        <f>VLOOKUP(C52,'涉诉-河北'!$B:$AV,15,0)</f>
        <v>#N/A</v>
      </c>
    </row>
    <row r="53" s="43" customFormat="1" ht="16.5" hidden="1" spans="2:43">
      <c r="B53" s="46">
        <v>48</v>
      </c>
      <c r="C53" s="46" t="str">
        <f>_xlfn.XLOOKUP(D53,[1]整理明细!$C:$C,[1]整理明细!$B:$B)</f>
        <v>S435004</v>
      </c>
      <c r="D53" s="47" t="s">
        <v>145</v>
      </c>
      <c r="E53" s="47" t="s">
        <v>1078</v>
      </c>
      <c r="F53" s="47"/>
      <c r="G53" s="66">
        <f>VLOOKUP($C53,'[2]2024.01月支付计划'!$B:$H,5,0)</f>
        <v>796344.41</v>
      </c>
      <c r="H53" s="66">
        <f>VLOOKUP($C53,'[2]2024.01月支付计划'!$B:$H,6,0)</f>
        <v>625850.56</v>
      </c>
      <c r="I53" s="66">
        <f>VLOOKUP($C53,'[2]2024.01月支付计划'!$B:$H,7,0)</f>
        <v>104308.426666667</v>
      </c>
      <c r="J53" s="24">
        <f t="shared" ref="J53:L53" si="65">P53+V53+Y53+AB53+AE53+S53+M53</f>
        <v>1113655.29133333</v>
      </c>
      <c r="K53" s="24">
        <f t="shared" si="65"/>
        <v>1306000</v>
      </c>
      <c r="L53" s="24">
        <f t="shared" si="65"/>
        <v>-192344.708666666</v>
      </c>
      <c r="M53" s="33">
        <f>VLOOKUP(C53,'[2]2024.01月支付计划'!$B:$K,10,0)</f>
        <v>426224.55</v>
      </c>
      <c r="N53" s="24">
        <v>70000</v>
      </c>
      <c r="O53" s="24">
        <f t="shared" si="12"/>
        <v>356224.55</v>
      </c>
      <c r="P53" s="24">
        <f t="shared" si="40"/>
        <v>83446.7413333336</v>
      </c>
      <c r="Q53" s="24"/>
      <c r="R53" s="24">
        <f t="shared" si="3"/>
        <v>83446.7413333336</v>
      </c>
      <c r="S53" s="24">
        <f>VLOOKUP(C53,'[3]11月支付计划'!$C$102:$J$314,8,0)</f>
        <v>70000</v>
      </c>
      <c r="T53" s="24"/>
      <c r="U53" s="24">
        <f t="shared" si="4"/>
        <v>70000</v>
      </c>
      <c r="V53" s="24">
        <f>VLOOKUP(D53,[5]河北应付账款!$C:$G,5,0)</f>
        <v>87984</v>
      </c>
      <c r="W53" s="24">
        <f>VLOOKUP(D53,'[4]10月'!$I:$J,2,0)</f>
        <v>90000</v>
      </c>
      <c r="X53" s="24">
        <f t="shared" si="6"/>
        <v>-2016</v>
      </c>
      <c r="Y53" s="24">
        <f>VLOOKUP(D53,'[6]规则内-打印版'!$D$3:$I$158,6,0)</f>
        <v>100000</v>
      </c>
      <c r="Z53" s="24">
        <f>VLOOKUP(D53,'[4]9月'!$I:$J,2,0)</f>
        <v>300000</v>
      </c>
      <c r="AA53" s="24">
        <f t="shared" si="7"/>
        <v>-200000</v>
      </c>
      <c r="AB53" s="24">
        <f>VLOOKUP(D53,[7]支付登记跟进V2!$B:$F,5,0)</f>
        <v>96000</v>
      </c>
      <c r="AC53" s="24">
        <f>VLOOKUP(D53,'[4]8月'!$I:$J,2,0)</f>
        <v>96000</v>
      </c>
      <c r="AD53" s="24">
        <f t="shared" si="9"/>
        <v>0</v>
      </c>
      <c r="AE53" s="24">
        <f>VLOOKUP(D53,[8]签批清单!$B:$C,2,0)</f>
        <v>250000</v>
      </c>
      <c r="AF53" s="24">
        <f>VLOOKUP(D53,'[4]7月'!$I:$J,2,0)</f>
        <v>750000</v>
      </c>
      <c r="AG53" s="24">
        <f t="shared" si="10"/>
        <v>-500000</v>
      </c>
      <c r="AH53" s="47"/>
      <c r="AI53" s="42">
        <f t="shared" si="14"/>
        <v>772016</v>
      </c>
      <c r="AJ53" s="42">
        <f t="shared" si="15"/>
        <v>702016</v>
      </c>
      <c r="AK53" s="42">
        <f t="shared" si="16"/>
        <v>618569.258666666</v>
      </c>
      <c r="AL53" s="42">
        <f t="shared" si="17"/>
        <v>192344.708666666</v>
      </c>
      <c r="AM53" s="43" t="e">
        <f>VLOOKUP(D53,'[9]2月'!$B:$C,2,0)</f>
        <v>#N/A</v>
      </c>
      <c r="AN53" s="43">
        <f>VLOOKUP(C53,河北应付账款!$C:$AL,18,0)</f>
        <v>70000</v>
      </c>
      <c r="AO53" s="43" t="e">
        <f>VLOOKUP(C53,'河北原材料（大宗）'!$C:$AN,20,0)</f>
        <v>#N/A</v>
      </c>
      <c r="AP53" s="43" t="e">
        <f>VLOOKUP(C53,'预付&amp;票到付款'!$B:$AU,15,0)</f>
        <v>#N/A</v>
      </c>
      <c r="AQ53" s="43" t="e">
        <f>VLOOKUP(C53,'涉诉-河北'!$B:$AV,15,0)</f>
        <v>#N/A</v>
      </c>
    </row>
    <row r="54" s="43" customFormat="1" ht="16.5" hidden="1" spans="2:44">
      <c r="B54" s="67">
        <v>49</v>
      </c>
      <c r="C54" s="67" t="str">
        <f>_xlfn.XLOOKUP(D54,[1]整理明细!$C:$C,[1]整理明细!$B:$B)</f>
        <v>S434001</v>
      </c>
      <c r="D54" s="68" t="s">
        <v>153</v>
      </c>
      <c r="E54" s="68" t="s">
        <v>1078</v>
      </c>
      <c r="F54" s="68"/>
      <c r="G54" s="66">
        <f>VLOOKUP($C54,'[2]2024.01月支付计划'!$B:$H,5,0)</f>
        <v>326568.43</v>
      </c>
      <c r="H54" s="66">
        <f>VLOOKUP($C54,'[2]2024.01月支付计划'!$B:$H,6,0)</f>
        <v>115577.82</v>
      </c>
      <c r="I54" s="66">
        <f>VLOOKUP($C54,'[2]2024.01月支付计划'!$B:$H,7,0)</f>
        <v>19262.97</v>
      </c>
      <c r="J54" s="24">
        <f t="shared" ref="J54:L54" si="66">P54+V54+Y54+AB54+AE54+S54+M54</f>
        <v>80525.0026666667</v>
      </c>
      <c r="K54" s="24">
        <f t="shared" si="66"/>
        <v>21150.24</v>
      </c>
      <c r="L54" s="24">
        <f t="shared" si="66"/>
        <v>59374.7626666667</v>
      </c>
      <c r="M54" s="33">
        <v>15000</v>
      </c>
      <c r="N54" s="24"/>
      <c r="O54" s="24">
        <f t="shared" si="12"/>
        <v>15000</v>
      </c>
      <c r="P54" s="24">
        <f t="shared" si="40"/>
        <v>15410.376</v>
      </c>
      <c r="Q54" s="24"/>
      <c r="R54" s="24">
        <f t="shared" si="3"/>
        <v>15410.376</v>
      </c>
      <c r="S54" s="24"/>
      <c r="T54" s="24"/>
      <c r="U54" s="24">
        <f t="shared" si="4"/>
        <v>0</v>
      </c>
      <c r="V54" s="24"/>
      <c r="W54" s="24"/>
      <c r="X54" s="24">
        <f t="shared" si="6"/>
        <v>0</v>
      </c>
      <c r="Y54" s="24">
        <f>VLOOKUP(D54,'[6]规则内-打印版'!$D$3:$I$158,6,0)</f>
        <v>40000</v>
      </c>
      <c r="Z54" s="24"/>
      <c r="AA54" s="24">
        <f t="shared" si="7"/>
        <v>40000</v>
      </c>
      <c r="AB54" s="24"/>
      <c r="AC54" s="24">
        <v>11450.24</v>
      </c>
      <c r="AD54" s="24">
        <f t="shared" si="9"/>
        <v>-11450.24</v>
      </c>
      <c r="AE54" s="24">
        <f>VLOOKUP(D54,[8]签批清单!$B:$C,2,0)</f>
        <v>10114.6266666667</v>
      </c>
      <c r="AF54" s="24">
        <f>VLOOKUP(D54,'[4]7月'!$I:$J,2,0)</f>
        <v>9700</v>
      </c>
      <c r="AG54" s="24">
        <f t="shared" si="10"/>
        <v>414.6266666667</v>
      </c>
      <c r="AH54" s="47"/>
      <c r="AI54" s="42">
        <f t="shared" si="14"/>
        <v>-28964.3866666667</v>
      </c>
      <c r="AJ54" s="42">
        <f t="shared" si="15"/>
        <v>-28964.3866666667</v>
      </c>
      <c r="AK54" s="42">
        <f t="shared" si="16"/>
        <v>-44374.7626666667</v>
      </c>
      <c r="AL54" s="42">
        <f t="shared" si="17"/>
        <v>-59374.7626666667</v>
      </c>
      <c r="AM54" s="43" t="e">
        <f>VLOOKUP(D54,'[9]2月'!$B:$C,2,0)</f>
        <v>#N/A</v>
      </c>
      <c r="AN54" s="43">
        <f>VLOOKUP(C54,河北应付账款!$C:$AL,18,0)</f>
        <v>0</v>
      </c>
      <c r="AO54" s="43" t="e">
        <f>VLOOKUP(C54,'河北原材料（大宗）'!$C:$AN,20,0)</f>
        <v>#N/A</v>
      </c>
      <c r="AP54" s="43" t="e">
        <f>VLOOKUP(C54,'预付&amp;票到付款'!$B:$AU,15,0)</f>
        <v>#N/A</v>
      </c>
      <c r="AQ54" s="43">
        <f>VLOOKUP(C54,'涉诉-河北'!$B:$AV,15,0)</f>
        <v>0</v>
      </c>
      <c r="AR54" s="43">
        <v>1</v>
      </c>
    </row>
    <row r="55" s="43" customFormat="1" ht="16.5" hidden="1" spans="2:43">
      <c r="B55" s="46">
        <v>50</v>
      </c>
      <c r="C55" s="46" t="str">
        <f>_xlfn.XLOOKUP(D55,[1]整理明细!$C:$C,[1]整理明细!$B:$B)</f>
        <v>S413067</v>
      </c>
      <c r="D55" s="47" t="s">
        <v>156</v>
      </c>
      <c r="E55" s="47" t="s">
        <v>1078</v>
      </c>
      <c r="F55" s="47"/>
      <c r="G55" s="66">
        <f>VLOOKUP($C55,'[2]2024.01月支付计划'!$B:$H,5,0)</f>
        <v>277588.43</v>
      </c>
      <c r="H55" s="66">
        <f>VLOOKUP($C55,'[2]2024.01月支付计划'!$B:$H,6,0)</f>
        <v>251427.84</v>
      </c>
      <c r="I55" s="66">
        <f>VLOOKUP($C55,'[2]2024.01月支付计划'!$B:$H,7,0)</f>
        <v>41904.64</v>
      </c>
      <c r="J55" s="24">
        <f t="shared" ref="J55:L55" si="67">P55+V55+Y55+AB55+AE55+S55+M55</f>
        <v>319789.146666667</v>
      </c>
      <c r="K55" s="24">
        <f t="shared" si="67"/>
        <v>289060</v>
      </c>
      <c r="L55" s="24">
        <f t="shared" si="67"/>
        <v>30729.1466666667</v>
      </c>
      <c r="M55" s="33">
        <f>VLOOKUP(C55,'[2]2024.01月支付计划'!$B:$K,10,0)</f>
        <v>34000</v>
      </c>
      <c r="N55" s="24">
        <v>29100</v>
      </c>
      <c r="O55" s="24">
        <f t="shared" si="12"/>
        <v>4900</v>
      </c>
      <c r="P55" s="24">
        <f t="shared" si="40"/>
        <v>33523.712</v>
      </c>
      <c r="Q55" s="24">
        <f>VLOOKUP(D55,'[4]12月'!$I:$J,2,0)</f>
        <v>48500</v>
      </c>
      <c r="R55" s="24">
        <f t="shared" si="3"/>
        <v>-14976.288</v>
      </c>
      <c r="S55" s="24">
        <f>VLOOKUP(C55,'[3]11月支付计划'!$C$102:$J$314,8,0)</f>
        <v>50000</v>
      </c>
      <c r="T55" s="24"/>
      <c r="U55" s="24">
        <f t="shared" si="4"/>
        <v>50000</v>
      </c>
      <c r="V55" s="24">
        <f>VLOOKUP(D55,[5]河北应付账款!$C:$G,5,0)</f>
        <v>55049.3</v>
      </c>
      <c r="W55" s="24">
        <f>VLOOKUP(D55,'[4]10月'!$I:$J,2,0)</f>
        <v>58200</v>
      </c>
      <c r="X55" s="24">
        <f t="shared" si="6"/>
        <v>-3150.7</v>
      </c>
      <c r="Y55" s="24">
        <f>VLOOKUP(D55,'[6]规则内-打印版'!$D$3:$I$158,6,0)</f>
        <v>63000</v>
      </c>
      <c r="Z55" s="24">
        <f>VLOOKUP(D55,'[4]9月'!$I:$J,2,0)</f>
        <v>61110</v>
      </c>
      <c r="AA55" s="24">
        <f t="shared" si="7"/>
        <v>1890</v>
      </c>
      <c r="AB55" s="24">
        <f>VLOOKUP(D55,[7]支付登记跟进V2!$B:$F,5,0)</f>
        <v>45000</v>
      </c>
      <c r="AC55" s="24">
        <f>VLOOKUP(D55,'[4]8月'!$I:$J,2,0)</f>
        <v>43650</v>
      </c>
      <c r="AD55" s="24">
        <f t="shared" si="9"/>
        <v>1350</v>
      </c>
      <c r="AE55" s="24">
        <f>VLOOKUP(D55,[8]签批清单!$B:$C,2,0)</f>
        <v>39216.1346666667</v>
      </c>
      <c r="AF55" s="24">
        <f>VLOOKUP(D55,'[4]7月'!$I:$J,2,0)</f>
        <v>48500</v>
      </c>
      <c r="AG55" s="24">
        <f t="shared" si="10"/>
        <v>-9283.8653333333</v>
      </c>
      <c r="AH55" s="47"/>
      <c r="AI55" s="42">
        <f t="shared" si="14"/>
        <v>86794.5653333333</v>
      </c>
      <c r="AJ55" s="42">
        <f t="shared" si="15"/>
        <v>36794.5653333333</v>
      </c>
      <c r="AK55" s="42">
        <f t="shared" si="16"/>
        <v>3270.8533333333</v>
      </c>
      <c r="AL55" s="42">
        <f t="shared" si="17"/>
        <v>-30729.1466666667</v>
      </c>
      <c r="AM55" s="43" t="e">
        <f>VLOOKUP(D55,'[9]2月'!$B:$C,2,0)</f>
        <v>#N/A</v>
      </c>
      <c r="AN55" s="43">
        <f>VLOOKUP(C55,河北应付账款!$C:$AL,18,0)</f>
        <v>50000</v>
      </c>
      <c r="AO55" s="43" t="e">
        <f>VLOOKUP(C55,'河北原材料（大宗）'!$C:$AN,20,0)</f>
        <v>#N/A</v>
      </c>
      <c r="AP55" s="43" t="e">
        <f>VLOOKUP(C55,'预付&amp;票到付款'!$B:$AU,15,0)</f>
        <v>#N/A</v>
      </c>
      <c r="AQ55" s="43" t="e">
        <f>VLOOKUP(C55,'涉诉-河北'!$B:$AV,15,0)</f>
        <v>#N/A</v>
      </c>
    </row>
    <row r="56" s="43" customFormat="1" ht="16.5" hidden="1" spans="2:44">
      <c r="B56" s="67">
        <v>51</v>
      </c>
      <c r="C56" s="67" t="str">
        <f>_xlfn.XLOOKUP(D56,[1]整理明细!$C:$C,[1]整理明细!$B:$B)</f>
        <v>S431026</v>
      </c>
      <c r="D56" s="68" t="s">
        <v>158</v>
      </c>
      <c r="E56" s="68" t="s">
        <v>1078</v>
      </c>
      <c r="F56" s="68"/>
      <c r="G56" s="66">
        <f>VLOOKUP($C56,'[2]2024.01月支付计划'!$B:$H,5,0)</f>
        <v>276738.24</v>
      </c>
      <c r="H56" s="66">
        <f>VLOOKUP($C56,'[2]2024.01月支付计划'!$B:$H,6,0)</f>
        <v>0</v>
      </c>
      <c r="I56" s="66">
        <f>VLOOKUP($C56,'[2]2024.01月支付计划'!$B:$H,7,0)</f>
        <v>0</v>
      </c>
      <c r="J56" s="24">
        <f t="shared" ref="J56:L56" si="68">P56+V56+Y56+AB56+AE56+S56+M56</f>
        <v>150697.56</v>
      </c>
      <c r="K56" s="24">
        <f t="shared" si="68"/>
        <v>72110</v>
      </c>
      <c r="L56" s="24">
        <f t="shared" si="68"/>
        <v>78587.56</v>
      </c>
      <c r="M56" s="33">
        <f>VLOOKUP(C56,'[2]2024.01月支付计划'!$B:$K,10,0)</f>
        <v>50000</v>
      </c>
      <c r="N56" s="24"/>
      <c r="O56" s="24">
        <f t="shared" si="12"/>
        <v>50000</v>
      </c>
      <c r="P56" s="24">
        <f t="shared" si="40"/>
        <v>0</v>
      </c>
      <c r="Q56" s="24"/>
      <c r="R56" s="24">
        <f t="shared" si="3"/>
        <v>0</v>
      </c>
      <c r="S56" s="24">
        <f>VLOOKUP(C56,'[3]11月支付计划'!$C$102:$J$314,8,0)</f>
        <v>0</v>
      </c>
      <c r="T56" s="24">
        <f>VLOOKUP(D56,'[4]11月'!$I:$J,2,0)</f>
        <v>38800</v>
      </c>
      <c r="U56" s="24">
        <f t="shared" si="4"/>
        <v>-38800</v>
      </c>
      <c r="V56" s="24">
        <f>VLOOKUP(D56,[5]河北应付账款!$C:$G,5,0)</f>
        <v>66480</v>
      </c>
      <c r="W56" s="24">
        <f>VLOOKUP(D56,'[4]10月'!$I:$J,2,0)</f>
        <v>10670</v>
      </c>
      <c r="X56" s="24">
        <f t="shared" si="6"/>
        <v>55810</v>
      </c>
      <c r="Y56" s="24">
        <f>VLOOKUP(D56,'[6]规则内-打印版'!$D$3:$I$158,6,0)</f>
        <v>11000</v>
      </c>
      <c r="Z56" s="24"/>
      <c r="AA56" s="24">
        <f t="shared" si="7"/>
        <v>11000</v>
      </c>
      <c r="AB56" s="24">
        <f>VLOOKUP(D56,[7]支付登记跟进V2!$B:$F,5,0)</f>
        <v>11000</v>
      </c>
      <c r="AC56" s="24">
        <f>VLOOKUP(D56,'[4]8月'!$I:$J,2,0)</f>
        <v>11000</v>
      </c>
      <c r="AD56" s="24">
        <f t="shared" si="9"/>
        <v>0</v>
      </c>
      <c r="AE56" s="24">
        <f>VLOOKUP(D56,[8]签批清单!$B:$C,2,0)</f>
        <v>12217.56</v>
      </c>
      <c r="AF56" s="24">
        <f>VLOOKUP(D56,'[4]7月'!$I:$J,2,0)</f>
        <v>11640</v>
      </c>
      <c r="AG56" s="24">
        <f t="shared" si="10"/>
        <v>577.559999999999</v>
      </c>
      <c r="AH56" s="47"/>
      <c r="AI56" s="42">
        <f t="shared" si="14"/>
        <v>-28587.56</v>
      </c>
      <c r="AJ56" s="42">
        <f t="shared" si="15"/>
        <v>-28587.56</v>
      </c>
      <c r="AK56" s="42">
        <f t="shared" si="16"/>
        <v>-28587.56</v>
      </c>
      <c r="AL56" s="42">
        <f t="shared" si="17"/>
        <v>-78587.56</v>
      </c>
      <c r="AM56" s="43" t="e">
        <f>VLOOKUP(D56,'[9]2月'!$B:$C,2,0)</f>
        <v>#N/A</v>
      </c>
      <c r="AN56" s="43">
        <f>VLOOKUP(C56,河北应付账款!$C:$AL,18,0)</f>
        <v>0</v>
      </c>
      <c r="AO56" s="43" t="e">
        <f>VLOOKUP(C56,'河北原材料（大宗）'!$C:$AN,20,0)</f>
        <v>#N/A</v>
      </c>
      <c r="AP56" s="43" t="e">
        <f>VLOOKUP(C56,'预付&amp;票到付款'!$B:$AU,15,0)</f>
        <v>#N/A</v>
      </c>
      <c r="AQ56" s="43" t="e">
        <f>VLOOKUP(C56,'涉诉-河北'!$B:$AV,15,0)</f>
        <v>#N/A</v>
      </c>
      <c r="AR56" s="43">
        <v>1</v>
      </c>
    </row>
    <row r="57" s="43" customFormat="1" ht="16.5" hidden="1" spans="2:44">
      <c r="B57" s="67">
        <v>52</v>
      </c>
      <c r="C57" s="67" t="str">
        <f>_xlfn.XLOOKUP(D57,[1]整理明细!$C:$C,[1]整理明细!$B:$B)</f>
        <v>S434003</v>
      </c>
      <c r="D57" s="68" t="s">
        <v>150</v>
      </c>
      <c r="E57" s="68" t="s">
        <v>1078</v>
      </c>
      <c r="F57" s="68"/>
      <c r="G57" s="66">
        <f>VLOOKUP($C57,'[2]2024.01月支付计划'!$B:$H,5,0)</f>
        <v>321080.92</v>
      </c>
      <c r="H57" s="66">
        <f>VLOOKUP($C57,'[2]2024.01月支付计划'!$B:$H,6,0)</f>
        <v>147276.12</v>
      </c>
      <c r="I57" s="66">
        <f>VLOOKUP($C57,'[2]2024.01月支付计划'!$B:$H,7,0)</f>
        <v>24546.02</v>
      </c>
      <c r="J57" s="24">
        <f t="shared" ref="J57:L57" si="69">P57+V57+Y57+AB57+AE57+S57+M57</f>
        <v>164205.798666667</v>
      </c>
      <c r="K57" s="24">
        <f t="shared" si="69"/>
        <v>210490</v>
      </c>
      <c r="L57" s="24">
        <f t="shared" si="69"/>
        <v>-46284.2013333333</v>
      </c>
      <c r="M57" s="33">
        <v>20000</v>
      </c>
      <c r="N57" s="24">
        <v>38800</v>
      </c>
      <c r="O57" s="24">
        <f t="shared" si="12"/>
        <v>-18800</v>
      </c>
      <c r="P57" s="24">
        <f t="shared" si="40"/>
        <v>19636.816</v>
      </c>
      <c r="Q57" s="24">
        <f>VLOOKUP(D57,'[4]12月'!$I:$J,2,0)</f>
        <v>48500</v>
      </c>
      <c r="R57" s="24">
        <f t="shared" si="3"/>
        <v>-28863.184</v>
      </c>
      <c r="S57" s="24">
        <f>VLOOKUP(C57,'[3]11月支付计划'!$C$102:$J$314,8,0)</f>
        <v>20000</v>
      </c>
      <c r="T57" s="24">
        <f>VLOOKUP(D57,'[4]11月'!$I:$J,2,0)</f>
        <v>48500</v>
      </c>
      <c r="U57" s="24">
        <f t="shared" si="4"/>
        <v>-28500</v>
      </c>
      <c r="V57" s="24">
        <f>VLOOKUP(D57,[5]河北应付账款!$C:$G,5,0)</f>
        <v>27388.7013333334</v>
      </c>
      <c r="W57" s="24">
        <f>VLOOKUP(D57,'[4]10月'!$I:$J,2,0)</f>
        <v>28130</v>
      </c>
      <c r="X57" s="24">
        <f t="shared" si="6"/>
        <v>-741.2986666666</v>
      </c>
      <c r="Y57" s="24">
        <f>VLOOKUP(D57,'[6]规则内-打印版'!$D$3:$I$158,6,0)</f>
        <v>29000</v>
      </c>
      <c r="Z57" s="24"/>
      <c r="AA57" s="24">
        <f t="shared" si="7"/>
        <v>29000</v>
      </c>
      <c r="AB57" s="24">
        <f>VLOOKUP(D57,[7]支付登记跟进V2!$B:$F,5,0)</f>
        <v>26000</v>
      </c>
      <c r="AC57" s="24">
        <f>VLOOKUP(D57,'[4]8月'!$I:$J,2,0)</f>
        <v>46560</v>
      </c>
      <c r="AD57" s="24">
        <f t="shared" si="9"/>
        <v>-20560</v>
      </c>
      <c r="AE57" s="24">
        <f>VLOOKUP(D57,[8]签批清单!$B:$C,2,0)</f>
        <v>22180.2813333333</v>
      </c>
      <c r="AF57" s="24"/>
      <c r="AG57" s="24">
        <f t="shared" si="10"/>
        <v>22180.2813333333</v>
      </c>
      <c r="AH57" s="47"/>
      <c r="AI57" s="42">
        <f t="shared" si="14"/>
        <v>105921.017333333</v>
      </c>
      <c r="AJ57" s="42">
        <f t="shared" si="15"/>
        <v>85921.017333333</v>
      </c>
      <c r="AK57" s="42">
        <f t="shared" si="16"/>
        <v>66284.201333333</v>
      </c>
      <c r="AL57" s="42">
        <f t="shared" si="17"/>
        <v>46284.201333333</v>
      </c>
      <c r="AM57" s="43" t="e">
        <f>VLOOKUP(D57,'[9]2月'!$B:$C,2,0)</f>
        <v>#N/A</v>
      </c>
      <c r="AN57" s="43">
        <f>VLOOKUP(C57,河北应付账款!$C:$AL,18,0)</f>
        <v>20000</v>
      </c>
      <c r="AO57" s="43" t="e">
        <f>VLOOKUP(C57,'河北原材料（大宗）'!$C:$AN,20,0)</f>
        <v>#N/A</v>
      </c>
      <c r="AP57" s="43" t="e">
        <f>VLOOKUP(C57,'预付&amp;票到付款'!$B:$AU,15,0)</f>
        <v>#N/A</v>
      </c>
      <c r="AQ57" s="43">
        <f>VLOOKUP(C57,'涉诉-河北'!$B:$AV,15,0)</f>
        <v>0</v>
      </c>
      <c r="AR57" s="43">
        <v>1</v>
      </c>
    </row>
    <row r="58" s="43" customFormat="1" ht="16.5" hidden="1" spans="2:44">
      <c r="B58" s="67">
        <v>53</v>
      </c>
      <c r="C58" s="67" t="str">
        <f>_xlfn.XLOOKUP(D58,[1]整理明细!$C:$C,[1]整理明细!$B:$B)</f>
        <v>S444004</v>
      </c>
      <c r="D58" s="68" t="s">
        <v>160</v>
      </c>
      <c r="E58" s="68" t="s">
        <v>1078</v>
      </c>
      <c r="F58" s="68"/>
      <c r="G58" s="66">
        <f>VLOOKUP($C58,'[2]2024.01月支付计划'!$B:$H,5,0)</f>
        <v>132000</v>
      </c>
      <c r="H58" s="66">
        <f>VLOOKUP($C58,'[2]2024.01月支付计划'!$B:$H,6,0)</f>
        <v>0</v>
      </c>
      <c r="I58" s="66">
        <f>VLOOKUP($C58,'[2]2024.01月支付计划'!$B:$H,7,0)</f>
        <v>0</v>
      </c>
      <c r="J58" s="24">
        <f t="shared" ref="J58:L58" si="70">P58+V58+Y58+AB58+AE58+S58+M58</f>
        <v>0</v>
      </c>
      <c r="K58" s="24">
        <f t="shared" si="70"/>
        <v>0</v>
      </c>
      <c r="L58" s="24">
        <f t="shared" si="70"/>
        <v>0</v>
      </c>
      <c r="M58" s="33">
        <f>VLOOKUP(C58,'[2]2024.01月支付计划'!$B:$K,10,0)</f>
        <v>0</v>
      </c>
      <c r="N58" s="24"/>
      <c r="O58" s="24">
        <f t="shared" si="12"/>
        <v>0</v>
      </c>
      <c r="P58" s="24">
        <f t="shared" si="40"/>
        <v>0</v>
      </c>
      <c r="Q58" s="24"/>
      <c r="R58" s="24">
        <f t="shared" si="3"/>
        <v>0</v>
      </c>
      <c r="S58" s="24">
        <f>VLOOKUP(C58,'[3]11月支付计划'!$C$102:$J$314,8,0)</f>
        <v>0</v>
      </c>
      <c r="T58" s="24"/>
      <c r="U58" s="24">
        <f t="shared" si="4"/>
        <v>0</v>
      </c>
      <c r="V58" s="24"/>
      <c r="W58" s="24"/>
      <c r="X58" s="24">
        <f t="shared" si="6"/>
        <v>0</v>
      </c>
      <c r="Y58" s="24"/>
      <c r="Z58" s="24"/>
      <c r="AA58" s="24">
        <f t="shared" si="7"/>
        <v>0</v>
      </c>
      <c r="AB58" s="24"/>
      <c r="AC58" s="24"/>
      <c r="AD58" s="24">
        <f t="shared" si="9"/>
        <v>0</v>
      </c>
      <c r="AE58" s="24"/>
      <c r="AF58" s="24"/>
      <c r="AG58" s="24">
        <f t="shared" si="10"/>
        <v>0</v>
      </c>
      <c r="AH58" s="47"/>
      <c r="AI58" s="42">
        <f t="shared" si="14"/>
        <v>0</v>
      </c>
      <c r="AJ58" s="42">
        <f t="shared" si="15"/>
        <v>0</v>
      </c>
      <c r="AK58" s="42">
        <f t="shared" si="16"/>
        <v>0</v>
      </c>
      <c r="AL58" s="42">
        <f t="shared" si="17"/>
        <v>0</v>
      </c>
      <c r="AM58" s="43" t="e">
        <f>VLOOKUP(D58,'[9]2月'!$B:$C,2,0)</f>
        <v>#N/A</v>
      </c>
      <c r="AN58" s="43">
        <f>VLOOKUP(C58,河北应付账款!$C:$AL,18,0)</f>
        <v>0</v>
      </c>
      <c r="AO58" s="43" t="e">
        <f>VLOOKUP(C58,'河北原材料（大宗）'!$C:$AN,20,0)</f>
        <v>#N/A</v>
      </c>
      <c r="AP58" s="43" t="e">
        <f>VLOOKUP(C58,'预付&amp;票到付款'!$B:$AU,15,0)</f>
        <v>#N/A</v>
      </c>
      <c r="AQ58" s="43" t="e">
        <f>VLOOKUP(C58,'涉诉-河北'!$B:$AV,15,0)</f>
        <v>#N/A</v>
      </c>
      <c r="AR58" s="43">
        <v>1</v>
      </c>
    </row>
    <row r="59" s="43" customFormat="1" ht="16.5" hidden="1" spans="2:43">
      <c r="B59" s="46">
        <v>54</v>
      </c>
      <c r="C59" s="46" t="str">
        <f>_xlfn.XLOOKUP(D59,[1]整理明细!$C:$C,[1]整理明细!$B:$B)</f>
        <v>S413007</v>
      </c>
      <c r="D59" s="47" t="s">
        <v>162</v>
      </c>
      <c r="E59" s="47" t="s">
        <v>1078</v>
      </c>
      <c r="F59" s="47"/>
      <c r="G59" s="66">
        <f>VLOOKUP($C59,'[2]2024.01月支付计划'!$B:$H,5,0)</f>
        <v>368104.29</v>
      </c>
      <c r="H59" s="66">
        <f>VLOOKUP($C59,'[2]2024.01月支付计划'!$B:$H,6,0)</f>
        <v>107026.8</v>
      </c>
      <c r="I59" s="66">
        <f>VLOOKUP($C59,'[2]2024.01月支付计划'!$B:$H,7,0)</f>
        <v>17837.8</v>
      </c>
      <c r="J59" s="24">
        <f t="shared" ref="J59:L59" si="71">P59+V59+Y59+AB59+AE59+S59+M59</f>
        <v>90347.6546666666</v>
      </c>
      <c r="K59" s="24">
        <f t="shared" si="71"/>
        <v>47530</v>
      </c>
      <c r="L59" s="24">
        <f t="shared" si="71"/>
        <v>42817.6546666666</v>
      </c>
      <c r="M59" s="33">
        <f>VLOOKUP(C59,'[2]2024.01月支付计划'!$B:$K,10,0)</f>
        <v>14000</v>
      </c>
      <c r="N59" s="24"/>
      <c r="O59" s="24">
        <f t="shared" si="12"/>
        <v>14000</v>
      </c>
      <c r="P59" s="24">
        <f t="shared" si="40"/>
        <v>14270.24</v>
      </c>
      <c r="Q59" s="24"/>
      <c r="R59" s="24">
        <f t="shared" si="3"/>
        <v>14270.24</v>
      </c>
      <c r="S59" s="24">
        <f>VLOOKUP(C59,'[3]11月支付计划'!$C$102:$J$314,8,0)</f>
        <v>10000</v>
      </c>
      <c r="T59" s="24">
        <f>VLOOKUP(D59,'[4]11月'!$I:$J,2,0)</f>
        <v>9700</v>
      </c>
      <c r="U59" s="24">
        <f t="shared" si="4"/>
        <v>300</v>
      </c>
      <c r="V59" s="24">
        <f>VLOOKUP(D59,[5]河北应付账款!$C:$G,5,0)</f>
        <v>12959.1706666666</v>
      </c>
      <c r="W59" s="24">
        <f>VLOOKUP(D59,'[4]10月'!$I:$J,2,0)</f>
        <v>13580</v>
      </c>
      <c r="X59" s="24">
        <f t="shared" si="6"/>
        <v>-620.8293333334</v>
      </c>
      <c r="Y59" s="24">
        <f>VLOOKUP(D59,'[6]规则内-打印版'!$D$3:$I$158,6,0)</f>
        <v>14000</v>
      </c>
      <c r="Z59" s="24"/>
      <c r="AA59" s="24">
        <f t="shared" si="7"/>
        <v>14000</v>
      </c>
      <c r="AB59" s="24">
        <f>VLOOKUP(D59,[7]支付登记跟进V2!$B:$F,5,0)</f>
        <v>13000</v>
      </c>
      <c r="AC59" s="24">
        <f>VLOOKUP(D59,'[4]8月'!$I:$J,2,0)</f>
        <v>12610</v>
      </c>
      <c r="AD59" s="24">
        <f t="shared" si="9"/>
        <v>390</v>
      </c>
      <c r="AE59" s="24">
        <f>VLOOKUP(D59,[8]签批清单!$B:$C,2,0)</f>
        <v>12118.244</v>
      </c>
      <c r="AF59" s="24">
        <f>VLOOKUP(D59,'[4]7月'!$I:$J,2,0)</f>
        <v>11640</v>
      </c>
      <c r="AG59" s="24">
        <f t="shared" si="10"/>
        <v>478.244000000001</v>
      </c>
      <c r="AH59" s="47"/>
      <c r="AI59" s="42">
        <f t="shared" si="14"/>
        <v>-4547.4146666666</v>
      </c>
      <c r="AJ59" s="42">
        <f t="shared" si="15"/>
        <v>-14547.4146666666</v>
      </c>
      <c r="AK59" s="42">
        <f t="shared" si="16"/>
        <v>-28817.6546666666</v>
      </c>
      <c r="AL59" s="42">
        <f t="shared" si="17"/>
        <v>-42817.6546666666</v>
      </c>
      <c r="AM59" s="43" t="e">
        <f>VLOOKUP(D59,'[9]2月'!$B:$C,2,0)</f>
        <v>#N/A</v>
      </c>
      <c r="AN59" s="43">
        <f>VLOOKUP(C59,河北应付账款!$C:$AL,18,0)</f>
        <v>10000</v>
      </c>
      <c r="AO59" s="43" t="e">
        <f>VLOOKUP(C59,'河北原材料（大宗）'!$C:$AN,20,0)</f>
        <v>#N/A</v>
      </c>
      <c r="AP59" s="43" t="e">
        <f>VLOOKUP(C59,'预付&amp;票到付款'!$B:$AU,15,0)</f>
        <v>#N/A</v>
      </c>
      <c r="AQ59" s="43" t="e">
        <f>VLOOKUP(C59,'涉诉-河北'!$B:$AV,15,0)</f>
        <v>#N/A</v>
      </c>
    </row>
    <row r="60" s="43" customFormat="1" ht="16.5" hidden="1" spans="2:43">
      <c r="B60" s="46">
        <v>55</v>
      </c>
      <c r="C60" s="46" t="str">
        <f>_xlfn.XLOOKUP(D60,[1]整理明细!$C:$C,[1]整理明细!$B:$B)</f>
        <v>S413060</v>
      </c>
      <c r="D60" s="47" t="s">
        <v>166</v>
      </c>
      <c r="E60" s="47" t="s">
        <v>1078</v>
      </c>
      <c r="F60" s="47"/>
      <c r="G60" s="66">
        <f>VLOOKUP($C60,'[2]2024.01月支付计划'!$B:$H,5,0)</f>
        <v>598067.44</v>
      </c>
      <c r="H60" s="66">
        <f>VLOOKUP($C60,'[2]2024.01月支付计划'!$B:$H,6,0)</f>
        <v>367521.6</v>
      </c>
      <c r="I60" s="66">
        <f>VLOOKUP($C60,'[2]2024.01月支付计划'!$B:$H,7,0)</f>
        <v>61253.6</v>
      </c>
      <c r="J60" s="24">
        <f t="shared" ref="J60:L60" si="72">P60+V60+Y60+AB60+AE60+S60+M60</f>
        <v>372592.238666667</v>
      </c>
      <c r="K60" s="24">
        <f t="shared" si="72"/>
        <v>161330</v>
      </c>
      <c r="L60" s="24">
        <f t="shared" si="72"/>
        <v>211262.238666667</v>
      </c>
      <c r="M60" s="33">
        <f>VLOOKUP(C60,'[2]2024.01月支付计划'!$B:$K,10,0)</f>
        <v>49000</v>
      </c>
      <c r="N60" s="24"/>
      <c r="O60" s="24">
        <f t="shared" si="12"/>
        <v>49000</v>
      </c>
      <c r="P60" s="24">
        <f t="shared" si="40"/>
        <v>49002.88</v>
      </c>
      <c r="Q60" s="24">
        <f>VLOOKUP(D60,'[4]12月'!$I:$J,2,0)</f>
        <v>19400</v>
      </c>
      <c r="R60" s="24">
        <f t="shared" si="3"/>
        <v>29602.88</v>
      </c>
      <c r="S60" s="24">
        <f>VLOOKUP(C60,'[3]11月支付计划'!$C$102:$J$314,8,0)</f>
        <v>30000</v>
      </c>
      <c r="T60" s="24"/>
      <c r="U60" s="24">
        <f t="shared" si="4"/>
        <v>30000</v>
      </c>
      <c r="V60" s="24">
        <f>VLOOKUP(D60,[5]河北应付账款!$C:$G,5,0)</f>
        <v>163360</v>
      </c>
      <c r="W60" s="24">
        <f>VLOOKUP(D60,'[4]10月'!$I:$J,2,0)</f>
        <v>9040</v>
      </c>
      <c r="X60" s="24">
        <f t="shared" si="6"/>
        <v>154320</v>
      </c>
      <c r="Y60" s="24">
        <f>VLOOKUP(D60,'[6]规则内-打印版'!$D$3:$I$158,6,0)</f>
        <v>27000</v>
      </c>
      <c r="Z60" s="24">
        <f>VLOOKUP(D60,'[4]9月'!$I:$J,2,0)</f>
        <v>29100</v>
      </c>
      <c r="AA60" s="24">
        <f t="shared" si="7"/>
        <v>-2100</v>
      </c>
      <c r="AB60" s="24">
        <f>VLOOKUP(D60,[7]支付登记跟进V2!$B:$F,5,0)</f>
        <v>27000</v>
      </c>
      <c r="AC60" s="24">
        <f>VLOOKUP(D60,'[4]8月'!$I:$J,2,0)</f>
        <v>26190</v>
      </c>
      <c r="AD60" s="24">
        <f t="shared" si="9"/>
        <v>810</v>
      </c>
      <c r="AE60" s="24">
        <f>VLOOKUP(D60,[8]签批清单!$B:$C,2,0)</f>
        <v>27229.3586666667</v>
      </c>
      <c r="AF60" s="24">
        <f>VLOOKUP(D60,'[4]7月'!$I:$J,2,0)</f>
        <v>77600</v>
      </c>
      <c r="AG60" s="24">
        <f t="shared" si="10"/>
        <v>-50370.6413333333</v>
      </c>
      <c r="AH60" s="47"/>
      <c r="AI60" s="42">
        <f t="shared" si="14"/>
        <v>-83259.3586666667</v>
      </c>
      <c r="AJ60" s="42">
        <f t="shared" si="15"/>
        <v>-113259.358666667</v>
      </c>
      <c r="AK60" s="42">
        <f t="shared" si="16"/>
        <v>-162262.238666667</v>
      </c>
      <c r="AL60" s="42">
        <f t="shared" si="17"/>
        <v>-211262.238666667</v>
      </c>
      <c r="AM60" s="43" t="e">
        <f>VLOOKUP(D60,'[9]2月'!$B:$C,2,0)</f>
        <v>#N/A</v>
      </c>
      <c r="AN60" s="43">
        <f>VLOOKUP(C60,河北应付账款!$C:$AL,18,0)</f>
        <v>30000</v>
      </c>
      <c r="AO60" s="43" t="e">
        <f>VLOOKUP(C60,'河北原材料（大宗）'!$C:$AN,20,0)</f>
        <v>#N/A</v>
      </c>
      <c r="AP60" s="43" t="e">
        <f>VLOOKUP(C60,'预付&amp;票到付款'!$B:$AU,15,0)</f>
        <v>#N/A</v>
      </c>
      <c r="AQ60" s="43" t="e">
        <f>VLOOKUP(C60,'涉诉-河北'!$B:$AV,15,0)</f>
        <v>#N/A</v>
      </c>
    </row>
    <row r="61" s="43" customFormat="1" ht="16.5" hidden="1" spans="2:43">
      <c r="B61" s="46">
        <v>56</v>
      </c>
      <c r="C61" s="46" t="str">
        <f>_xlfn.XLOOKUP(D61,[1]整理明细!$C:$C,[1]整理明细!$B:$B)</f>
        <v>S413063</v>
      </c>
      <c r="D61" s="47" t="s">
        <v>170</v>
      </c>
      <c r="E61" s="47" t="s">
        <v>1078</v>
      </c>
      <c r="F61" s="47"/>
      <c r="G61" s="66">
        <f>VLOOKUP($C61,'[2]2024.01月支付计划'!$B:$H,5,0)</f>
        <v>246020.38</v>
      </c>
      <c r="H61" s="66">
        <f>VLOOKUP($C61,'[2]2024.01月支付计划'!$B:$H,6,0)</f>
        <v>0</v>
      </c>
      <c r="I61" s="66">
        <f>VLOOKUP($C61,'[2]2024.01月支付计划'!$B:$H,7,0)</f>
        <v>0</v>
      </c>
      <c r="J61" s="24">
        <f t="shared" ref="J61:L61" si="73">P61+V61+Y61+AB61+AE61+S61+M61</f>
        <v>0</v>
      </c>
      <c r="K61" s="24">
        <f t="shared" si="73"/>
        <v>0</v>
      </c>
      <c r="L61" s="24">
        <f t="shared" si="73"/>
        <v>0</v>
      </c>
      <c r="M61" s="33">
        <f>VLOOKUP(C61,'[2]2024.01月支付计划'!$B:$K,10,0)</f>
        <v>0</v>
      </c>
      <c r="N61" s="24"/>
      <c r="O61" s="24">
        <f t="shared" si="12"/>
        <v>0</v>
      </c>
      <c r="P61" s="24">
        <f t="shared" si="40"/>
        <v>0</v>
      </c>
      <c r="Q61" s="24"/>
      <c r="R61" s="24">
        <f t="shared" si="3"/>
        <v>0</v>
      </c>
      <c r="S61" s="24">
        <f>VLOOKUP(C61,'[3]11月支付计划'!$C$102:$J$314,8,0)</f>
        <v>0</v>
      </c>
      <c r="T61" s="24"/>
      <c r="U61" s="24">
        <f t="shared" si="4"/>
        <v>0</v>
      </c>
      <c r="V61" s="24">
        <f>VLOOKUP(D61,[5]河北应付账款!$C:$G,5,0)</f>
        <v>0</v>
      </c>
      <c r="W61" s="24"/>
      <c r="X61" s="24">
        <f t="shared" si="6"/>
        <v>0</v>
      </c>
      <c r="Y61" s="24"/>
      <c r="Z61" s="24"/>
      <c r="AA61" s="24">
        <f t="shared" si="7"/>
        <v>0</v>
      </c>
      <c r="AB61" s="24"/>
      <c r="AC61" s="24"/>
      <c r="AD61" s="24">
        <f t="shared" si="9"/>
        <v>0</v>
      </c>
      <c r="AE61" s="24"/>
      <c r="AF61" s="24"/>
      <c r="AG61" s="24">
        <f t="shared" si="10"/>
        <v>0</v>
      </c>
      <c r="AH61" s="47"/>
      <c r="AI61" s="42">
        <f t="shared" si="14"/>
        <v>0</v>
      </c>
      <c r="AJ61" s="42">
        <f t="shared" si="15"/>
        <v>0</v>
      </c>
      <c r="AK61" s="42">
        <f t="shared" si="16"/>
        <v>0</v>
      </c>
      <c r="AL61" s="42">
        <f t="shared" si="17"/>
        <v>0</v>
      </c>
      <c r="AM61" s="43" t="e">
        <f>VLOOKUP(D61,'[9]2月'!$B:$C,2,0)</f>
        <v>#N/A</v>
      </c>
      <c r="AN61" s="43">
        <f>VLOOKUP(C61,河北应付账款!$C:$AL,18,0)</f>
        <v>0</v>
      </c>
      <c r="AO61" s="43" t="e">
        <f>VLOOKUP(C61,'河北原材料（大宗）'!$C:$AN,20,0)</f>
        <v>#N/A</v>
      </c>
      <c r="AP61" s="43" t="e">
        <f>VLOOKUP(C61,'预付&amp;票到付款'!$B:$AU,15,0)</f>
        <v>#N/A</v>
      </c>
      <c r="AQ61" s="43" t="e">
        <f>VLOOKUP(C61,'涉诉-河北'!$B:$AV,15,0)</f>
        <v>#N/A</v>
      </c>
    </row>
    <row r="62" s="43" customFormat="1" ht="16.5" hidden="1" spans="2:44">
      <c r="B62" s="67">
        <v>57</v>
      </c>
      <c r="C62" s="67" t="str">
        <f>_xlfn.XLOOKUP(D62,[1]整理明细!$C:$C,[1]整理明细!$B:$B)</f>
        <v>S537029</v>
      </c>
      <c r="D62" s="68" t="s">
        <v>816</v>
      </c>
      <c r="E62" s="68" t="s">
        <v>1078</v>
      </c>
      <c r="F62" s="68"/>
      <c r="G62" s="66">
        <f>VLOOKUP($C62,'[2]2024.01月支付计划'!$B:$H,5,0)</f>
        <v>189448.35</v>
      </c>
      <c r="H62" s="66">
        <f>VLOOKUP($C62,'[2]2024.01月支付计划'!$B:$H,6,0)</f>
        <v>179400</v>
      </c>
      <c r="I62" s="66">
        <f>VLOOKUP($C62,'[2]2024.01月支付计划'!$B:$H,7,0)</f>
        <v>29900</v>
      </c>
      <c r="J62" s="24">
        <f t="shared" ref="J62:L62" si="74">P62+V62+Y62+AB62+AE62+S62+M62</f>
        <v>235440</v>
      </c>
      <c r="K62" s="24">
        <f t="shared" si="74"/>
        <v>158827.99</v>
      </c>
      <c r="L62" s="24">
        <f t="shared" si="74"/>
        <v>76612.01</v>
      </c>
      <c r="M62" s="33">
        <f>VLOOKUP(C62,'[2]2024.01月支付计划'!$B:$K,10,0)</f>
        <v>24000</v>
      </c>
      <c r="N62" s="24"/>
      <c r="O62" s="24">
        <f t="shared" si="12"/>
        <v>24000</v>
      </c>
      <c r="P62" s="24">
        <f t="shared" si="40"/>
        <v>23920</v>
      </c>
      <c r="Q62" s="24"/>
      <c r="R62" s="24">
        <f t="shared" si="3"/>
        <v>23920</v>
      </c>
      <c r="S62" s="24">
        <f>VLOOKUP(C62,'[3]11月支付计划'!$C$102:$J$314,8,0)</f>
        <v>20000</v>
      </c>
      <c r="T62" s="24">
        <f>VLOOKUP(D62,'[4]11月'!$I:$J,2,0)</f>
        <v>90000</v>
      </c>
      <c r="U62" s="24">
        <f t="shared" si="4"/>
        <v>-70000</v>
      </c>
      <c r="V62" s="24">
        <f>VLOOKUP(D62,[5]河北应付账款!$C:$G,5,0)</f>
        <v>143520</v>
      </c>
      <c r="W62" s="24">
        <f>VLOOKUP(D62,'[4]10月'!$I:$J,2,0)</f>
        <v>68827.99</v>
      </c>
      <c r="X62" s="24">
        <f t="shared" si="6"/>
        <v>74692.01</v>
      </c>
      <c r="Y62" s="24">
        <f>VLOOKUP(D62,'[6]规则内-打印版'!$D$3:$I$158,6,0)</f>
        <v>24000</v>
      </c>
      <c r="Z62" s="24"/>
      <c r="AA62" s="24">
        <f t="shared" si="7"/>
        <v>24000</v>
      </c>
      <c r="AB62" s="24"/>
      <c r="AC62" s="24"/>
      <c r="AD62" s="24">
        <f t="shared" si="9"/>
        <v>0</v>
      </c>
      <c r="AE62" s="24"/>
      <c r="AF62" s="24"/>
      <c r="AG62" s="24">
        <f t="shared" si="10"/>
        <v>0</v>
      </c>
      <c r="AH62" s="47"/>
      <c r="AI62" s="42">
        <f t="shared" si="14"/>
        <v>-8692.01000000001</v>
      </c>
      <c r="AJ62" s="42">
        <f t="shared" si="15"/>
        <v>-28692.01</v>
      </c>
      <c r="AK62" s="42">
        <f t="shared" si="16"/>
        <v>-52612.01</v>
      </c>
      <c r="AL62" s="42">
        <f t="shared" si="17"/>
        <v>-76612.01</v>
      </c>
      <c r="AM62" s="43" t="e">
        <f>VLOOKUP(D62,'[9]2月'!$B:$C,2,0)</f>
        <v>#N/A</v>
      </c>
      <c r="AN62" s="43" t="e">
        <f>VLOOKUP(C62,河北应付账款!$C:$AL,18,0)</f>
        <v>#N/A</v>
      </c>
      <c r="AO62" s="43">
        <f>VLOOKUP(C62,'河北原材料（大宗）'!$C:$AN,20,0)</f>
        <v>20000</v>
      </c>
      <c r="AP62" s="43" t="e">
        <f>VLOOKUP(C62,'预付&amp;票到付款'!$B:$AU,15,0)</f>
        <v>#N/A</v>
      </c>
      <c r="AQ62" s="43" t="e">
        <f>VLOOKUP(C62,'涉诉-河北'!$B:$AV,15,0)</f>
        <v>#N/A</v>
      </c>
      <c r="AR62" s="43">
        <v>1</v>
      </c>
    </row>
    <row r="63" s="43" customFormat="1" ht="16.5" hidden="1" spans="2:43">
      <c r="B63" s="46">
        <v>58</v>
      </c>
      <c r="C63" s="46" t="str">
        <f>_xlfn.XLOOKUP(D63,[1]整理明细!$C:$C,[1]整理明细!$B:$B)</f>
        <v>S413015</v>
      </c>
      <c r="D63" s="47" t="s">
        <v>172</v>
      </c>
      <c r="E63" s="47" t="s">
        <v>1078</v>
      </c>
      <c r="F63" s="47"/>
      <c r="G63" s="66">
        <f>VLOOKUP($C63,'[2]2024.01月支付计划'!$B:$H,5,0)</f>
        <v>216856.88</v>
      </c>
      <c r="H63" s="66">
        <f>VLOOKUP($C63,'[2]2024.01月支付计划'!$B:$H,6,0)</f>
        <v>33886.99</v>
      </c>
      <c r="I63" s="66">
        <f>VLOOKUP($C63,'[2]2024.01月支付计划'!$B:$H,7,0)</f>
        <v>5647.83166666667</v>
      </c>
      <c r="J63" s="24">
        <f t="shared" ref="J63:L63" si="75">P63+V63+Y63+AB63+AE63+S63+M63</f>
        <v>79363.3473333333</v>
      </c>
      <c r="K63" s="24">
        <f t="shared" si="75"/>
        <v>58200</v>
      </c>
      <c r="L63" s="24">
        <f t="shared" si="75"/>
        <v>21163.3473333333</v>
      </c>
      <c r="M63" s="33">
        <f>VLOOKUP(C63,'[2]2024.01月支付计划'!$B:$K,10,0)</f>
        <v>20000</v>
      </c>
      <c r="N63" s="24">
        <v>19400</v>
      </c>
      <c r="O63" s="24">
        <f t="shared" si="12"/>
        <v>600</v>
      </c>
      <c r="P63" s="24">
        <f t="shared" si="40"/>
        <v>4518.26533333334</v>
      </c>
      <c r="Q63" s="24"/>
      <c r="R63" s="24">
        <f t="shared" si="3"/>
        <v>4518.26533333334</v>
      </c>
      <c r="S63" s="24">
        <f>VLOOKUP(C63,'[3]11月支付计划'!$C$102:$J$314,8,0)</f>
        <v>10000</v>
      </c>
      <c r="T63" s="24">
        <f>VLOOKUP(D63,'[4]11月'!$I:$J,2,0)</f>
        <v>9700</v>
      </c>
      <c r="U63" s="24">
        <f t="shared" si="4"/>
        <v>300</v>
      </c>
      <c r="V63" s="24">
        <f>VLOOKUP(D63,[5]河北应付账款!$C:$G,5,0)</f>
        <v>14705.954</v>
      </c>
      <c r="W63" s="24">
        <f>VLOOKUP(D63,'[4]10月'!$I:$J,2,0)</f>
        <v>8730</v>
      </c>
      <c r="X63" s="24">
        <f t="shared" si="6"/>
        <v>5975.954</v>
      </c>
      <c r="Y63" s="24">
        <f>VLOOKUP(D63,'[6]规则内-打印版'!$D$3:$I$158,6,0)</f>
        <v>9000</v>
      </c>
      <c r="Z63" s="24"/>
      <c r="AA63" s="24">
        <f t="shared" si="7"/>
        <v>9000</v>
      </c>
      <c r="AB63" s="24">
        <f>VLOOKUP(D63,[7]支付登记跟进V2!$B:$F,5,0)</f>
        <v>10000</v>
      </c>
      <c r="AC63" s="24">
        <f>VLOOKUP(D63,'[4]8月'!$I:$J,2,0)</f>
        <v>9700</v>
      </c>
      <c r="AD63" s="24">
        <f t="shared" si="9"/>
        <v>300</v>
      </c>
      <c r="AE63" s="24">
        <f>VLOOKUP(D63,[8]签批清单!$B:$C,2,0)</f>
        <v>11139.128</v>
      </c>
      <c r="AF63" s="24">
        <f>VLOOKUP(D63,'[4]7月'!$I:$J,2,0)</f>
        <v>10670</v>
      </c>
      <c r="AG63" s="24">
        <f t="shared" si="10"/>
        <v>469.128000000001</v>
      </c>
      <c r="AH63" s="47"/>
      <c r="AI63" s="42">
        <f t="shared" si="14"/>
        <v>13354.918</v>
      </c>
      <c r="AJ63" s="42">
        <f t="shared" si="15"/>
        <v>3354.918</v>
      </c>
      <c r="AK63" s="42">
        <f t="shared" si="16"/>
        <v>-1163.34733333334</v>
      </c>
      <c r="AL63" s="42">
        <f t="shared" si="17"/>
        <v>-21163.3473333333</v>
      </c>
      <c r="AM63" s="43" t="e">
        <f>VLOOKUP(D63,'[9]2月'!$B:$C,2,0)</f>
        <v>#N/A</v>
      </c>
      <c r="AN63" s="43">
        <f>VLOOKUP(C63,河北应付账款!$C:$AL,18,0)</f>
        <v>10000</v>
      </c>
      <c r="AO63" s="43" t="e">
        <f>VLOOKUP(C63,'河北原材料（大宗）'!$C:$AN,20,0)</f>
        <v>#N/A</v>
      </c>
      <c r="AP63" s="43" t="e">
        <f>VLOOKUP(C63,'预付&amp;票到付款'!$B:$AU,15,0)</f>
        <v>#N/A</v>
      </c>
      <c r="AQ63" s="43" t="e">
        <f>VLOOKUP(C63,'涉诉-河北'!$B:$AV,15,0)</f>
        <v>#N/A</v>
      </c>
    </row>
    <row r="64" s="43" customFormat="1" ht="16.5" hidden="1" spans="2:43">
      <c r="B64" s="46">
        <v>59</v>
      </c>
      <c r="C64" s="46" t="str">
        <f>_xlfn.XLOOKUP(D64,[1]整理明细!$C:$C,[1]整理明细!$B:$B)</f>
        <v>S413001</v>
      </c>
      <c r="D64" s="47" t="s">
        <v>176</v>
      </c>
      <c r="E64" s="47" t="s">
        <v>1078</v>
      </c>
      <c r="F64" s="47"/>
      <c r="G64" s="66">
        <f>VLOOKUP($C64,'[2]2024.01月支付计划'!$B:$H,5,0)</f>
        <v>737677.44</v>
      </c>
      <c r="H64" s="66">
        <f>VLOOKUP($C64,'[2]2024.01月支付计划'!$B:$H,6,0)</f>
        <v>504536.93</v>
      </c>
      <c r="I64" s="66">
        <f>VLOOKUP($C64,'[2]2024.01月支付计划'!$B:$H,7,0)</f>
        <v>84089.4883333333</v>
      </c>
      <c r="J64" s="24">
        <f t="shared" ref="J64:L64" si="76">P64+V64+Y64+AB64+AE64+S64+M64</f>
        <v>467216.37</v>
      </c>
      <c r="K64" s="24">
        <f t="shared" si="76"/>
        <v>408000</v>
      </c>
      <c r="L64" s="24">
        <f t="shared" si="76"/>
        <v>59216.3699999999</v>
      </c>
      <c r="M64" s="33">
        <f>VLOOKUP(C64,'[2]2024.01月支付计划'!$B:$K,10,0)</f>
        <v>67000</v>
      </c>
      <c r="N64" s="24">
        <v>50000</v>
      </c>
      <c r="O64" s="24">
        <f t="shared" si="12"/>
        <v>17000</v>
      </c>
      <c r="P64" s="24">
        <f t="shared" si="40"/>
        <v>67271.5906666666</v>
      </c>
      <c r="Q64" s="24"/>
      <c r="R64" s="24">
        <f t="shared" si="3"/>
        <v>67271.5906666666</v>
      </c>
      <c r="S64" s="24">
        <f>VLOOKUP(C64,'[3]11月支付计划'!$C$102:$J$314,8,0)</f>
        <v>40000</v>
      </c>
      <c r="T64" s="24">
        <f>VLOOKUP(D64,'[4]11月'!$I:$J,2,0)</f>
        <v>220000</v>
      </c>
      <c r="U64" s="24">
        <f t="shared" si="4"/>
        <v>-180000</v>
      </c>
      <c r="V64" s="24">
        <f>VLOOKUP(D64,[5]河北应付账款!$C:$G,5,0)</f>
        <v>89693.866</v>
      </c>
      <c r="W64" s="24"/>
      <c r="X64" s="24">
        <f t="shared" si="6"/>
        <v>89693.866</v>
      </c>
      <c r="Y64" s="24">
        <f>VLOOKUP(D64,'[6]规则内-打印版'!$D$3:$I$158,6,0)</f>
        <v>65000</v>
      </c>
      <c r="Z64" s="24">
        <f>VLOOKUP(D64,'[4]9月'!$I:$J,2,0)</f>
        <v>78000</v>
      </c>
      <c r="AA64" s="24">
        <f t="shared" si="7"/>
        <v>-13000</v>
      </c>
      <c r="AB64" s="24">
        <f>VLOOKUP(D64,[7]支付登记跟进V2!$B:$F,5,0)</f>
        <v>78000</v>
      </c>
      <c r="AC64" s="24"/>
      <c r="AD64" s="24">
        <f t="shared" si="9"/>
        <v>78000</v>
      </c>
      <c r="AE64" s="24">
        <f>VLOOKUP(D64,[8]签批清单!$B:$C,2,0)</f>
        <v>60250.9133333333</v>
      </c>
      <c r="AF64" s="24">
        <f>VLOOKUP(D64,'[4]7月'!$I:$J,2,0)</f>
        <v>60000</v>
      </c>
      <c r="AG64" s="24">
        <f t="shared" si="10"/>
        <v>250.913333333301</v>
      </c>
      <c r="AH64" s="47"/>
      <c r="AI64" s="42">
        <f t="shared" si="14"/>
        <v>115055.220666667</v>
      </c>
      <c r="AJ64" s="42">
        <f t="shared" si="15"/>
        <v>75055.220666667</v>
      </c>
      <c r="AK64" s="42">
        <f t="shared" si="16"/>
        <v>7783.63000000035</v>
      </c>
      <c r="AL64" s="42">
        <f t="shared" si="17"/>
        <v>-59216.3699999996</v>
      </c>
      <c r="AM64" s="43">
        <f>VLOOKUP(D64,'[9]2月'!$B:$C,2,0)</f>
        <v>80000</v>
      </c>
      <c r="AN64" s="43">
        <f>VLOOKUP(C64,河北应付账款!$C:$AL,18,0)</f>
        <v>40000</v>
      </c>
      <c r="AO64" s="43" t="e">
        <f>VLOOKUP(C64,'河北原材料（大宗）'!$C:$AN,20,0)</f>
        <v>#N/A</v>
      </c>
      <c r="AP64" s="43" t="e">
        <f>VLOOKUP(C64,'预付&amp;票到付款'!$B:$AU,15,0)</f>
        <v>#N/A</v>
      </c>
      <c r="AQ64" s="43" t="e">
        <f>VLOOKUP(C64,'涉诉-河北'!$B:$AV,15,0)</f>
        <v>#N/A</v>
      </c>
    </row>
    <row r="65" s="43" customFormat="1" ht="16.5" hidden="1" spans="2:43">
      <c r="B65" s="46">
        <v>60</v>
      </c>
      <c r="C65" s="46" t="str">
        <f>_xlfn.XLOOKUP(D65,[1]整理明细!$C:$C,[1]整理明细!$B:$B)</f>
        <v>S437033</v>
      </c>
      <c r="D65" s="47" t="s">
        <v>180</v>
      </c>
      <c r="E65" s="47" t="s">
        <v>1078</v>
      </c>
      <c r="F65" s="47"/>
      <c r="G65" s="66">
        <f>VLOOKUP($C65,'[2]2024.01月支付计划'!$B:$H,5,0)</f>
        <v>1075303.59</v>
      </c>
      <c r="H65" s="66">
        <f>VLOOKUP($C65,'[2]2024.01月支付计划'!$B:$H,6,0)</f>
        <v>1041591.18</v>
      </c>
      <c r="I65" s="66">
        <f>VLOOKUP($C65,'[2]2024.01月支付计划'!$B:$H,7,0)</f>
        <v>173598.53</v>
      </c>
      <c r="J65" s="24">
        <f t="shared" ref="J65:L65" si="77">P65+V65+Y65+AB65+AE65+S65+M65</f>
        <v>790997.352266667</v>
      </c>
      <c r="K65" s="24">
        <f t="shared" si="77"/>
        <v>556522</v>
      </c>
      <c r="L65" s="24">
        <f t="shared" si="77"/>
        <v>234475.352266667</v>
      </c>
      <c r="M65" s="33">
        <f>VLOOKUP(C65,'[2]2024.01月支付计划'!$B:$K,10,0)</f>
        <v>139000</v>
      </c>
      <c r="N65" s="24">
        <v>100000</v>
      </c>
      <c r="O65" s="24">
        <f t="shared" si="12"/>
        <v>39000</v>
      </c>
      <c r="P65" s="24">
        <f t="shared" si="40"/>
        <v>138878.824</v>
      </c>
      <c r="Q65" s="24">
        <f>VLOOKUP(D65,'[4]12月'!$I:$J,2,0)</f>
        <v>97000</v>
      </c>
      <c r="R65" s="24">
        <f t="shared" si="3"/>
        <v>41878.824</v>
      </c>
      <c r="S65" s="24">
        <f>VLOOKUP(C65,'[3]11月支付计划'!$C$102:$J$314,8,0)</f>
        <v>140000</v>
      </c>
      <c r="T65" s="24">
        <f>VLOOKUP(D65,'[4]11月'!$I:$J,2,0)</f>
        <v>97000</v>
      </c>
      <c r="U65" s="24">
        <f t="shared" si="4"/>
        <v>43000</v>
      </c>
      <c r="V65" s="24">
        <f>VLOOKUP(D65,[5]河北应付账款!$C:$G,5,0)</f>
        <v>164137.1296</v>
      </c>
      <c r="W65" s="24">
        <f>VLOOKUP(D65,'[4]10月'!$I:$J,2,0)</f>
        <v>91762</v>
      </c>
      <c r="X65" s="24">
        <f t="shared" si="6"/>
        <v>72375.1296</v>
      </c>
      <c r="Y65" s="24">
        <f>VLOOKUP(D65,'[6]规则内-打印版'!$D$3:$I$158,6,0)</f>
        <v>84000</v>
      </c>
      <c r="Z65" s="24">
        <f>VLOOKUP(D65,'[4]9月'!$I:$J,2,0)</f>
        <v>48500</v>
      </c>
      <c r="AA65" s="24">
        <f t="shared" si="7"/>
        <v>35500</v>
      </c>
      <c r="AB65" s="24">
        <f>VLOOKUP(D65,[7]支付登记跟进V2!$B:$F,5,0)</f>
        <v>58000</v>
      </c>
      <c r="AC65" s="24">
        <f>VLOOKUP(D65,'[4]8月'!$I:$J,2,0)</f>
        <v>56260</v>
      </c>
      <c r="AD65" s="24">
        <f t="shared" si="9"/>
        <v>1740</v>
      </c>
      <c r="AE65" s="24">
        <f>VLOOKUP(D65,[8]签批清单!$B:$C,2,0)</f>
        <v>66981.3986666667</v>
      </c>
      <c r="AF65" s="24">
        <f>VLOOKUP(D65,'[4]7月'!$I:$J,2,0)</f>
        <v>66000</v>
      </c>
      <c r="AG65" s="24">
        <f t="shared" si="10"/>
        <v>981.398666666704</v>
      </c>
      <c r="AH65" s="47"/>
      <c r="AI65" s="42">
        <f t="shared" si="14"/>
        <v>183403.471733333</v>
      </c>
      <c r="AJ65" s="42">
        <f t="shared" si="15"/>
        <v>43403.471733333</v>
      </c>
      <c r="AK65" s="42">
        <f t="shared" si="16"/>
        <v>-95475.352266667</v>
      </c>
      <c r="AL65" s="42">
        <f t="shared" si="17"/>
        <v>-234475.352266667</v>
      </c>
      <c r="AM65" s="43" t="e">
        <f>VLOOKUP(D65,'[9]2月'!$B:$C,2,0)</f>
        <v>#N/A</v>
      </c>
      <c r="AN65" s="43">
        <f>VLOOKUP(C65,河北应付账款!$C:$AL,18,0)</f>
        <v>140000</v>
      </c>
      <c r="AO65" s="43" t="e">
        <f>VLOOKUP(C65,'河北原材料（大宗）'!$C:$AN,20,0)</f>
        <v>#N/A</v>
      </c>
      <c r="AP65" s="43" t="e">
        <f>VLOOKUP(C65,'预付&amp;票到付款'!$B:$AU,15,0)</f>
        <v>#N/A</v>
      </c>
      <c r="AQ65" s="43" t="e">
        <f>VLOOKUP(C65,'涉诉-河北'!$B:$AV,15,0)</f>
        <v>#N/A</v>
      </c>
    </row>
    <row r="66" s="43" customFormat="1" ht="16.5" hidden="1" spans="2:43">
      <c r="B66" s="46">
        <v>61</v>
      </c>
      <c r="C66" s="46" t="str">
        <f>_xlfn.XLOOKUP(D66,[1]整理明细!$C:$C,[1]整理明细!$B:$B)</f>
        <v>S433023</v>
      </c>
      <c r="D66" s="47" t="s">
        <v>182</v>
      </c>
      <c r="E66" s="47" t="s">
        <v>1078</v>
      </c>
      <c r="F66" s="47"/>
      <c r="G66" s="66">
        <f>VLOOKUP($C66,'[2]2024.01月支付计划'!$B:$H,5,0)</f>
        <v>304473.3</v>
      </c>
      <c r="H66" s="66">
        <f>VLOOKUP($C66,'[2]2024.01月支付计划'!$B:$H,6,0)</f>
        <v>136842.77</v>
      </c>
      <c r="I66" s="66">
        <f>VLOOKUP($C66,'[2]2024.01月支付计划'!$B:$H,7,0)</f>
        <v>22807.1283333333</v>
      </c>
      <c r="J66" s="24">
        <f t="shared" ref="J66:L66" si="78">P66+V66+Y66+AB66+AE66+S66+M66</f>
        <v>154443.173333333</v>
      </c>
      <c r="K66" s="24">
        <f t="shared" si="78"/>
        <v>188180</v>
      </c>
      <c r="L66" s="24">
        <f t="shared" si="78"/>
        <v>-33736.8266666668</v>
      </c>
      <c r="M66" s="33">
        <f>VLOOKUP(C66,'[2]2024.01月支付计划'!$B:$K,10,0)</f>
        <v>18000</v>
      </c>
      <c r="N66" s="24">
        <v>48500</v>
      </c>
      <c r="O66" s="24">
        <f t="shared" si="12"/>
        <v>-30500</v>
      </c>
      <c r="P66" s="24">
        <f t="shared" si="40"/>
        <v>18245.7026666666</v>
      </c>
      <c r="Q66" s="24"/>
      <c r="R66" s="24">
        <f t="shared" si="3"/>
        <v>18245.7026666666</v>
      </c>
      <c r="S66" s="24">
        <f>VLOOKUP(C66,'[3]11月支付计划'!$C$102:$J$314,8,0)</f>
        <v>20000</v>
      </c>
      <c r="T66" s="24">
        <f>VLOOKUP(D66,'[4]11月'!$I:$J,2,0)</f>
        <v>29100</v>
      </c>
      <c r="U66" s="24">
        <f t="shared" si="4"/>
        <v>-9100</v>
      </c>
      <c r="V66" s="24">
        <f>VLOOKUP(D66,[5]河北应付账款!$C:$G,5,0)</f>
        <v>46780.1146666666</v>
      </c>
      <c r="W66" s="24">
        <f>VLOOKUP(D66,'[4]10月'!$I:$J,2,0)</f>
        <v>19400</v>
      </c>
      <c r="X66" s="24">
        <f t="shared" si="6"/>
        <v>27380.1146666666</v>
      </c>
      <c r="Y66" s="24">
        <f>VLOOKUP(D66,'[6]规则内-打印版'!$D$3:$I$158,6,0)</f>
        <v>17000</v>
      </c>
      <c r="Z66" s="24">
        <f>VLOOKUP(D66,'[4]9月'!$I:$J,2,0)</f>
        <v>58200</v>
      </c>
      <c r="AA66" s="24">
        <f t="shared" si="7"/>
        <v>-41200</v>
      </c>
      <c r="AB66" s="24">
        <f>VLOOKUP(D66,[7]支付登记跟进V2!$B:$F,5,0)</f>
        <v>17000</v>
      </c>
      <c r="AC66" s="24">
        <f>VLOOKUP(D66,'[4]8月'!$I:$J,2,0)</f>
        <v>16490</v>
      </c>
      <c r="AD66" s="24">
        <f t="shared" si="9"/>
        <v>510</v>
      </c>
      <c r="AE66" s="24">
        <f>VLOOKUP(D66,[8]签批清单!$B:$C,2,0)</f>
        <v>17417.356</v>
      </c>
      <c r="AF66" s="24">
        <f>VLOOKUP(D66,'[4]7月'!$I:$J,2,0)</f>
        <v>16490</v>
      </c>
      <c r="AG66" s="24">
        <f t="shared" si="10"/>
        <v>927.356</v>
      </c>
      <c r="AH66" s="47"/>
      <c r="AI66" s="42">
        <f t="shared" si="14"/>
        <v>89982.5293333334</v>
      </c>
      <c r="AJ66" s="42">
        <f t="shared" si="15"/>
        <v>69982.5293333334</v>
      </c>
      <c r="AK66" s="42">
        <f t="shared" si="16"/>
        <v>51736.8266666668</v>
      </c>
      <c r="AL66" s="42">
        <f t="shared" si="17"/>
        <v>33736.8266666668</v>
      </c>
      <c r="AM66" s="43" t="e">
        <f>VLOOKUP(D66,'[9]2月'!$B:$C,2,0)</f>
        <v>#N/A</v>
      </c>
      <c r="AN66" s="43">
        <f>VLOOKUP(C66,河北应付账款!$C:$AL,18,0)</f>
        <v>20000</v>
      </c>
      <c r="AO66" s="43" t="e">
        <f>VLOOKUP(C66,'河北原材料（大宗）'!$C:$AN,20,0)</f>
        <v>#N/A</v>
      </c>
      <c r="AP66" s="43" t="e">
        <f>VLOOKUP(C66,'预付&amp;票到付款'!$B:$AU,15,0)</f>
        <v>#N/A</v>
      </c>
      <c r="AQ66" s="43" t="e">
        <f>VLOOKUP(C66,'涉诉-河北'!$B:$AV,15,0)</f>
        <v>#N/A</v>
      </c>
    </row>
    <row r="67" s="43" customFormat="1" ht="16.5" hidden="1" spans="2:43">
      <c r="B67" s="46">
        <v>62</v>
      </c>
      <c r="C67" s="46" t="str">
        <f>_xlfn.XLOOKUP(D67,[1]整理明细!$C:$C,[1]整理明细!$B:$B)</f>
        <v>S413004</v>
      </c>
      <c r="D67" s="47" t="s">
        <v>184</v>
      </c>
      <c r="E67" s="47" t="s">
        <v>1078</v>
      </c>
      <c r="F67" s="47"/>
      <c r="G67" s="66">
        <f>VLOOKUP($C67,'[2]2024.01月支付计划'!$B:$H,5,0)</f>
        <v>129077.61</v>
      </c>
      <c r="H67" s="66">
        <f>VLOOKUP($C67,'[2]2024.01月支付计划'!$B:$H,6,0)</f>
        <v>172857.59</v>
      </c>
      <c r="I67" s="66">
        <f>VLOOKUP($C67,'[2]2024.01月支付计划'!$B:$H,7,0)</f>
        <v>28809.5983333333</v>
      </c>
      <c r="J67" s="24">
        <f t="shared" ref="J67:L67" si="79">P67+V67+Y67+AB67+AE67+S67+M67</f>
        <v>197323.472</v>
      </c>
      <c r="K67" s="24">
        <f t="shared" si="79"/>
        <v>244440</v>
      </c>
      <c r="L67" s="24">
        <f t="shared" si="79"/>
        <v>-47116.5280000001</v>
      </c>
      <c r="M67" s="33">
        <f>VLOOKUP(C67,'[2]2024.01月支付计划'!$B:$K,10,0)</f>
        <v>23000</v>
      </c>
      <c r="N67" s="24">
        <v>29100</v>
      </c>
      <c r="O67" s="24">
        <f t="shared" si="12"/>
        <v>-6100</v>
      </c>
      <c r="P67" s="24">
        <f t="shared" si="40"/>
        <v>23047.6786666666</v>
      </c>
      <c r="Q67" s="24">
        <f>VLOOKUP(D67,'[4]12月'!$I:$J,2,0)</f>
        <v>29100</v>
      </c>
      <c r="R67" s="24">
        <f t="shared" si="3"/>
        <v>-6052.32133333336</v>
      </c>
      <c r="S67" s="24">
        <f>VLOOKUP(C67,'[3]11月支付计划'!$C$102:$J$314,8,0)</f>
        <v>30000</v>
      </c>
      <c r="T67" s="24">
        <f>VLOOKUP(D67,'[4]11月'!$I:$J,2,0)</f>
        <v>38800</v>
      </c>
      <c r="U67" s="24">
        <f t="shared" si="4"/>
        <v>-8800</v>
      </c>
      <c r="V67" s="24">
        <f>VLOOKUP(D67,[5]河北应付账款!$C:$G,5,0)</f>
        <v>37517.1466666666</v>
      </c>
      <c r="W67" s="24"/>
      <c r="X67" s="24">
        <f t="shared" si="6"/>
        <v>37517.1466666666</v>
      </c>
      <c r="Y67" s="24">
        <f>VLOOKUP(D67,'[6]规则内-打印版'!$D$3:$I$158,6,0)</f>
        <v>38000</v>
      </c>
      <c r="Z67" s="24">
        <f>VLOOKUP(D67,'[4]9月'!$I:$J,2,0)</f>
        <v>48500</v>
      </c>
      <c r="AA67" s="24">
        <f t="shared" si="7"/>
        <v>-10500</v>
      </c>
      <c r="AB67" s="24">
        <f>VLOOKUP(D67,[7]支付登记跟进V2!$B:$F,5,0)</f>
        <v>22000</v>
      </c>
      <c r="AC67" s="24">
        <f>VLOOKUP(D67,'[4]8月'!$I:$J,2,0)</f>
        <v>21340</v>
      </c>
      <c r="AD67" s="24">
        <f t="shared" si="9"/>
        <v>660</v>
      </c>
      <c r="AE67" s="24">
        <f>VLOOKUP(D67,[8]签批清单!$B:$C,2,0)</f>
        <v>23758.6466666667</v>
      </c>
      <c r="AF67" s="24">
        <f>VLOOKUP(D67,'[4]7月'!$I:$J,2,0)</f>
        <v>77600</v>
      </c>
      <c r="AG67" s="24">
        <f t="shared" si="10"/>
        <v>-53841.3533333333</v>
      </c>
      <c r="AH67" s="47"/>
      <c r="AI67" s="42">
        <f t="shared" si="14"/>
        <v>123164.206666667</v>
      </c>
      <c r="AJ67" s="42">
        <f t="shared" si="15"/>
        <v>93164.206666667</v>
      </c>
      <c r="AK67" s="42">
        <f t="shared" si="16"/>
        <v>70116.5280000004</v>
      </c>
      <c r="AL67" s="42">
        <f t="shared" si="17"/>
        <v>47116.5280000004</v>
      </c>
      <c r="AM67" s="43" t="e">
        <f>VLOOKUP(D67,'[9]2月'!$B:$C,2,0)</f>
        <v>#N/A</v>
      </c>
      <c r="AN67" s="43">
        <f>VLOOKUP(C67,河北应付账款!$C:$AL,18,0)</f>
        <v>30000</v>
      </c>
      <c r="AO67" s="43" t="e">
        <f>VLOOKUP(C67,'河北原材料（大宗）'!$C:$AN,20,0)</f>
        <v>#N/A</v>
      </c>
      <c r="AP67" s="43" t="e">
        <f>VLOOKUP(C67,'预付&amp;票到付款'!$B:$AU,15,0)</f>
        <v>#N/A</v>
      </c>
      <c r="AQ67" s="43" t="e">
        <f>VLOOKUP(C67,'涉诉-河北'!$B:$AV,15,0)</f>
        <v>#N/A</v>
      </c>
    </row>
    <row r="68" s="43" customFormat="1" ht="16.5" hidden="1" spans="2:44">
      <c r="B68" s="67">
        <v>63</v>
      </c>
      <c r="C68" s="67" t="str">
        <f>_xlfn.XLOOKUP(D68,[1]整理明细!$C:$C,[1]整理明细!$B:$B)</f>
        <v>S413073</v>
      </c>
      <c r="D68" s="68" t="s">
        <v>190</v>
      </c>
      <c r="E68" s="68" t="s">
        <v>1078</v>
      </c>
      <c r="F68" s="68"/>
      <c r="G68" s="66">
        <f>VLOOKUP($C68,'[2]2024.01月支付计划'!$B:$H,5,0)</f>
        <v>604982.49</v>
      </c>
      <c r="H68" s="66">
        <f>VLOOKUP($C68,'[2]2024.01月支付计划'!$B:$H,6,0)</f>
        <v>512042.48</v>
      </c>
      <c r="I68" s="66">
        <f>VLOOKUP($C68,'[2]2024.01月支付计划'!$B:$H,7,0)</f>
        <v>85340.4133333333</v>
      </c>
      <c r="J68" s="24">
        <f t="shared" ref="J68:L68" si="80">P68+V68+Y68+AB68+AE68+S68+M68</f>
        <v>339833.948</v>
      </c>
      <c r="K68" s="24">
        <f t="shared" si="80"/>
        <v>327350</v>
      </c>
      <c r="L68" s="24">
        <f t="shared" si="80"/>
        <v>12483.9479999999</v>
      </c>
      <c r="M68" s="33">
        <f>VLOOKUP(C68,'[2]2024.01月支付计划'!$B:$K,10,0)</f>
        <v>68000</v>
      </c>
      <c r="N68" s="24">
        <v>58200</v>
      </c>
      <c r="O68" s="24">
        <f t="shared" si="12"/>
        <v>9800</v>
      </c>
      <c r="P68" s="24">
        <f t="shared" si="40"/>
        <v>68272.3306666666</v>
      </c>
      <c r="Q68" s="24">
        <f>VLOOKUP(D68,'[4]12月'!$I:$J,2,0)</f>
        <v>58200</v>
      </c>
      <c r="R68" s="24">
        <f t="shared" si="3"/>
        <v>10072.3306666666</v>
      </c>
      <c r="S68" s="24">
        <f>VLOOKUP(C68,'[3]11月支付计划'!$C$102:$J$314,8,0)</f>
        <v>50000</v>
      </c>
      <c r="T68" s="24">
        <v>65450</v>
      </c>
      <c r="U68" s="24">
        <f t="shared" si="4"/>
        <v>-15450</v>
      </c>
      <c r="V68" s="24">
        <f>VLOOKUP(D68,[5]河北应付账款!$C:$G,5,0)</f>
        <v>44438.2066666666</v>
      </c>
      <c r="W68" s="24">
        <f>VLOOKUP(D68,'[4]10月'!$I:$J,2,0)</f>
        <v>38800</v>
      </c>
      <c r="X68" s="24">
        <f t="shared" si="6"/>
        <v>5638.2066666666</v>
      </c>
      <c r="Y68" s="24">
        <f>VLOOKUP(D68,'[6]规则内-打印版'!$D$3:$I$158,6,0)</f>
        <v>39000</v>
      </c>
      <c r="Z68" s="24">
        <f>VLOOKUP(D68,'[4]9月'!$I:$J,2,0)</f>
        <v>37830</v>
      </c>
      <c r="AA68" s="24">
        <f t="shared" si="7"/>
        <v>1170</v>
      </c>
      <c r="AB68" s="24">
        <f>VLOOKUP(D68,[7]支付登记跟进V2!$B:$F,5,0)</f>
        <v>36000</v>
      </c>
      <c r="AC68" s="24">
        <f>VLOOKUP(D68,'[4]8月'!$I:$J,2,0)</f>
        <v>34920</v>
      </c>
      <c r="AD68" s="24">
        <f t="shared" si="9"/>
        <v>1080</v>
      </c>
      <c r="AE68" s="24">
        <f>VLOOKUP(D68,[8]签批清单!$B:$C,2,0)</f>
        <v>34123.4106666667</v>
      </c>
      <c r="AF68" s="24">
        <f>VLOOKUP(D68,'[4]7月'!$I:$J,2,0)</f>
        <v>33950</v>
      </c>
      <c r="AG68" s="24">
        <f t="shared" si="10"/>
        <v>173.410666666699</v>
      </c>
      <c r="AH68" s="47"/>
      <c r="AI68" s="42">
        <f t="shared" si="14"/>
        <v>173788.382666667</v>
      </c>
      <c r="AJ68" s="42">
        <f t="shared" si="15"/>
        <v>123788.382666667</v>
      </c>
      <c r="AK68" s="42">
        <f t="shared" si="16"/>
        <v>55516.0520000003</v>
      </c>
      <c r="AL68" s="42">
        <f t="shared" si="17"/>
        <v>-12483.9479999997</v>
      </c>
      <c r="AM68" s="43" t="e">
        <f>VLOOKUP(D68,'[9]2月'!$B:$C,2,0)</f>
        <v>#N/A</v>
      </c>
      <c r="AN68" s="43">
        <f>VLOOKUP(C68,河北应付账款!$C:$AL,18,0)</f>
        <v>50000</v>
      </c>
      <c r="AO68" s="43" t="e">
        <f>VLOOKUP(C68,'河北原材料（大宗）'!$C:$AN,20,0)</f>
        <v>#N/A</v>
      </c>
      <c r="AP68" s="43" t="e">
        <f>VLOOKUP(C68,'预付&amp;票到付款'!$B:$AU,15,0)</f>
        <v>#N/A</v>
      </c>
      <c r="AQ68" s="43" t="e">
        <f>VLOOKUP(C68,'涉诉-河北'!$B:$AV,15,0)</f>
        <v>#N/A</v>
      </c>
      <c r="AR68" s="43">
        <v>1</v>
      </c>
    </row>
    <row r="69" s="43" customFormat="1" ht="16.5" hidden="1" spans="2:43">
      <c r="B69" s="46">
        <v>64</v>
      </c>
      <c r="C69" s="46" t="str">
        <f>_xlfn.XLOOKUP(D69,[1]整理明细!$C:$C,[1]整理明细!$B:$B)</f>
        <v>S413072</v>
      </c>
      <c r="D69" s="47" t="s">
        <v>192</v>
      </c>
      <c r="E69" s="47" t="s">
        <v>1078</v>
      </c>
      <c r="F69" s="47"/>
      <c r="G69" s="66">
        <f>VLOOKUP($C69,'[2]2024.01月支付计划'!$B:$H,5,0)</f>
        <v>256103.89</v>
      </c>
      <c r="H69" s="66">
        <f>VLOOKUP($C69,'[2]2024.01月支付计划'!$B:$H,6,0)</f>
        <v>84300</v>
      </c>
      <c r="I69" s="66">
        <f>VLOOKUP($C69,'[2]2024.01月支付计划'!$B:$H,7,0)</f>
        <v>14050</v>
      </c>
      <c r="J69" s="24">
        <f t="shared" ref="J69:L69" si="81">P69+V69+Y69+AB69+AE69+S69+M69</f>
        <v>172419.289333333</v>
      </c>
      <c r="K69" s="24">
        <f t="shared" si="81"/>
        <v>70810</v>
      </c>
      <c r="L69" s="24">
        <f t="shared" si="81"/>
        <v>101609.289333333</v>
      </c>
      <c r="M69" s="33">
        <f>VLOOKUP(C69,'[2]2024.01月支付计划'!$B:$K,10,0)</f>
        <v>11000</v>
      </c>
      <c r="N69" s="24"/>
      <c r="O69" s="24">
        <f t="shared" si="12"/>
        <v>11000</v>
      </c>
      <c r="P69" s="24">
        <f t="shared" si="40"/>
        <v>11240</v>
      </c>
      <c r="Q69" s="24"/>
      <c r="R69" s="24">
        <f t="shared" ref="R69:R132" si="82">P69-Q69</f>
        <v>11240</v>
      </c>
      <c r="S69" s="24">
        <f>VLOOKUP(C69,'[3]11月支付计划'!$C$102:$J$314,8,0)</f>
        <v>10000</v>
      </c>
      <c r="T69" s="24"/>
      <c r="U69" s="24">
        <f t="shared" ref="U69:U132" si="83">S69-T69</f>
        <v>10000</v>
      </c>
      <c r="V69" s="24">
        <f>VLOOKUP(D69,[5]河北应付账款!$C:$G,5,0)</f>
        <v>68320</v>
      </c>
      <c r="W69" s="24">
        <f>VLOOKUP(D69,'[4]10月'!$I:$J,2,0)</f>
        <v>22310</v>
      </c>
      <c r="X69" s="24">
        <f t="shared" ref="X69:X132" si="84">V69-W69</f>
        <v>46010</v>
      </c>
      <c r="Y69" s="24">
        <f>VLOOKUP(D69,'[6]规则内-打印版'!$D$3:$I$158,6,0)</f>
        <v>23000</v>
      </c>
      <c r="Z69" s="24"/>
      <c r="AA69" s="24">
        <f t="shared" ref="AA69:AA132" si="85">Y69-Z69</f>
        <v>23000</v>
      </c>
      <c r="AB69" s="24">
        <f>VLOOKUP(D69,[7]支付登记跟进V2!$B:$F,5,0)</f>
        <v>30000</v>
      </c>
      <c r="AC69" s="24">
        <f>VLOOKUP(D69,'[4]8月'!$I:$J,2,0)</f>
        <v>29100</v>
      </c>
      <c r="AD69" s="24">
        <f t="shared" ref="AD69:AD132" si="86">AB69-AC69</f>
        <v>900</v>
      </c>
      <c r="AE69" s="24">
        <f>VLOOKUP(D69,[8]签批清单!$B:$C,2,0)</f>
        <v>18859.2893333333</v>
      </c>
      <c r="AF69" s="24">
        <f>VLOOKUP(D69,'[4]7月'!$I:$J,2,0)</f>
        <v>19400</v>
      </c>
      <c r="AG69" s="24">
        <f t="shared" ref="AG69:AG132" si="87">AE69-AF69</f>
        <v>-540.710666666699</v>
      </c>
      <c r="AH69" s="47"/>
      <c r="AI69" s="42">
        <f t="shared" si="14"/>
        <v>-69369.2893333333</v>
      </c>
      <c r="AJ69" s="42">
        <f t="shared" si="15"/>
        <v>-79369.2893333333</v>
      </c>
      <c r="AK69" s="42">
        <f t="shared" si="16"/>
        <v>-90609.2893333333</v>
      </c>
      <c r="AL69" s="42">
        <f t="shared" si="17"/>
        <v>-101609.289333333</v>
      </c>
      <c r="AM69" s="43" t="e">
        <f>VLOOKUP(D69,'[9]2月'!$B:$C,2,0)</f>
        <v>#N/A</v>
      </c>
      <c r="AN69" s="43">
        <f>VLOOKUP(C69,河北应付账款!$C:$AL,18,0)</f>
        <v>10000</v>
      </c>
      <c r="AO69" s="43" t="e">
        <f>VLOOKUP(C69,'河北原材料（大宗）'!$C:$AN,20,0)</f>
        <v>#N/A</v>
      </c>
      <c r="AP69" s="43" t="e">
        <f>VLOOKUP(C69,'预付&amp;票到付款'!$B:$AU,15,0)</f>
        <v>#N/A</v>
      </c>
      <c r="AQ69" s="43" t="e">
        <f>VLOOKUP(C69,'涉诉-河北'!$B:$AV,15,0)</f>
        <v>#N/A</v>
      </c>
    </row>
    <row r="70" s="43" customFormat="1" ht="16.5" hidden="1" spans="2:44">
      <c r="B70" s="67">
        <v>65</v>
      </c>
      <c r="C70" s="67" t="str">
        <f>_xlfn.XLOOKUP(D70,[1]整理明细!$C:$C,[1]整理明细!$B:$B)</f>
        <v>S413171</v>
      </c>
      <c r="D70" s="68" t="s">
        <v>194</v>
      </c>
      <c r="E70" s="68" t="s">
        <v>1078</v>
      </c>
      <c r="F70" s="68"/>
      <c r="G70" s="66">
        <f>VLOOKUP($C70,'[2]2024.01月支付计划'!$B:$H,5,0)</f>
        <v>100547.3</v>
      </c>
      <c r="H70" s="66">
        <f>VLOOKUP($C70,'[2]2024.01月支付计划'!$B:$H,6,0)</f>
        <v>100591.2</v>
      </c>
      <c r="I70" s="66">
        <f>VLOOKUP($C70,'[2]2024.01月支付计划'!$B:$H,7,0)</f>
        <v>16765.2</v>
      </c>
      <c r="J70" s="24">
        <f t="shared" ref="J70:L70" si="88">P70+V70+Y70+AB70+AE70+S70+M70</f>
        <v>57918.46</v>
      </c>
      <c r="K70" s="24">
        <f t="shared" si="88"/>
        <v>88876.5</v>
      </c>
      <c r="L70" s="24">
        <f t="shared" si="88"/>
        <v>-30958.04</v>
      </c>
      <c r="M70" s="33">
        <f>VLOOKUP(C70,'[2]2024.01月支付计划'!$B:$K,10,0)</f>
        <v>24656.1</v>
      </c>
      <c r="N70" s="24"/>
      <c r="O70" s="24">
        <f t="shared" ref="O70:O133" si="89">M70-N70</f>
        <v>24656.1</v>
      </c>
      <c r="P70" s="24">
        <f t="shared" si="40"/>
        <v>13412.16</v>
      </c>
      <c r="Q70" s="24"/>
      <c r="R70" s="24">
        <f t="shared" si="82"/>
        <v>13412.16</v>
      </c>
      <c r="S70" s="24">
        <f>VLOOKUP(C70,'[3]11月支付计划'!$C$102:$J$314,8,0)</f>
        <v>0</v>
      </c>
      <c r="T70" s="24"/>
      <c r="U70" s="24">
        <f t="shared" si="83"/>
        <v>0</v>
      </c>
      <c r="V70" s="24">
        <f>VLOOKUP(D70,[5]河北应付账款!$C:$G,5,0)</f>
        <v>0</v>
      </c>
      <c r="W70" s="24"/>
      <c r="X70" s="24">
        <f t="shared" si="84"/>
        <v>0</v>
      </c>
      <c r="Y70" s="24"/>
      <c r="Z70" s="24">
        <f>VLOOKUP(D70,'[4]9月'!$I:$J,2,0)</f>
        <v>69876.5</v>
      </c>
      <c r="AA70" s="24">
        <f t="shared" si="85"/>
        <v>-69876.5</v>
      </c>
      <c r="AB70" s="24">
        <f>VLOOKUP(D70,[7]支付登记跟进V2!$B:$F,5,0)</f>
        <v>8000</v>
      </c>
      <c r="AC70" s="24">
        <f>VLOOKUP(D70,'[4]8月'!$I:$J,2,0)</f>
        <v>8000</v>
      </c>
      <c r="AD70" s="24">
        <f t="shared" si="86"/>
        <v>0</v>
      </c>
      <c r="AE70" s="24">
        <f>VLOOKUP(D70,[8]签批清单!$B:$C,2,0)</f>
        <v>11850.2</v>
      </c>
      <c r="AF70" s="24">
        <f>VLOOKUP(D70,'[4]7月'!$I:$J,2,0)</f>
        <v>11000</v>
      </c>
      <c r="AG70" s="24">
        <f t="shared" si="87"/>
        <v>850.200000000001</v>
      </c>
      <c r="AH70" s="47"/>
      <c r="AI70" s="42">
        <f t="shared" ref="AI70:AI133" si="90">K70-AE70-AB70-Y70-V70</f>
        <v>69026.3</v>
      </c>
      <c r="AJ70" s="42">
        <f t="shared" ref="AJ70:AJ133" si="91">AI70-S70</f>
        <v>69026.3</v>
      </c>
      <c r="AK70" s="42">
        <f t="shared" ref="AK70:AK133" si="92">AJ70-P70</f>
        <v>55614.14</v>
      </c>
      <c r="AL70" s="42">
        <f t="shared" ref="AL70:AL133" si="93">AK70-M70</f>
        <v>30958.04</v>
      </c>
      <c r="AM70" s="43" t="e">
        <f>VLOOKUP(D70,'[9]2月'!$B:$C,2,0)</f>
        <v>#N/A</v>
      </c>
      <c r="AN70" s="43">
        <f>VLOOKUP(C70,河北应付账款!$C:$AL,18,0)</f>
        <v>0</v>
      </c>
      <c r="AO70" s="43" t="e">
        <f>VLOOKUP(C70,'河北原材料（大宗）'!$C:$AN,20,0)</f>
        <v>#N/A</v>
      </c>
      <c r="AP70" s="43" t="e">
        <f>VLOOKUP(C70,'预付&amp;票到付款'!$B:$AU,15,0)</f>
        <v>#N/A</v>
      </c>
      <c r="AQ70" s="43" t="e">
        <f>VLOOKUP(C70,'涉诉-河北'!$B:$AV,15,0)</f>
        <v>#N/A</v>
      </c>
      <c r="AR70" s="43">
        <v>1</v>
      </c>
    </row>
    <row r="71" s="43" customFormat="1" ht="16.5" hidden="1" spans="2:44">
      <c r="B71" s="67">
        <v>66</v>
      </c>
      <c r="C71" s="67" t="str">
        <f>_xlfn.XLOOKUP(D71,[1]整理明细!$C:$C,[1]整理明细!$B:$B)</f>
        <v>S437018</v>
      </c>
      <c r="D71" s="68" t="s">
        <v>196</v>
      </c>
      <c r="E71" s="68" t="s">
        <v>1078</v>
      </c>
      <c r="F71" s="68"/>
      <c r="G71" s="66">
        <f>VLOOKUP($C71,'[2]2024.01月支付计划'!$B:$H,5,0)</f>
        <v>166822.34</v>
      </c>
      <c r="H71" s="66">
        <f>VLOOKUP($C71,'[2]2024.01月支付计划'!$B:$H,6,0)</f>
        <v>39300</v>
      </c>
      <c r="I71" s="66">
        <f>VLOOKUP($C71,'[2]2024.01月支付计划'!$B:$H,7,0)</f>
        <v>6550</v>
      </c>
      <c r="J71" s="24">
        <f t="shared" ref="J71:L71" si="94">P71+V71+Y71+AB71+AE71+S71+M71</f>
        <v>205090.544</v>
      </c>
      <c r="K71" s="24">
        <f t="shared" si="94"/>
        <v>137000</v>
      </c>
      <c r="L71" s="24">
        <f t="shared" si="94"/>
        <v>68090.544</v>
      </c>
      <c r="M71" s="33">
        <f>VLOOKUP(C71,'[2]2024.01月支付计划'!$B:$K,10,0)</f>
        <v>100000</v>
      </c>
      <c r="N71" s="24">
        <v>50000</v>
      </c>
      <c r="O71" s="24">
        <f t="shared" si="89"/>
        <v>50000</v>
      </c>
      <c r="P71" s="24">
        <f t="shared" si="40"/>
        <v>5240</v>
      </c>
      <c r="Q71" s="24"/>
      <c r="R71" s="24">
        <f t="shared" si="82"/>
        <v>5240</v>
      </c>
      <c r="S71" s="24">
        <f>VLOOKUP(C71,'[3]11月支付计划'!$C$102:$J$314,8,0)</f>
        <v>10000</v>
      </c>
      <c r="T71" s="24">
        <f>VLOOKUP(D71,'[4]11月'!$I:$J,2,0)</f>
        <v>20000</v>
      </c>
      <c r="U71" s="24">
        <f t="shared" si="83"/>
        <v>-10000</v>
      </c>
      <c r="V71" s="24">
        <f>VLOOKUP(D71,[5]河北应付账款!$C:$G,5,0)</f>
        <v>22248.656</v>
      </c>
      <c r="W71" s="24"/>
      <c r="X71" s="24">
        <f t="shared" si="84"/>
        <v>22248.656</v>
      </c>
      <c r="Y71" s="24">
        <f>VLOOKUP(D71,'[6]规则内-打印版'!$D$3:$I$158,6,0)</f>
        <v>13000</v>
      </c>
      <c r="Z71" s="24">
        <f>VLOOKUP(D71,'[4]9月'!$I:$J,2,0)</f>
        <v>13000</v>
      </c>
      <c r="AA71" s="24">
        <f t="shared" si="85"/>
        <v>0</v>
      </c>
      <c r="AB71" s="24">
        <f>VLOOKUP(D71,[7]支付登记跟进V2!$B:$F,5,0)</f>
        <v>26000</v>
      </c>
      <c r="AC71" s="24">
        <f>VLOOKUP(D71,'[4]8月'!$I:$J,2,0)</f>
        <v>26000</v>
      </c>
      <c r="AD71" s="24">
        <f t="shared" si="86"/>
        <v>0</v>
      </c>
      <c r="AE71" s="24">
        <f>VLOOKUP(D71,[8]签批清单!$B:$C,2,0)</f>
        <v>28601.888</v>
      </c>
      <c r="AF71" s="24">
        <f>VLOOKUP(D71,'[4]7月'!$I:$J,2,0)</f>
        <v>28000</v>
      </c>
      <c r="AG71" s="24">
        <f t="shared" si="87"/>
        <v>601.887999999999</v>
      </c>
      <c r="AH71" s="47"/>
      <c r="AI71" s="42">
        <f t="shared" si="90"/>
        <v>47149.456</v>
      </c>
      <c r="AJ71" s="42">
        <f t="shared" si="91"/>
        <v>37149.456</v>
      </c>
      <c r="AK71" s="42">
        <f t="shared" si="92"/>
        <v>31909.456</v>
      </c>
      <c r="AL71" s="42">
        <f t="shared" si="93"/>
        <v>-68090.544</v>
      </c>
      <c r="AM71" s="43" t="e">
        <f>VLOOKUP(D71,'[9]2月'!$B:$C,2,0)</f>
        <v>#N/A</v>
      </c>
      <c r="AN71" s="43">
        <f>VLOOKUP(C71,河北应付账款!$C:$AL,18,0)</f>
        <v>10000</v>
      </c>
      <c r="AO71" s="43" t="e">
        <f>VLOOKUP(C71,'河北原材料（大宗）'!$C:$AN,20,0)</f>
        <v>#N/A</v>
      </c>
      <c r="AP71" s="43" t="e">
        <f>VLOOKUP(C71,'预付&amp;票到付款'!$B:$AU,15,0)</f>
        <v>#N/A</v>
      </c>
      <c r="AQ71" s="43">
        <f>VLOOKUP(C71,'涉诉-河北'!$B:$AV,15,0)</f>
        <v>0</v>
      </c>
      <c r="AR71" s="43">
        <v>1</v>
      </c>
    </row>
    <row r="72" s="43" customFormat="1" ht="16.5" hidden="1" spans="2:43">
      <c r="B72" s="46">
        <v>67</v>
      </c>
      <c r="C72" s="46" t="str">
        <f>_xlfn.XLOOKUP(D72,[1]整理明细!$C:$C,[1]整理明细!$B:$B)</f>
        <v>S432012</v>
      </c>
      <c r="D72" s="47" t="s">
        <v>198</v>
      </c>
      <c r="E72" s="47" t="s">
        <v>1078</v>
      </c>
      <c r="F72" s="47"/>
      <c r="G72" s="66">
        <f>VLOOKUP($C72,'[2]2024.01月支付计划'!$B:$H,5,0)</f>
        <v>116683.93</v>
      </c>
      <c r="H72" s="66">
        <f>VLOOKUP($C72,'[2]2024.01月支付计划'!$B:$H,6,0)</f>
        <v>0</v>
      </c>
      <c r="I72" s="66">
        <f>VLOOKUP($C72,'[2]2024.01月支付计划'!$B:$H,7,0)</f>
        <v>0</v>
      </c>
      <c r="J72" s="24">
        <f t="shared" ref="J72:L72" si="95">P72+V72+Y72+AB72+AE72+S72+M72</f>
        <v>0</v>
      </c>
      <c r="K72" s="24">
        <f t="shared" si="95"/>
        <v>0</v>
      </c>
      <c r="L72" s="24">
        <f t="shared" si="95"/>
        <v>0</v>
      </c>
      <c r="M72" s="33">
        <f>VLOOKUP(C72,'[2]2024.01月支付计划'!$B:$K,10,0)</f>
        <v>0</v>
      </c>
      <c r="N72" s="24"/>
      <c r="O72" s="24">
        <f t="shared" si="89"/>
        <v>0</v>
      </c>
      <c r="P72" s="24">
        <f t="shared" si="40"/>
        <v>0</v>
      </c>
      <c r="Q72" s="24"/>
      <c r="R72" s="24">
        <f t="shared" si="82"/>
        <v>0</v>
      </c>
      <c r="S72" s="24">
        <f>VLOOKUP(C72,'[3]11月支付计划'!$C$102:$J$314,8,0)</f>
        <v>0</v>
      </c>
      <c r="T72" s="24"/>
      <c r="U72" s="24">
        <f t="shared" si="83"/>
        <v>0</v>
      </c>
      <c r="V72" s="24">
        <f>VLOOKUP(D72,[5]河北应付账款!$C:$G,5,0)</f>
        <v>0</v>
      </c>
      <c r="W72" s="24"/>
      <c r="X72" s="24">
        <f t="shared" si="84"/>
        <v>0</v>
      </c>
      <c r="Y72" s="24"/>
      <c r="Z72" s="24"/>
      <c r="AA72" s="24">
        <f t="shared" si="85"/>
        <v>0</v>
      </c>
      <c r="AB72" s="24"/>
      <c r="AC72" s="24"/>
      <c r="AD72" s="24">
        <f t="shared" si="86"/>
        <v>0</v>
      </c>
      <c r="AE72" s="24"/>
      <c r="AF72" s="24"/>
      <c r="AG72" s="24">
        <f t="shared" si="87"/>
        <v>0</v>
      </c>
      <c r="AH72" s="47"/>
      <c r="AI72" s="42">
        <f t="shared" si="90"/>
        <v>0</v>
      </c>
      <c r="AJ72" s="42">
        <f t="shared" si="91"/>
        <v>0</v>
      </c>
      <c r="AK72" s="42">
        <f t="shared" si="92"/>
        <v>0</v>
      </c>
      <c r="AL72" s="42">
        <f t="shared" si="93"/>
        <v>0</v>
      </c>
      <c r="AM72" s="43" t="e">
        <f>VLOOKUP(D72,'[9]2月'!$B:$C,2,0)</f>
        <v>#N/A</v>
      </c>
      <c r="AN72" s="43">
        <f>VLOOKUP(C72,河北应付账款!$C:$AL,18,0)</f>
        <v>0</v>
      </c>
      <c r="AO72" s="43" t="e">
        <f>VLOOKUP(C72,'河北原材料（大宗）'!$C:$AN,20,0)</f>
        <v>#N/A</v>
      </c>
      <c r="AP72" s="43" t="e">
        <f>VLOOKUP(C72,'预付&amp;票到付款'!$B:$AU,15,0)</f>
        <v>#N/A</v>
      </c>
      <c r="AQ72" s="43" t="e">
        <f>VLOOKUP(C72,'涉诉-河北'!$B:$AV,15,0)</f>
        <v>#N/A</v>
      </c>
    </row>
    <row r="73" s="43" customFormat="1" ht="16.5" hidden="1" spans="2:43">
      <c r="B73" s="46">
        <v>68</v>
      </c>
      <c r="C73" s="46" t="str">
        <f>_xlfn.XLOOKUP(D73,[1]整理明细!$C:$C,[1]整理明细!$B:$B)</f>
        <v>S413058</v>
      </c>
      <c r="D73" s="47" t="s">
        <v>200</v>
      </c>
      <c r="E73" s="47" t="s">
        <v>1078</v>
      </c>
      <c r="F73" s="47"/>
      <c r="G73" s="66">
        <f>VLOOKUP($C73,'[2]2024.01月支付计划'!$B:$H,5,0)</f>
        <v>260075.22</v>
      </c>
      <c r="H73" s="66">
        <f>VLOOKUP($C73,'[2]2024.01月支付计划'!$B:$H,6,0)</f>
        <v>83469.4</v>
      </c>
      <c r="I73" s="66">
        <f>VLOOKUP($C73,'[2]2024.01月支付计划'!$B:$H,7,0)</f>
        <v>13911.5666666667</v>
      </c>
      <c r="J73" s="24">
        <f t="shared" ref="J73:L73" si="96">P73+V73+Y73+AB73+AE73+S73+M73</f>
        <v>103511.356</v>
      </c>
      <c r="K73" s="24">
        <f t="shared" si="96"/>
        <v>47530</v>
      </c>
      <c r="L73" s="24">
        <f t="shared" si="96"/>
        <v>55981.3560000001</v>
      </c>
      <c r="M73" s="33">
        <f>VLOOKUP(C73,'[2]2024.01月支付计划'!$B:$K,10,0)</f>
        <v>30000</v>
      </c>
      <c r="N73" s="24"/>
      <c r="O73" s="24">
        <f t="shared" si="89"/>
        <v>30000</v>
      </c>
      <c r="P73" s="24">
        <f t="shared" si="40"/>
        <v>11129.2533333334</v>
      </c>
      <c r="Q73" s="24"/>
      <c r="R73" s="24">
        <f t="shared" si="82"/>
        <v>11129.2533333334</v>
      </c>
      <c r="S73" s="24">
        <f>VLOOKUP(C73,'[3]11月支付计划'!$C$102:$J$314,8,0)</f>
        <v>10000</v>
      </c>
      <c r="T73" s="24">
        <f>VLOOKUP(D73,'[4]11月'!$I:$J,2,0)</f>
        <v>9700</v>
      </c>
      <c r="U73" s="24">
        <f t="shared" si="83"/>
        <v>300</v>
      </c>
      <c r="V73" s="24">
        <f>VLOOKUP(D73,[5]河北应付账款!$C:$G,5,0)</f>
        <v>12920</v>
      </c>
      <c r="W73" s="24">
        <f>VLOOKUP(D73,'[4]10月'!$I:$J,2,0)</f>
        <v>12610</v>
      </c>
      <c r="X73" s="24">
        <f t="shared" si="84"/>
        <v>310</v>
      </c>
      <c r="Y73" s="24">
        <f>VLOOKUP(D73,'[6]规则内-打印版'!$D$3:$I$158,6,0)</f>
        <v>13000</v>
      </c>
      <c r="Z73" s="24"/>
      <c r="AA73" s="24">
        <f t="shared" si="85"/>
        <v>13000</v>
      </c>
      <c r="AB73" s="24">
        <f>VLOOKUP(D73,[7]支付登记跟进V2!$B:$F,5,0)</f>
        <v>14000</v>
      </c>
      <c r="AC73" s="24">
        <f>VLOOKUP(D73,'[4]8月'!$I:$J,2,0)</f>
        <v>13580</v>
      </c>
      <c r="AD73" s="24">
        <f t="shared" si="86"/>
        <v>420</v>
      </c>
      <c r="AE73" s="24">
        <f>VLOOKUP(D73,[8]签批清单!$B:$C,2,0)</f>
        <v>12462.1026666667</v>
      </c>
      <c r="AF73" s="24">
        <f>VLOOKUP(D73,'[4]7月'!$I:$J,2,0)</f>
        <v>11640</v>
      </c>
      <c r="AG73" s="24">
        <f t="shared" si="87"/>
        <v>822.1026666667</v>
      </c>
      <c r="AH73" s="47"/>
      <c r="AI73" s="42">
        <f t="shared" si="90"/>
        <v>-4852.1026666667</v>
      </c>
      <c r="AJ73" s="42">
        <f t="shared" si="91"/>
        <v>-14852.1026666667</v>
      </c>
      <c r="AK73" s="42">
        <f t="shared" si="92"/>
        <v>-25981.3560000001</v>
      </c>
      <c r="AL73" s="42">
        <f t="shared" si="93"/>
        <v>-55981.3560000001</v>
      </c>
      <c r="AM73" s="43" t="e">
        <f>VLOOKUP(D73,'[9]2月'!$B:$C,2,0)</f>
        <v>#N/A</v>
      </c>
      <c r="AN73" s="43">
        <f>VLOOKUP(C73,河北应付账款!$C:$AL,18,0)</f>
        <v>10000</v>
      </c>
      <c r="AO73" s="43" t="e">
        <f>VLOOKUP(C73,'河北原材料（大宗）'!$C:$AN,20,0)</f>
        <v>#N/A</v>
      </c>
      <c r="AP73" s="43" t="e">
        <f>VLOOKUP(C73,'预付&amp;票到付款'!$B:$AU,15,0)</f>
        <v>#N/A</v>
      </c>
      <c r="AQ73" s="43" t="e">
        <f>VLOOKUP(C73,'涉诉-河北'!$B:$AV,15,0)</f>
        <v>#N/A</v>
      </c>
    </row>
    <row r="74" s="43" customFormat="1" ht="16.5" hidden="1" spans="2:43">
      <c r="B74" s="46">
        <v>69</v>
      </c>
      <c r="C74" s="46" t="str">
        <f>_xlfn.XLOOKUP(D74,[1]整理明细!$C:$C,[1]整理明细!$B:$B)</f>
        <v>S432036</v>
      </c>
      <c r="D74" s="47" t="s">
        <v>202</v>
      </c>
      <c r="E74" s="47" t="s">
        <v>1078</v>
      </c>
      <c r="F74" s="47"/>
      <c r="G74" s="66">
        <f>VLOOKUP($C74,'[2]2024.01月支付计划'!$B:$H,5,0)</f>
        <v>489321.35</v>
      </c>
      <c r="H74" s="66">
        <f>VLOOKUP($C74,'[2]2024.01月支付计划'!$B:$H,6,0)</f>
        <v>758166.36</v>
      </c>
      <c r="I74" s="66">
        <f>VLOOKUP($C74,'[2]2024.01月支付计划'!$B:$H,7,0)</f>
        <v>126361.06</v>
      </c>
      <c r="J74" s="24">
        <f t="shared" ref="J74:L74" si="97">P74+V74+Y74+AB74+AE74+S74+M74</f>
        <v>527486.024</v>
      </c>
      <c r="K74" s="24">
        <f t="shared" si="97"/>
        <v>756600</v>
      </c>
      <c r="L74" s="24">
        <f t="shared" si="97"/>
        <v>-229113.975999999</v>
      </c>
      <c r="M74" s="33">
        <f>VLOOKUP(C74,'[2]2024.01月支付计划'!$B:$K,10,0)</f>
        <v>101000</v>
      </c>
      <c r="N74" s="24">
        <v>145500</v>
      </c>
      <c r="O74" s="24">
        <f t="shared" si="89"/>
        <v>-44500</v>
      </c>
      <c r="P74" s="24">
        <f t="shared" si="40"/>
        <v>101088.848</v>
      </c>
      <c r="Q74" s="24">
        <f>VLOOKUP(D74,'[4]12月'!$I:$J,2,0)</f>
        <v>48500</v>
      </c>
      <c r="R74" s="24">
        <f t="shared" si="82"/>
        <v>52588.848</v>
      </c>
      <c r="S74" s="24">
        <f>VLOOKUP(C74,'[3]11月支付计划'!$C$102:$J$314,8,0)</f>
        <v>80000</v>
      </c>
      <c r="T74" s="24">
        <f>VLOOKUP(D74,'[4]11月'!$I:$J,2,0)</f>
        <v>48500</v>
      </c>
      <c r="U74" s="24">
        <f t="shared" si="83"/>
        <v>31500</v>
      </c>
      <c r="V74" s="24">
        <f>VLOOKUP(D74,[5]河北应付账款!$C:$G,5,0)</f>
        <v>86240.9253333336</v>
      </c>
      <c r="W74" s="24">
        <f>VLOOKUP(D74,'[4]10月'!$I:$J,2,0)</f>
        <v>164900</v>
      </c>
      <c r="X74" s="24">
        <f t="shared" si="84"/>
        <v>-78659.0746666664</v>
      </c>
      <c r="Y74" s="24">
        <f>VLOOKUP(D74,'[6]规则内-打印版'!$D$3:$I$158,6,0)</f>
        <v>69000</v>
      </c>
      <c r="Z74" s="24">
        <f>VLOOKUP(D74,'[4]9月'!$I:$J,2,0)</f>
        <v>106700</v>
      </c>
      <c r="AA74" s="24">
        <f t="shared" si="85"/>
        <v>-37700</v>
      </c>
      <c r="AB74" s="24">
        <f>VLOOKUP(D74,[7]支付登记跟进V2!$B:$F,5,0)</f>
        <v>42000</v>
      </c>
      <c r="AC74" s="24">
        <f>VLOOKUP(D74,'[4]8月'!$I:$J,2,0)</f>
        <v>48500</v>
      </c>
      <c r="AD74" s="24">
        <f t="shared" si="86"/>
        <v>-6500</v>
      </c>
      <c r="AE74" s="24">
        <f>VLOOKUP(D74,[8]签批清单!$B:$C,2,0)</f>
        <v>48156.2506666667</v>
      </c>
      <c r="AF74" s="24">
        <f>VLOOKUP(D74,'[4]7月'!$I:$J,2,0)</f>
        <v>194000</v>
      </c>
      <c r="AG74" s="24">
        <f t="shared" si="87"/>
        <v>-145843.749333333</v>
      </c>
      <c r="AH74" s="47"/>
      <c r="AI74" s="42">
        <f t="shared" si="90"/>
        <v>511202.824</v>
      </c>
      <c r="AJ74" s="42">
        <f t="shared" si="91"/>
        <v>431202.824</v>
      </c>
      <c r="AK74" s="42">
        <f t="shared" si="92"/>
        <v>330113.976</v>
      </c>
      <c r="AL74" s="42">
        <f t="shared" si="93"/>
        <v>229113.976</v>
      </c>
      <c r="AM74" s="43" t="e">
        <f>VLOOKUP(D74,'[9]2月'!$B:$C,2,0)</f>
        <v>#N/A</v>
      </c>
      <c r="AN74" s="43">
        <f>VLOOKUP(C74,河北应付账款!$C:$AL,18,0)</f>
        <v>80000</v>
      </c>
      <c r="AO74" s="43" t="e">
        <f>VLOOKUP(C74,'河北原材料（大宗）'!$C:$AN,20,0)</f>
        <v>#N/A</v>
      </c>
      <c r="AP74" s="43" t="e">
        <f>VLOOKUP(C74,'预付&amp;票到付款'!$B:$AU,15,0)</f>
        <v>#N/A</v>
      </c>
      <c r="AQ74" s="43" t="e">
        <f>VLOOKUP(C74,'涉诉-河北'!$B:$AV,15,0)</f>
        <v>#N/A</v>
      </c>
    </row>
    <row r="75" s="43" customFormat="1" ht="16.5" hidden="1" spans="2:43">
      <c r="B75" s="46">
        <v>70</v>
      </c>
      <c r="C75" s="46" t="str">
        <f>_xlfn.XLOOKUP(D75,[1]整理明细!$C:$C,[1]整理明细!$B:$B)</f>
        <v>S413026</v>
      </c>
      <c r="D75" s="47" t="s">
        <v>204</v>
      </c>
      <c r="E75" s="47" t="s">
        <v>1078</v>
      </c>
      <c r="F75" s="47"/>
      <c r="G75" s="66">
        <f>VLOOKUP($C75,'[2]2024.01月支付计划'!$B:$H,5,0)</f>
        <v>136825.91</v>
      </c>
      <c r="H75" s="66">
        <f>VLOOKUP($C75,'[2]2024.01月支付计划'!$B:$H,6,0)</f>
        <v>91487.68</v>
      </c>
      <c r="I75" s="66">
        <f>VLOOKUP($C75,'[2]2024.01月支付计划'!$B:$H,7,0)</f>
        <v>15247.9466666667</v>
      </c>
      <c r="J75" s="24">
        <f t="shared" ref="J75:L75" si="98">P75+V75+Y75+AB75+AE75+S75+M75</f>
        <v>76929.2933333334</v>
      </c>
      <c r="K75" s="24">
        <f t="shared" si="98"/>
        <v>28130</v>
      </c>
      <c r="L75" s="24">
        <f t="shared" si="98"/>
        <v>48799.2933333334</v>
      </c>
      <c r="M75" s="33">
        <f>VLOOKUP(C75,'[2]2024.01月支付计划'!$B:$K,10,0)</f>
        <v>12000</v>
      </c>
      <c r="N75" s="24"/>
      <c r="O75" s="24">
        <f t="shared" si="89"/>
        <v>12000</v>
      </c>
      <c r="P75" s="24">
        <f t="shared" si="40"/>
        <v>12198.3573333334</v>
      </c>
      <c r="Q75" s="24"/>
      <c r="R75" s="24">
        <f t="shared" si="82"/>
        <v>12198.3573333334</v>
      </c>
      <c r="S75" s="24">
        <f>VLOOKUP(C75,'[3]11月支付计划'!$C$102:$J$314,8,0)</f>
        <v>10000</v>
      </c>
      <c r="T75" s="24"/>
      <c r="U75" s="24">
        <f t="shared" si="83"/>
        <v>10000</v>
      </c>
      <c r="V75" s="24">
        <f>VLOOKUP(D75,[5]河北应付账款!$C:$G,5,0)</f>
        <v>13008</v>
      </c>
      <c r="W75" s="24">
        <f>VLOOKUP(D75,'[4]10月'!$I:$J,2,0)</f>
        <v>11640</v>
      </c>
      <c r="X75" s="24">
        <f t="shared" si="84"/>
        <v>1368</v>
      </c>
      <c r="Y75" s="24">
        <f>VLOOKUP(D75,'[6]规则内-打印版'!$D$3:$I$158,6,0)</f>
        <v>12000</v>
      </c>
      <c r="Z75" s="24"/>
      <c r="AA75" s="24">
        <f t="shared" si="85"/>
        <v>12000</v>
      </c>
      <c r="AB75" s="24">
        <f>VLOOKUP(D75,[7]支付登记跟进V2!$B:$F,5,0)</f>
        <v>10000</v>
      </c>
      <c r="AC75" s="24">
        <f>VLOOKUP(D75,'[4]8月'!$I:$J,2,0)</f>
        <v>9700</v>
      </c>
      <c r="AD75" s="24">
        <f t="shared" si="86"/>
        <v>300</v>
      </c>
      <c r="AE75" s="24">
        <f>VLOOKUP(D75,[8]签批清单!$B:$C,2,0)</f>
        <v>7722.936</v>
      </c>
      <c r="AF75" s="24">
        <f>VLOOKUP(D75,'[4]7月'!$I:$J,2,0)</f>
        <v>6790</v>
      </c>
      <c r="AG75" s="24">
        <f t="shared" si="87"/>
        <v>932.936</v>
      </c>
      <c r="AH75" s="47"/>
      <c r="AI75" s="42">
        <f t="shared" si="90"/>
        <v>-14600.936</v>
      </c>
      <c r="AJ75" s="42">
        <f t="shared" si="91"/>
        <v>-24600.936</v>
      </c>
      <c r="AK75" s="42">
        <f t="shared" si="92"/>
        <v>-36799.2933333334</v>
      </c>
      <c r="AL75" s="42">
        <f t="shared" si="93"/>
        <v>-48799.2933333334</v>
      </c>
      <c r="AM75" s="43" t="e">
        <f>VLOOKUP(D75,'[9]2月'!$B:$C,2,0)</f>
        <v>#N/A</v>
      </c>
      <c r="AN75" s="43">
        <f>VLOOKUP(C75,河北应付账款!$C:$AL,18,0)</f>
        <v>10000</v>
      </c>
      <c r="AO75" s="43" t="e">
        <f>VLOOKUP(C75,'河北原材料（大宗）'!$C:$AN,20,0)</f>
        <v>#N/A</v>
      </c>
      <c r="AP75" s="43" t="e">
        <f>VLOOKUP(C75,'预付&amp;票到付款'!$B:$AU,15,0)</f>
        <v>#N/A</v>
      </c>
      <c r="AQ75" s="43" t="e">
        <f>VLOOKUP(C75,'涉诉-河北'!$B:$AV,15,0)</f>
        <v>#N/A</v>
      </c>
    </row>
    <row r="76" s="43" customFormat="1" ht="16.5" hidden="1" spans="2:43">
      <c r="B76" s="46">
        <v>71</v>
      </c>
      <c r="C76" s="46" t="str">
        <f>_xlfn.XLOOKUP(D76,[1]整理明细!$C:$C,[1]整理明细!$B:$B)</f>
        <v>S412022</v>
      </c>
      <c r="D76" s="47" t="s">
        <v>206</v>
      </c>
      <c r="E76" s="47" t="s">
        <v>1078</v>
      </c>
      <c r="F76" s="47"/>
      <c r="G76" s="66">
        <f>VLOOKUP($C76,'[2]2024.01月支付计划'!$B:$H,5,0)</f>
        <v>174827.59</v>
      </c>
      <c r="H76" s="66">
        <f>VLOOKUP($C76,'[2]2024.01月支付计划'!$B:$H,6,0)</f>
        <v>64800.9</v>
      </c>
      <c r="I76" s="66">
        <f>VLOOKUP($C76,'[2]2024.01月支付计划'!$B:$H,7,0)</f>
        <v>10800.15</v>
      </c>
      <c r="J76" s="24">
        <f t="shared" ref="J76:L76" si="99">P76+V76+Y76+AB76+AE76+S76+M76</f>
        <v>64688.5904</v>
      </c>
      <c r="K76" s="24">
        <f t="shared" si="99"/>
        <v>35380</v>
      </c>
      <c r="L76" s="24">
        <f t="shared" si="99"/>
        <v>29308.5904</v>
      </c>
      <c r="M76" s="33">
        <f>VLOOKUP(C76,'[2]2024.01月支付计划'!$B:$K,10,0)</f>
        <v>9000</v>
      </c>
      <c r="N76" s="24"/>
      <c r="O76" s="24">
        <f t="shared" si="89"/>
        <v>9000</v>
      </c>
      <c r="P76" s="24">
        <f t="shared" si="40"/>
        <v>8640.12</v>
      </c>
      <c r="Q76" s="24"/>
      <c r="R76" s="24">
        <f t="shared" si="82"/>
        <v>8640.12</v>
      </c>
      <c r="S76" s="24">
        <f>VLOOKUP(C76,'[3]11月支付计划'!$C$102:$J$314,8,0)</f>
        <v>10000</v>
      </c>
      <c r="T76" s="24">
        <f>VLOOKUP(D76,'[4]11月'!$I:$J,2,0)</f>
        <v>9700</v>
      </c>
      <c r="U76" s="24">
        <f t="shared" si="83"/>
        <v>300</v>
      </c>
      <c r="V76" s="24">
        <f>VLOOKUP(D76,[5]河北应付账款!$C:$G,5,0)</f>
        <v>10368.0864</v>
      </c>
      <c r="W76" s="24"/>
      <c r="X76" s="24">
        <f t="shared" si="84"/>
        <v>10368.0864</v>
      </c>
      <c r="Y76" s="24">
        <f>VLOOKUP(D76,'[6]规则内-打印版'!$D$3:$I$158,6,0)</f>
        <v>10000</v>
      </c>
      <c r="Z76" s="24">
        <f>VLOOKUP(D76,'[4]9月'!$I:$J,2,0)</f>
        <v>10000</v>
      </c>
      <c r="AA76" s="24">
        <f t="shared" si="85"/>
        <v>0</v>
      </c>
      <c r="AB76" s="24">
        <f>VLOOKUP(D76,[7]支付登记跟进V2!$B:$F,5,0)</f>
        <v>9000</v>
      </c>
      <c r="AC76" s="24">
        <f>VLOOKUP(D76,'[4]8月'!$I:$J,2,0)</f>
        <v>8820</v>
      </c>
      <c r="AD76" s="24">
        <f t="shared" si="86"/>
        <v>180</v>
      </c>
      <c r="AE76" s="24">
        <f>VLOOKUP(D76,[8]签批清单!$B:$C,2,0)</f>
        <v>7680.384</v>
      </c>
      <c r="AF76" s="24">
        <f>VLOOKUP(D76,'[4]7月'!$I:$J,2,0)</f>
        <v>6860</v>
      </c>
      <c r="AG76" s="24">
        <f t="shared" si="87"/>
        <v>820.384</v>
      </c>
      <c r="AH76" s="47"/>
      <c r="AI76" s="42">
        <f t="shared" si="90"/>
        <v>-1668.4704</v>
      </c>
      <c r="AJ76" s="42">
        <f t="shared" si="91"/>
        <v>-11668.4704</v>
      </c>
      <c r="AK76" s="42">
        <f t="shared" si="92"/>
        <v>-20308.5904</v>
      </c>
      <c r="AL76" s="42">
        <f t="shared" si="93"/>
        <v>-29308.5904</v>
      </c>
      <c r="AM76" s="43" t="e">
        <f>VLOOKUP(D76,'[9]2月'!$B:$C,2,0)</f>
        <v>#N/A</v>
      </c>
      <c r="AN76" s="43">
        <f>VLOOKUP(C76,河北应付账款!$C:$AL,18,0)</f>
        <v>10000</v>
      </c>
      <c r="AO76" s="43" t="e">
        <f>VLOOKUP(C76,'河北原材料（大宗）'!$C:$AN,20,0)</f>
        <v>#N/A</v>
      </c>
      <c r="AP76" s="43" t="e">
        <f>VLOOKUP(C76,'预付&amp;票到付款'!$B:$AU,15,0)</f>
        <v>#N/A</v>
      </c>
      <c r="AQ76" s="43" t="e">
        <f>VLOOKUP(C76,'涉诉-河北'!$B:$AV,15,0)</f>
        <v>#N/A</v>
      </c>
    </row>
    <row r="77" s="43" customFormat="1" ht="16.5" hidden="1" spans="2:44">
      <c r="B77" s="67">
        <v>72</v>
      </c>
      <c r="C77" s="67" t="str">
        <f>_xlfn.XLOOKUP(D77,[1]整理明细!$C:$C,[1]整理明细!$B:$B)</f>
        <v>S413124</v>
      </c>
      <c r="D77" s="68" t="s">
        <v>208</v>
      </c>
      <c r="E77" s="68" t="s">
        <v>1078</v>
      </c>
      <c r="F77" s="68"/>
      <c r="G77" s="66">
        <f>VLOOKUP($C77,'[2]2024.01月支付计划'!$B:$H,5,0)</f>
        <v>171142.23</v>
      </c>
      <c r="H77" s="66">
        <f>VLOOKUP($C77,'[2]2024.01月支付计划'!$B:$H,6,0)</f>
        <v>123519.55</v>
      </c>
      <c r="I77" s="66">
        <f>VLOOKUP($C77,'[2]2024.01月支付计划'!$B:$H,7,0)</f>
        <v>20586.5916666667</v>
      </c>
      <c r="J77" s="24">
        <f t="shared" ref="J77:L77" si="100">P77+V77+Y77+AB77+AE77+S77+M77</f>
        <v>147796.96</v>
      </c>
      <c r="K77" s="24">
        <f t="shared" si="100"/>
        <v>168780</v>
      </c>
      <c r="L77" s="24">
        <f t="shared" si="100"/>
        <v>-20983.0399999999</v>
      </c>
      <c r="M77" s="33">
        <f>VLOOKUP(C77,'[2]2024.01月支付计划'!$B:$K,10,0)</f>
        <v>30000</v>
      </c>
      <c r="N77" s="24">
        <v>58200</v>
      </c>
      <c r="O77" s="24">
        <f t="shared" si="89"/>
        <v>-28200</v>
      </c>
      <c r="P77" s="24">
        <f t="shared" si="40"/>
        <v>16469.2733333334</v>
      </c>
      <c r="Q77" s="24">
        <f>VLOOKUP(D77,'[4]12月'!$I:$J,2,0)</f>
        <v>29100</v>
      </c>
      <c r="R77" s="24">
        <f t="shared" si="82"/>
        <v>-12630.7266666666</v>
      </c>
      <c r="S77" s="24">
        <f>VLOOKUP(C77,'[3]11月支付计划'!$C$102:$J$314,8,0)</f>
        <v>20000</v>
      </c>
      <c r="T77" s="24">
        <f>VLOOKUP(D77,'[4]11月'!$I:$J,2,0)</f>
        <v>38800</v>
      </c>
      <c r="U77" s="24">
        <f t="shared" si="83"/>
        <v>-18800</v>
      </c>
      <c r="V77" s="24">
        <f>VLOOKUP(D77,[5]河北应付账款!$C:$G,5,0)</f>
        <v>36804.1173333334</v>
      </c>
      <c r="W77" s="24">
        <f>VLOOKUP(D77,'[4]10月'!$I:$J,2,0)</f>
        <v>15520</v>
      </c>
      <c r="X77" s="24">
        <f t="shared" si="84"/>
        <v>21284.1173333334</v>
      </c>
      <c r="Y77" s="24">
        <f>VLOOKUP(D77,'[6]规则内-打印版'!$D$3:$I$158,6,0)</f>
        <v>16000</v>
      </c>
      <c r="Z77" s="24"/>
      <c r="AA77" s="24">
        <f t="shared" si="85"/>
        <v>16000</v>
      </c>
      <c r="AB77" s="24">
        <f>VLOOKUP(D77,[7]支付登记跟进V2!$B:$F,5,0)</f>
        <v>16000</v>
      </c>
      <c r="AC77" s="24">
        <f>VLOOKUP(D77,'[4]8月'!$I:$J,2,0)</f>
        <v>15520</v>
      </c>
      <c r="AD77" s="24">
        <f t="shared" si="86"/>
        <v>480</v>
      </c>
      <c r="AE77" s="24">
        <f>VLOOKUP(D77,[8]签批清单!$B:$C,2,0)</f>
        <v>12523.5693333333</v>
      </c>
      <c r="AF77" s="24">
        <f>VLOOKUP(D77,'[4]7月'!$I:$J,2,0)</f>
        <v>11640</v>
      </c>
      <c r="AG77" s="24">
        <f t="shared" si="87"/>
        <v>883.5693333333</v>
      </c>
      <c r="AH77" s="47"/>
      <c r="AI77" s="42">
        <f t="shared" si="90"/>
        <v>87452.3133333333</v>
      </c>
      <c r="AJ77" s="42">
        <f t="shared" si="91"/>
        <v>67452.3133333333</v>
      </c>
      <c r="AK77" s="42">
        <f t="shared" si="92"/>
        <v>50983.0399999999</v>
      </c>
      <c r="AL77" s="42">
        <f t="shared" si="93"/>
        <v>20983.0399999999</v>
      </c>
      <c r="AM77" s="43" t="e">
        <f>VLOOKUP(D77,'[9]2月'!$B:$C,2,0)</f>
        <v>#N/A</v>
      </c>
      <c r="AN77" s="43">
        <f>VLOOKUP(C77,河北应付账款!$C:$AL,18,0)</f>
        <v>20000</v>
      </c>
      <c r="AO77" s="43" t="e">
        <f>VLOOKUP(C77,'河北原材料（大宗）'!$C:$AN,20,0)</f>
        <v>#N/A</v>
      </c>
      <c r="AP77" s="43" t="e">
        <f>VLOOKUP(C77,'预付&amp;票到付款'!$B:$AU,15,0)</f>
        <v>#N/A</v>
      </c>
      <c r="AQ77" s="43" t="e">
        <f>VLOOKUP(C77,'涉诉-河北'!$B:$AV,15,0)</f>
        <v>#N/A</v>
      </c>
      <c r="AR77" s="43">
        <v>1</v>
      </c>
    </row>
    <row r="78" s="43" customFormat="1" ht="16.5" hidden="1" spans="2:44">
      <c r="B78" s="67">
        <v>73</v>
      </c>
      <c r="C78" s="67" t="str">
        <f>_xlfn.XLOOKUP(D78,[1]整理明细!$C:$C,[1]整理明细!$B:$B)</f>
        <v>S413054</v>
      </c>
      <c r="D78" s="68" t="s">
        <v>210</v>
      </c>
      <c r="E78" s="68" t="s">
        <v>1078</v>
      </c>
      <c r="F78" s="68"/>
      <c r="G78" s="66">
        <f>VLOOKUP($C78,'[2]2024.01月支付计划'!$B:$H,5,0)</f>
        <v>222706.15</v>
      </c>
      <c r="H78" s="66">
        <f>VLOOKUP($C78,'[2]2024.01月支付计划'!$B:$H,6,0)</f>
        <v>93096.34</v>
      </c>
      <c r="I78" s="66">
        <f>VLOOKUP($C78,'[2]2024.01月支付计划'!$B:$H,7,0)</f>
        <v>15516.0566666667</v>
      </c>
      <c r="J78" s="24">
        <f t="shared" ref="J78:L78" si="101">P78+V78+Y78+AB78+AE78+S78+M78</f>
        <v>115483.0472</v>
      </c>
      <c r="K78" s="24">
        <f t="shared" si="101"/>
        <v>194360</v>
      </c>
      <c r="L78" s="24">
        <f t="shared" si="101"/>
        <v>-78876.9527999999</v>
      </c>
      <c r="M78" s="33">
        <f>VLOOKUP(C78,'[2]2024.01月支付计划'!$B:$K,10,0)</f>
        <v>30000</v>
      </c>
      <c r="N78" s="24">
        <v>147800</v>
      </c>
      <c r="O78" s="24">
        <f t="shared" si="89"/>
        <v>-117800</v>
      </c>
      <c r="P78" s="24">
        <f t="shared" si="40"/>
        <v>12412.8453333334</v>
      </c>
      <c r="Q78" s="24"/>
      <c r="R78" s="24">
        <f t="shared" si="82"/>
        <v>12412.8453333334</v>
      </c>
      <c r="S78" s="24">
        <f>VLOOKUP(C78,'[3]11月支付计划'!$C$102:$J$314,8,0)</f>
        <v>10000</v>
      </c>
      <c r="T78" s="24">
        <f>VLOOKUP(D78,'[4]11月'!$I:$J,2,0)</f>
        <v>9700</v>
      </c>
      <c r="U78" s="24">
        <f t="shared" si="83"/>
        <v>300</v>
      </c>
      <c r="V78" s="24">
        <f>VLOOKUP(D78,[5]河北应付账款!$C:$G,5,0)</f>
        <v>14604.1792</v>
      </c>
      <c r="W78" s="24"/>
      <c r="X78" s="24">
        <f t="shared" si="84"/>
        <v>14604.1792</v>
      </c>
      <c r="Y78" s="24">
        <f>VLOOKUP(D78,'[6]规则内-打印版'!$D$3:$I$158,6,0)</f>
        <v>12000</v>
      </c>
      <c r="Z78" s="24">
        <f>VLOOKUP(D78,'[4]9月'!$I:$J,2,0)</f>
        <v>11640</v>
      </c>
      <c r="AA78" s="24">
        <f t="shared" si="85"/>
        <v>360</v>
      </c>
      <c r="AB78" s="24">
        <f>VLOOKUP(D78,[7]支付登记跟进V2!$B:$F,5,0)</f>
        <v>19000</v>
      </c>
      <c r="AC78" s="24">
        <f>VLOOKUP(D78,'[4]8月'!$I:$J,2,0)</f>
        <v>18430</v>
      </c>
      <c r="AD78" s="24">
        <f t="shared" si="86"/>
        <v>570</v>
      </c>
      <c r="AE78" s="24">
        <f>VLOOKUP(D78,[8]签批清单!$B:$C,2,0)</f>
        <v>17466.0226666667</v>
      </c>
      <c r="AF78" s="24">
        <f>VLOOKUP(D78,'[4]7月'!$I:$J,2,0)</f>
        <v>6790</v>
      </c>
      <c r="AG78" s="24">
        <f t="shared" si="87"/>
        <v>10676.0226666667</v>
      </c>
      <c r="AH78" s="47"/>
      <c r="AI78" s="42">
        <f t="shared" si="90"/>
        <v>131289.798133333</v>
      </c>
      <c r="AJ78" s="42">
        <f t="shared" si="91"/>
        <v>121289.798133333</v>
      </c>
      <c r="AK78" s="42">
        <f t="shared" si="92"/>
        <v>108876.9528</v>
      </c>
      <c r="AL78" s="42">
        <f t="shared" si="93"/>
        <v>78876.9527999996</v>
      </c>
      <c r="AM78" s="43" t="e">
        <f>VLOOKUP(D78,'[9]2月'!$B:$C,2,0)</f>
        <v>#N/A</v>
      </c>
      <c r="AN78" s="43">
        <f>VLOOKUP(C78,河北应付账款!$C:$AL,18,0)</f>
        <v>10000</v>
      </c>
      <c r="AO78" s="43" t="e">
        <f>VLOOKUP(C78,'河北原材料（大宗）'!$C:$AN,20,0)</f>
        <v>#N/A</v>
      </c>
      <c r="AP78" s="43" t="e">
        <f>VLOOKUP(C78,'预付&amp;票到付款'!$B:$AU,15,0)</f>
        <v>#N/A</v>
      </c>
      <c r="AQ78" s="43" t="e">
        <f>VLOOKUP(C78,'涉诉-河北'!$B:$AV,15,0)</f>
        <v>#N/A</v>
      </c>
      <c r="AR78" s="43">
        <v>1</v>
      </c>
    </row>
    <row r="79" s="43" customFormat="1" ht="16.5" hidden="1" spans="2:43">
      <c r="B79" s="46">
        <v>74</v>
      </c>
      <c r="C79" s="46" t="str">
        <f>_xlfn.XLOOKUP(D79,[1]整理明细!$C:$C,[1]整理明细!$B:$B)</f>
        <v>S433007</v>
      </c>
      <c r="D79" s="47" t="s">
        <v>212</v>
      </c>
      <c r="E79" s="47" t="s">
        <v>1078</v>
      </c>
      <c r="F79" s="47"/>
      <c r="G79" s="66">
        <f>VLOOKUP($C79,'[2]2024.01月支付计划'!$B:$H,5,0)</f>
        <v>5856.78</v>
      </c>
      <c r="H79" s="66">
        <f>VLOOKUP($C79,'[2]2024.01月支付计划'!$B:$H,6,0)</f>
        <v>5856.75</v>
      </c>
      <c r="I79" s="66">
        <f>VLOOKUP($C79,'[2]2024.01月支付计划'!$B:$H,7,0)</f>
        <v>976.125</v>
      </c>
      <c r="J79" s="24">
        <f t="shared" ref="J79:L79" si="102">P79+V79+Y79+AB79+AE79+S79+M79</f>
        <v>21271.616</v>
      </c>
      <c r="K79" s="24">
        <f t="shared" si="102"/>
        <v>110734.8</v>
      </c>
      <c r="L79" s="24">
        <f t="shared" si="102"/>
        <v>-89463.184</v>
      </c>
      <c r="M79" s="33">
        <f>VLOOKUP(C79,'[2]2024.01月支付计划'!$B:$K,10,0)</f>
        <v>1000</v>
      </c>
      <c r="N79" s="24"/>
      <c r="O79" s="24">
        <f t="shared" si="89"/>
        <v>1000</v>
      </c>
      <c r="P79" s="24">
        <f t="shared" si="40"/>
        <v>780.9</v>
      </c>
      <c r="Q79" s="24"/>
      <c r="R79" s="24">
        <f t="shared" si="82"/>
        <v>780.9</v>
      </c>
      <c r="S79" s="24">
        <f>VLOOKUP(C79,'[3]11月支付计划'!$C$102:$J$314,8,0)</f>
        <v>0</v>
      </c>
      <c r="T79" s="24">
        <f>VLOOKUP(D79,'[4]11月'!$I:$J,2,0)</f>
        <v>46794.8</v>
      </c>
      <c r="U79" s="24">
        <f t="shared" si="83"/>
        <v>-46794.8</v>
      </c>
      <c r="V79" s="24">
        <f>VLOOKUP(D79,[5]河北应付账款!$C:$G,5,0)</f>
        <v>13280</v>
      </c>
      <c r="W79" s="24">
        <f>VLOOKUP(D79,'[4]10月'!$I:$J,2,0)</f>
        <v>10000</v>
      </c>
      <c r="X79" s="24">
        <f t="shared" si="84"/>
        <v>3280</v>
      </c>
      <c r="Y79" s="24">
        <f>VLOOKUP(D79,'[6]规则内-打印版'!$D$3:$I$158,6,0)</f>
        <v>2000</v>
      </c>
      <c r="Z79" s="24">
        <f>VLOOKUP(D79,'[4]9月'!$I:$J,2,0)</f>
        <v>50000</v>
      </c>
      <c r="AA79" s="24">
        <f t="shared" si="85"/>
        <v>-48000</v>
      </c>
      <c r="AB79" s="24">
        <f>VLOOKUP(D79,[7]支付登记跟进V2!$B:$F,5,0)</f>
        <v>2000</v>
      </c>
      <c r="AC79" s="24">
        <f>VLOOKUP(D79,'[4]8月'!$I:$J,2,0)</f>
        <v>1940</v>
      </c>
      <c r="AD79" s="24">
        <f t="shared" si="86"/>
        <v>60</v>
      </c>
      <c r="AE79" s="24">
        <f>VLOOKUP(D79,[8]签批清单!$B:$C,2,0)</f>
        <v>2210.716</v>
      </c>
      <c r="AF79" s="24">
        <f>VLOOKUP(D79,'[4]7月'!$I:$J,2,0)</f>
        <v>2000</v>
      </c>
      <c r="AG79" s="24">
        <f t="shared" si="87"/>
        <v>210.716</v>
      </c>
      <c r="AH79" s="47"/>
      <c r="AI79" s="42">
        <f t="shared" si="90"/>
        <v>91244.084</v>
      </c>
      <c r="AJ79" s="42">
        <f t="shared" si="91"/>
        <v>91244.084</v>
      </c>
      <c r="AK79" s="42">
        <f t="shared" si="92"/>
        <v>90463.184</v>
      </c>
      <c r="AL79" s="42">
        <f t="shared" si="93"/>
        <v>89463.184</v>
      </c>
      <c r="AM79" s="43" t="e">
        <f>VLOOKUP(D79,'[9]2月'!$B:$C,2,0)</f>
        <v>#N/A</v>
      </c>
      <c r="AN79" s="43">
        <f>VLOOKUP(C79,河北应付账款!$C:$AL,18,0)</f>
        <v>0</v>
      </c>
      <c r="AO79" s="43" t="e">
        <f>VLOOKUP(C79,'河北原材料（大宗）'!$C:$AN,20,0)</f>
        <v>#N/A</v>
      </c>
      <c r="AP79" s="43" t="e">
        <f>VLOOKUP(C79,'预付&amp;票到付款'!$B:$AU,15,0)</f>
        <v>#N/A</v>
      </c>
      <c r="AQ79" s="43" t="e">
        <f>VLOOKUP(C79,'涉诉-河北'!$B:$AV,15,0)</f>
        <v>#N/A</v>
      </c>
    </row>
    <row r="80" s="43" customFormat="1" ht="16.5" hidden="1" spans="2:43">
      <c r="B80" s="46">
        <v>75</v>
      </c>
      <c r="C80" s="46" t="str">
        <f>_xlfn.XLOOKUP(D80,[1]整理明细!$C:$C,[1]整理明细!$B:$B)</f>
        <v>S431009</v>
      </c>
      <c r="D80" s="47" t="s">
        <v>214</v>
      </c>
      <c r="E80" s="47" t="s">
        <v>1078</v>
      </c>
      <c r="F80" s="47"/>
      <c r="G80" s="66">
        <v>0</v>
      </c>
      <c r="H80" s="66">
        <v>0</v>
      </c>
      <c r="I80" s="66">
        <v>0</v>
      </c>
      <c r="J80" s="24">
        <f t="shared" ref="J80:L80" si="103">P80+V80+Y80+AB80+AE80+S80+M80</f>
        <v>0</v>
      </c>
      <c r="K80" s="24">
        <f t="shared" si="103"/>
        <v>38899.73</v>
      </c>
      <c r="L80" s="24">
        <f t="shared" si="103"/>
        <v>-38899.73</v>
      </c>
      <c r="M80" s="33"/>
      <c r="N80" s="24"/>
      <c r="O80" s="24">
        <f t="shared" si="89"/>
        <v>0</v>
      </c>
      <c r="P80" s="24">
        <f t="shared" si="40"/>
        <v>0</v>
      </c>
      <c r="Q80" s="24">
        <f>VLOOKUP(D80,'[4]12月'!$I:$J,2,0)</f>
        <v>38899.73</v>
      </c>
      <c r="R80" s="24">
        <f t="shared" si="82"/>
        <v>-38899.73</v>
      </c>
      <c r="S80" s="24">
        <f>VLOOKUP(C80,'[3]11月支付计划'!$C$102:$J$314,8,0)</f>
        <v>0</v>
      </c>
      <c r="T80" s="24"/>
      <c r="U80" s="24">
        <f t="shared" si="83"/>
        <v>0</v>
      </c>
      <c r="V80" s="24">
        <f>VLOOKUP(D80,[5]河北应付账款!$C:$G,5,0)</f>
        <v>0</v>
      </c>
      <c r="W80" s="24"/>
      <c r="X80" s="24">
        <f t="shared" si="84"/>
        <v>0</v>
      </c>
      <c r="Y80" s="24"/>
      <c r="Z80" s="24"/>
      <c r="AA80" s="24">
        <f t="shared" si="85"/>
        <v>0</v>
      </c>
      <c r="AB80" s="24"/>
      <c r="AC80" s="24"/>
      <c r="AD80" s="24">
        <f t="shared" si="86"/>
        <v>0</v>
      </c>
      <c r="AE80" s="24"/>
      <c r="AF80" s="24"/>
      <c r="AG80" s="24">
        <f t="shared" si="87"/>
        <v>0</v>
      </c>
      <c r="AH80" s="47"/>
      <c r="AI80" s="42">
        <f t="shared" si="90"/>
        <v>38899.73</v>
      </c>
      <c r="AJ80" s="42">
        <f t="shared" si="91"/>
        <v>38899.73</v>
      </c>
      <c r="AK80" s="42">
        <f t="shared" si="92"/>
        <v>38899.73</v>
      </c>
      <c r="AL80" s="42">
        <f t="shared" si="93"/>
        <v>38899.73</v>
      </c>
      <c r="AM80" s="43" t="e">
        <f>VLOOKUP(D80,'[9]2月'!$B:$C,2,0)</f>
        <v>#N/A</v>
      </c>
      <c r="AN80" s="43">
        <f>VLOOKUP(C80,河北应付账款!$C:$AL,18,0)</f>
        <v>0</v>
      </c>
      <c r="AO80" s="43" t="e">
        <f>VLOOKUP(C80,'河北原材料（大宗）'!$C:$AN,20,0)</f>
        <v>#N/A</v>
      </c>
      <c r="AP80" s="43" t="e">
        <f>VLOOKUP(C80,'预付&amp;票到付款'!$B:$AU,15,0)</f>
        <v>#N/A</v>
      </c>
      <c r="AQ80" s="43" t="e">
        <f>VLOOKUP(C80,'涉诉-河北'!$B:$AV,15,0)</f>
        <v>#N/A</v>
      </c>
    </row>
    <row r="81" s="43" customFormat="1" ht="16.5" hidden="1" spans="2:43">
      <c r="B81" s="46">
        <v>76</v>
      </c>
      <c r="C81" s="46" t="str">
        <f>_xlfn.XLOOKUP(D81,[1]整理明细!$C:$C,[1]整理明细!$B:$B)</f>
        <v>S413070</v>
      </c>
      <c r="D81" s="47" t="s">
        <v>216</v>
      </c>
      <c r="E81" s="47" t="s">
        <v>1078</v>
      </c>
      <c r="F81" s="47"/>
      <c r="G81" s="66">
        <f>VLOOKUP($C81,'[2]2024.01月支付计划'!$B:$H,5,0)</f>
        <v>2777618.91</v>
      </c>
      <c r="H81" s="66">
        <f>VLOOKUP($C81,'[2]2024.01月支付计划'!$B:$H,6,0)</f>
        <v>2303602.74</v>
      </c>
      <c r="I81" s="66">
        <f>VLOOKUP($C81,'[2]2024.01月支付计划'!$B:$H,7,0)</f>
        <v>383933.79</v>
      </c>
      <c r="J81" s="24">
        <f t="shared" ref="J81:L81" si="104">P81+V81+Y81+AB81+AE81+S81+M81</f>
        <v>1372960.12</v>
      </c>
      <c r="K81" s="24">
        <f t="shared" si="104"/>
        <v>875910</v>
      </c>
      <c r="L81" s="24">
        <f t="shared" si="104"/>
        <v>497050.12</v>
      </c>
      <c r="M81" s="33">
        <f>VLOOKUP(C81,'[2]2024.01月支付计划'!$B:$K,10,0)</f>
        <v>307000</v>
      </c>
      <c r="N81" s="24">
        <v>291000</v>
      </c>
      <c r="O81" s="24">
        <f t="shared" si="89"/>
        <v>16000</v>
      </c>
      <c r="P81" s="24">
        <f t="shared" si="40"/>
        <v>307147.032</v>
      </c>
      <c r="Q81" s="24">
        <f>VLOOKUP(D81,'[4]12月'!$I:$J,2,0)</f>
        <v>194000</v>
      </c>
      <c r="R81" s="24">
        <f t="shared" si="82"/>
        <v>113147.032</v>
      </c>
      <c r="S81" s="24">
        <f>VLOOKUP(C81,'[3]11月支付计划'!$C$102:$J$314,8,0)</f>
        <v>160000</v>
      </c>
      <c r="T81" s="24"/>
      <c r="U81" s="24">
        <f t="shared" si="83"/>
        <v>160000</v>
      </c>
      <c r="V81" s="24">
        <f>VLOOKUP(D81,[5]河北应付账款!$C:$G,5,0)</f>
        <v>402720.448</v>
      </c>
      <c r="W81" s="24">
        <f>VLOOKUP(D81,'[4]10月'!$I:$J,2,0)</f>
        <v>194000</v>
      </c>
      <c r="X81" s="24">
        <f t="shared" si="84"/>
        <v>208720.448</v>
      </c>
      <c r="Y81" s="24">
        <f>VLOOKUP(D81,'[6]规则内-打印版'!$D$3:$I$158,6,0)</f>
        <v>110000</v>
      </c>
      <c r="Z81" s="24">
        <f>VLOOKUP(D81,'[4]9月'!$I:$J,2,0)</f>
        <v>106700</v>
      </c>
      <c r="AA81" s="24">
        <f t="shared" si="85"/>
        <v>3300</v>
      </c>
      <c r="AB81" s="24">
        <f>VLOOKUP(D81,[7]支付登记跟进V2!$B:$F,5,0)</f>
        <v>43000</v>
      </c>
      <c r="AC81" s="24">
        <f>VLOOKUP(D81,'[4]8月'!$I:$J,2,0)</f>
        <v>41710</v>
      </c>
      <c r="AD81" s="24">
        <f t="shared" si="86"/>
        <v>1290</v>
      </c>
      <c r="AE81" s="24">
        <f>VLOOKUP(D81,[8]签批清单!$B:$C,2,0)</f>
        <v>43092.64</v>
      </c>
      <c r="AF81" s="24">
        <f>VLOOKUP(D81,'[4]7月'!$I:$J,2,0)</f>
        <v>48500</v>
      </c>
      <c r="AG81" s="24">
        <f t="shared" si="87"/>
        <v>-5407.36</v>
      </c>
      <c r="AH81" s="47"/>
      <c r="AI81" s="42">
        <f t="shared" si="90"/>
        <v>277096.912</v>
      </c>
      <c r="AJ81" s="42">
        <f t="shared" si="91"/>
        <v>117096.912</v>
      </c>
      <c r="AK81" s="42">
        <f t="shared" si="92"/>
        <v>-190050.12</v>
      </c>
      <c r="AL81" s="42">
        <f t="shared" si="93"/>
        <v>-497050.12</v>
      </c>
      <c r="AM81" s="43" t="e">
        <f>VLOOKUP(D81,'[9]2月'!$B:$C,2,0)</f>
        <v>#N/A</v>
      </c>
      <c r="AN81" s="43">
        <f>VLOOKUP(C81,河北应付账款!$C:$AL,18,0)</f>
        <v>160000</v>
      </c>
      <c r="AO81" s="43" t="e">
        <f>VLOOKUP(C81,'河北原材料（大宗）'!$C:$AN,20,0)</f>
        <v>#N/A</v>
      </c>
      <c r="AP81" s="43" t="e">
        <f>VLOOKUP(C81,'预付&amp;票到付款'!$B:$AU,15,0)</f>
        <v>#N/A</v>
      </c>
      <c r="AQ81" s="43" t="e">
        <f>VLOOKUP(C81,'涉诉-河北'!$B:$AV,15,0)</f>
        <v>#N/A</v>
      </c>
    </row>
    <row r="82" s="43" customFormat="1" ht="16.5" hidden="1" spans="2:43">
      <c r="B82" s="46">
        <v>77</v>
      </c>
      <c r="C82" s="46" t="str">
        <f>_xlfn.XLOOKUP(D82,[1]整理明细!$C:$C,[1]整理明细!$B:$B)</f>
        <v>S437031</v>
      </c>
      <c r="D82" s="47" t="s">
        <v>218</v>
      </c>
      <c r="E82" s="47" t="s">
        <v>1078</v>
      </c>
      <c r="F82" s="47"/>
      <c r="G82" s="66">
        <f>VLOOKUP($C82,'[2]2024.01月支付计划'!$B:$H,5,0)</f>
        <v>148867.12</v>
      </c>
      <c r="H82" s="66">
        <f>VLOOKUP($C82,'[2]2024.01月支付计划'!$B:$H,6,0)</f>
        <v>53559.9</v>
      </c>
      <c r="I82" s="66">
        <f>VLOOKUP($C82,'[2]2024.01月支付计划'!$B:$H,7,0)</f>
        <v>8926.65</v>
      </c>
      <c r="J82" s="24">
        <f t="shared" ref="J82:L82" si="105">P82+V82+Y82+AB82+AE82+S82+M82</f>
        <v>76892.5946666666</v>
      </c>
      <c r="K82" s="24">
        <f t="shared" si="105"/>
        <v>86330</v>
      </c>
      <c r="L82" s="24">
        <f t="shared" si="105"/>
        <v>-9437.4053333334</v>
      </c>
      <c r="M82" s="33">
        <f>VLOOKUP(C82,'[2]2024.01月支付计划'!$B:$K,10,0)</f>
        <v>7000</v>
      </c>
      <c r="N82" s="24">
        <v>19400</v>
      </c>
      <c r="O82" s="24">
        <f t="shared" si="89"/>
        <v>-12400</v>
      </c>
      <c r="P82" s="24">
        <f t="shared" si="40"/>
        <v>7141.32</v>
      </c>
      <c r="Q82" s="24"/>
      <c r="R82" s="24">
        <f t="shared" si="82"/>
        <v>7141.32</v>
      </c>
      <c r="S82" s="24">
        <f>VLOOKUP(C82,'[3]11月支付计划'!$C$102:$J$314,8,0)</f>
        <v>10000</v>
      </c>
      <c r="T82" s="24">
        <f>VLOOKUP(D82,'[4]11月'!$I:$J,2,0)</f>
        <v>9700</v>
      </c>
      <c r="U82" s="24">
        <f t="shared" si="83"/>
        <v>300</v>
      </c>
      <c r="V82" s="24">
        <f>VLOOKUP(D82,[5]河北应付账款!$C:$G,5,0)</f>
        <v>12330.2826666666</v>
      </c>
      <c r="W82" s="24">
        <f>VLOOKUP(D82,'[4]10月'!$I:$J,2,0)</f>
        <v>11640</v>
      </c>
      <c r="X82" s="24">
        <f t="shared" si="84"/>
        <v>690.282666666601</v>
      </c>
      <c r="Y82" s="24">
        <f>VLOOKUP(D82,'[6]规则内-打印版'!$D$3:$I$158,6,0)</f>
        <v>13000</v>
      </c>
      <c r="Z82" s="24">
        <f>VLOOKUP(D82,'[4]9月'!$I:$J,2,0)</f>
        <v>19400</v>
      </c>
      <c r="AA82" s="24">
        <f t="shared" si="85"/>
        <v>-6400</v>
      </c>
      <c r="AB82" s="24">
        <f>VLOOKUP(D82,[7]支付登记跟进V2!$B:$F,5,0)</f>
        <v>13000</v>
      </c>
      <c r="AC82" s="24">
        <f>VLOOKUP(D82,'[4]8月'!$I:$J,2,0)</f>
        <v>12610</v>
      </c>
      <c r="AD82" s="24">
        <f t="shared" si="86"/>
        <v>390</v>
      </c>
      <c r="AE82" s="24">
        <f>VLOOKUP(D82,[8]签批清单!$B:$C,2,0)</f>
        <v>14420.992</v>
      </c>
      <c r="AF82" s="24">
        <f>VLOOKUP(D82,'[4]7月'!$I:$J,2,0)</f>
        <v>13580</v>
      </c>
      <c r="AG82" s="24">
        <f t="shared" si="87"/>
        <v>840.992</v>
      </c>
      <c r="AH82" s="47"/>
      <c r="AI82" s="42">
        <f t="shared" si="90"/>
        <v>33578.7253333334</v>
      </c>
      <c r="AJ82" s="42">
        <f t="shared" si="91"/>
        <v>23578.7253333334</v>
      </c>
      <c r="AK82" s="42">
        <f t="shared" si="92"/>
        <v>16437.4053333334</v>
      </c>
      <c r="AL82" s="42">
        <f t="shared" si="93"/>
        <v>9437.4053333334</v>
      </c>
      <c r="AM82" s="43" t="e">
        <f>VLOOKUP(D82,'[9]2月'!$B:$C,2,0)</f>
        <v>#N/A</v>
      </c>
      <c r="AN82" s="43">
        <f>VLOOKUP(C82,河北应付账款!$C:$AL,18,0)</f>
        <v>10000</v>
      </c>
      <c r="AO82" s="43" t="e">
        <f>VLOOKUP(C82,'河北原材料（大宗）'!$C:$AN,20,0)</f>
        <v>#N/A</v>
      </c>
      <c r="AP82" s="43" t="e">
        <f>VLOOKUP(C82,'预付&amp;票到付款'!$B:$AU,15,0)</f>
        <v>#N/A</v>
      </c>
      <c r="AQ82" s="43" t="e">
        <f>VLOOKUP(C82,'涉诉-河北'!$B:$AV,15,0)</f>
        <v>#N/A</v>
      </c>
    </row>
    <row r="83" s="43" customFormat="1" ht="16.5" hidden="1" spans="2:43">
      <c r="B83" s="46">
        <v>78</v>
      </c>
      <c r="C83" s="46" t="str">
        <f>_xlfn.XLOOKUP(D83,[1]整理明细!$C:$C,[1]整理明细!$B:$B)</f>
        <v>S437043</v>
      </c>
      <c r="D83" s="47" t="s">
        <v>224</v>
      </c>
      <c r="E83" s="47" t="s">
        <v>1078</v>
      </c>
      <c r="F83" s="47"/>
      <c r="G83" s="66">
        <f>VLOOKUP($C83,'[2]2024.01月支付计划'!$B:$H,5,0)</f>
        <v>25340.19</v>
      </c>
      <c r="H83" s="66">
        <f>VLOOKUP($C83,'[2]2024.01月支付计划'!$B:$H,6,0)</f>
        <v>0</v>
      </c>
      <c r="I83" s="66">
        <f>VLOOKUP($C83,'[2]2024.01月支付计划'!$B:$H,7,0)</f>
        <v>0</v>
      </c>
      <c r="J83" s="24">
        <f t="shared" ref="J83:L83" si="106">P83+V83+Y83+AB83+AE83+S83+M83</f>
        <v>37414.5366666667</v>
      </c>
      <c r="K83" s="24">
        <f t="shared" si="106"/>
        <v>12000</v>
      </c>
      <c r="L83" s="24">
        <f t="shared" si="106"/>
        <v>25414.5366666667</v>
      </c>
      <c r="M83" s="33">
        <f>VLOOKUP(C83,'[2]2024.01月支付计划'!$B:$K,10,0)</f>
        <v>25340.19</v>
      </c>
      <c r="N83" s="24"/>
      <c r="O83" s="24">
        <f t="shared" si="89"/>
        <v>25340.19</v>
      </c>
      <c r="P83" s="24">
        <f t="shared" si="40"/>
        <v>0</v>
      </c>
      <c r="Q83" s="24"/>
      <c r="R83" s="24">
        <f t="shared" si="82"/>
        <v>0</v>
      </c>
      <c r="S83" s="24">
        <f>VLOOKUP(C83,'[3]11月支付计划'!$C$102:$J$314,8,0)</f>
        <v>0</v>
      </c>
      <c r="T83" s="24">
        <f>VLOOKUP(D83,'[4]11月'!$I:$J,2,0)</f>
        <v>10000</v>
      </c>
      <c r="U83" s="24">
        <f t="shared" si="83"/>
        <v>-10000</v>
      </c>
      <c r="V83" s="24">
        <f>VLOOKUP(D83,[5]河北应付账款!$C:$G,5,0)</f>
        <v>8640</v>
      </c>
      <c r="W83" s="24"/>
      <c r="X83" s="24">
        <f t="shared" si="84"/>
        <v>8640</v>
      </c>
      <c r="Y83" s="24">
        <f>VLOOKUP(D83,'[6]规则内-打印版'!$D$3:$I$158,6,0)</f>
        <v>1000</v>
      </c>
      <c r="Z83" s="24"/>
      <c r="AA83" s="24">
        <f t="shared" si="85"/>
        <v>1000</v>
      </c>
      <c r="AB83" s="24">
        <f>VLOOKUP(D83,[7]支付登记跟进V2!$B:$F,5,0)</f>
        <v>1000</v>
      </c>
      <c r="AC83" s="24">
        <f>VLOOKUP(D83,'[4]8月'!$I:$J,2,0)</f>
        <v>1000</v>
      </c>
      <c r="AD83" s="24">
        <f t="shared" si="86"/>
        <v>0</v>
      </c>
      <c r="AE83" s="24">
        <f>VLOOKUP(D83,[8]签批清单!$B:$C,2,0)</f>
        <v>1434.34666666667</v>
      </c>
      <c r="AF83" s="24">
        <f>VLOOKUP(D83,'[4]7月'!$I:$J,2,0)</f>
        <v>1000</v>
      </c>
      <c r="AG83" s="24">
        <f t="shared" si="87"/>
        <v>434.34666666667</v>
      </c>
      <c r="AH83" s="47"/>
      <c r="AI83" s="42">
        <f t="shared" si="90"/>
        <v>-74.34666666667</v>
      </c>
      <c r="AJ83" s="42">
        <f t="shared" si="91"/>
        <v>-74.34666666667</v>
      </c>
      <c r="AK83" s="42">
        <f t="shared" si="92"/>
        <v>-74.34666666667</v>
      </c>
      <c r="AL83" s="42">
        <f t="shared" si="93"/>
        <v>-25414.5366666667</v>
      </c>
      <c r="AM83" s="43" t="e">
        <f>VLOOKUP(D83,'[9]2月'!$B:$C,2,0)</f>
        <v>#N/A</v>
      </c>
      <c r="AN83" s="43">
        <f>VLOOKUP(C83,河北应付账款!$C:$AL,18,0)</f>
        <v>0</v>
      </c>
      <c r="AO83" s="43" t="e">
        <f>VLOOKUP(C83,'河北原材料（大宗）'!$C:$AN,20,0)</f>
        <v>#N/A</v>
      </c>
      <c r="AP83" s="43" t="e">
        <f>VLOOKUP(C83,'预付&amp;票到付款'!$B:$AU,15,0)</f>
        <v>#N/A</v>
      </c>
      <c r="AQ83" s="43" t="e">
        <f>VLOOKUP(C83,'涉诉-河北'!$B:$AV,15,0)</f>
        <v>#N/A</v>
      </c>
    </row>
    <row r="84" s="43" customFormat="1" ht="16.5" hidden="1" spans="2:43">
      <c r="B84" s="46">
        <v>79</v>
      </c>
      <c r="C84" s="46" t="str">
        <f>_xlfn.XLOOKUP(D84,[1]整理明细!$C:$C,[1]整理明细!$B:$B)</f>
        <v>S413039</v>
      </c>
      <c r="D84" s="47" t="s">
        <v>228</v>
      </c>
      <c r="E84" s="47" t="s">
        <v>1078</v>
      </c>
      <c r="F84" s="47"/>
      <c r="G84" s="66">
        <f>VLOOKUP($C84,'[2]2024.01月支付计划'!$B:$H,5,0)</f>
        <v>135566.79</v>
      </c>
      <c r="H84" s="66">
        <f>VLOOKUP($C84,'[2]2024.01月支付计划'!$B:$H,6,0)</f>
        <v>83500</v>
      </c>
      <c r="I84" s="66">
        <f>VLOOKUP($C84,'[2]2024.01月支付计划'!$B:$H,7,0)</f>
        <v>13916.6666666667</v>
      </c>
      <c r="J84" s="24">
        <f t="shared" ref="J84:L84" si="107">P84+V84+Y84+AB84+AE84+S84+M84</f>
        <v>93620.6906666668</v>
      </c>
      <c r="K84" s="24">
        <f t="shared" si="107"/>
        <v>105624.46</v>
      </c>
      <c r="L84" s="24">
        <f t="shared" si="107"/>
        <v>-12003.7693333332</v>
      </c>
      <c r="M84" s="33">
        <f>VLOOKUP(C84,'[2]2024.01月支付计划'!$B:$K,10,0)</f>
        <v>11000</v>
      </c>
      <c r="N84" s="24">
        <v>12961.11</v>
      </c>
      <c r="O84" s="24">
        <f t="shared" si="89"/>
        <v>-1961.11</v>
      </c>
      <c r="P84" s="24">
        <f t="shared" si="40"/>
        <v>11133.3333333334</v>
      </c>
      <c r="Q84" s="24">
        <f>VLOOKUP(D84,'[4]12月'!$I:$J,2,0)</f>
        <v>29100</v>
      </c>
      <c r="R84" s="24">
        <f t="shared" si="82"/>
        <v>-17966.6666666666</v>
      </c>
      <c r="S84" s="24">
        <f>VLOOKUP(C84,'[3]11月支付计划'!$C$102:$J$314,8,0)</f>
        <v>10000</v>
      </c>
      <c r="T84" s="24"/>
      <c r="U84" s="24">
        <f t="shared" si="83"/>
        <v>10000</v>
      </c>
      <c r="V84" s="24">
        <f>VLOOKUP(D84,[5]河北应付账款!$C:$G,5,0)</f>
        <v>15019.9813333334</v>
      </c>
      <c r="W84" s="24">
        <f>VLOOKUP(D84,'[4]10月'!$I:$J,2,0)</f>
        <v>19400</v>
      </c>
      <c r="X84" s="24">
        <f t="shared" si="84"/>
        <v>-4380.0186666666</v>
      </c>
      <c r="Y84" s="24">
        <f>VLOOKUP(D84,'[6]规则内-打印版'!$D$3:$I$158,6,0)</f>
        <v>16000</v>
      </c>
      <c r="Z84" s="24">
        <f>VLOOKUP(D84,'[4]9月'!$I:$J,2,0)</f>
        <v>15063.35</v>
      </c>
      <c r="AA84" s="24">
        <f t="shared" si="85"/>
        <v>936.65</v>
      </c>
      <c r="AB84" s="24">
        <f>VLOOKUP(D84,[7]支付登记跟进V2!$B:$F,5,0)</f>
        <v>16000</v>
      </c>
      <c r="AC84" s="24">
        <f>VLOOKUP(D84,'[4]8月'!$I:$J,2,0)</f>
        <v>15520</v>
      </c>
      <c r="AD84" s="24">
        <f t="shared" si="86"/>
        <v>480</v>
      </c>
      <c r="AE84" s="24">
        <f>VLOOKUP(D84,[8]签批清单!$B:$C,2,0)</f>
        <v>14467.376</v>
      </c>
      <c r="AF84" s="24">
        <f>VLOOKUP(D84,'[4]7月'!$I:$J,2,0)</f>
        <v>13580</v>
      </c>
      <c r="AG84" s="24">
        <f t="shared" si="87"/>
        <v>887.376</v>
      </c>
      <c r="AH84" s="47"/>
      <c r="AI84" s="42">
        <f t="shared" si="90"/>
        <v>44137.1026666666</v>
      </c>
      <c r="AJ84" s="42">
        <f t="shared" si="91"/>
        <v>34137.1026666666</v>
      </c>
      <c r="AK84" s="42">
        <f t="shared" si="92"/>
        <v>23003.7693333332</v>
      </c>
      <c r="AL84" s="42">
        <f t="shared" si="93"/>
        <v>12003.7693333332</v>
      </c>
      <c r="AM84" s="43" t="e">
        <f>VLOOKUP(D84,'[9]2月'!$B:$C,2,0)</f>
        <v>#N/A</v>
      </c>
      <c r="AN84" s="43">
        <f>VLOOKUP(C84,河北应付账款!$C:$AL,18,0)</f>
        <v>10000</v>
      </c>
      <c r="AO84" s="43" t="e">
        <f>VLOOKUP(C84,'河北原材料（大宗）'!$C:$AN,20,0)</f>
        <v>#N/A</v>
      </c>
      <c r="AP84" s="43" t="e">
        <f>VLOOKUP(C84,'预付&amp;票到付款'!$B:$AU,15,0)</f>
        <v>#N/A</v>
      </c>
      <c r="AQ84" s="43" t="e">
        <f>VLOOKUP(C84,'涉诉-河北'!$B:$AV,15,0)</f>
        <v>#N/A</v>
      </c>
    </row>
    <row r="85" s="43" customFormat="1" ht="16.5" hidden="1" spans="2:43">
      <c r="B85" s="46">
        <v>80</v>
      </c>
      <c r="C85" s="46" t="str">
        <f>_xlfn.XLOOKUP(D85,[1]整理明细!$C:$C,[1]整理明细!$B:$B)</f>
        <v>S413023</v>
      </c>
      <c r="D85" s="47" t="s">
        <v>230</v>
      </c>
      <c r="E85" s="47" t="s">
        <v>1078</v>
      </c>
      <c r="F85" s="47"/>
      <c r="G85" s="66">
        <f>VLOOKUP($C85,'[2]2024.01月支付计划'!$B:$H,5,0)</f>
        <v>64763.92</v>
      </c>
      <c r="H85" s="66">
        <f>VLOOKUP($C85,'[2]2024.01月支付计划'!$B:$H,6,0)</f>
        <v>142809.72</v>
      </c>
      <c r="I85" s="66">
        <f>VLOOKUP($C85,'[2]2024.01月支付计划'!$B:$H,7,0)</f>
        <v>23801.62</v>
      </c>
      <c r="J85" s="24">
        <f t="shared" ref="J85:L85" si="108">P85+V85+Y85+AB85+AE85+S85+M85</f>
        <v>52863.1493333333</v>
      </c>
      <c r="K85" s="24">
        <f t="shared" si="108"/>
        <v>152204.58</v>
      </c>
      <c r="L85" s="24">
        <f t="shared" si="108"/>
        <v>-99341.4306666667</v>
      </c>
      <c r="M85" s="33">
        <f>VLOOKUP(C85,'[2]2024.01月支付计划'!$B:$K,10,0)</f>
        <v>19000</v>
      </c>
      <c r="N85" s="24"/>
      <c r="O85" s="24">
        <f t="shared" si="89"/>
        <v>19000</v>
      </c>
      <c r="P85" s="24">
        <f t="shared" si="40"/>
        <v>19041.296</v>
      </c>
      <c r="Q85" s="24">
        <f>VLOOKUP(D85,'[4]12月'!$I:$J,2,0)</f>
        <v>74609.72</v>
      </c>
      <c r="R85" s="24">
        <f t="shared" si="82"/>
        <v>-55568.424</v>
      </c>
      <c r="S85" s="24">
        <f>VLOOKUP(C85,'[3]11月支付计划'!$C$102:$J$314,8,0)</f>
        <v>10000</v>
      </c>
      <c r="T85" s="24"/>
      <c r="U85" s="24">
        <f t="shared" si="83"/>
        <v>10000</v>
      </c>
      <c r="V85" s="24">
        <f>VLOOKUP(D85,[5]河北应付账款!$C:$G,5,0)</f>
        <v>2506.66666666666</v>
      </c>
      <c r="W85" s="24"/>
      <c r="X85" s="24">
        <f t="shared" si="84"/>
        <v>2506.66666666666</v>
      </c>
      <c r="Y85" s="24">
        <f>VLOOKUP(D85,'[6]规则内-打印版'!$D$3:$I$158,6,0)</f>
        <v>1000</v>
      </c>
      <c r="Z85" s="24">
        <f>VLOOKUP(D85,'[4]9月'!$I:$J,2,0)</f>
        <v>1000</v>
      </c>
      <c r="AA85" s="24">
        <f t="shared" si="85"/>
        <v>0</v>
      </c>
      <c r="AB85" s="24">
        <f>VLOOKUP(D85,[7]支付登记跟进V2!$B:$F,5,0)</f>
        <v>1000</v>
      </c>
      <c r="AC85" s="24">
        <f>VLOOKUP(D85,'[4]8月'!$I:$J,2,0)</f>
        <v>76279.67</v>
      </c>
      <c r="AD85" s="24">
        <f t="shared" si="86"/>
        <v>-75279.67</v>
      </c>
      <c r="AE85" s="24">
        <f>VLOOKUP(D85,[8]签批清单!$B:$C,2,0)</f>
        <v>315.186666666667</v>
      </c>
      <c r="AF85" s="24">
        <f>VLOOKUP(D85,'[4]7月'!$I:$J,2,0)</f>
        <v>315.19</v>
      </c>
      <c r="AG85" s="24">
        <f t="shared" si="87"/>
        <v>-0.00333333333298924</v>
      </c>
      <c r="AH85" s="47"/>
      <c r="AI85" s="42">
        <f t="shared" si="90"/>
        <v>147382.726666667</v>
      </c>
      <c r="AJ85" s="42">
        <f t="shared" si="91"/>
        <v>137382.726666667</v>
      </c>
      <c r="AK85" s="42">
        <f t="shared" si="92"/>
        <v>118341.430666667</v>
      </c>
      <c r="AL85" s="42">
        <f t="shared" si="93"/>
        <v>99341.430666667</v>
      </c>
      <c r="AM85" s="43" t="e">
        <f>VLOOKUP(D85,'[9]2月'!$B:$C,2,0)</f>
        <v>#N/A</v>
      </c>
      <c r="AN85" s="43">
        <f>VLOOKUP(C85,河北应付账款!$C:$AL,18,0)</f>
        <v>10000</v>
      </c>
      <c r="AO85" s="43" t="e">
        <f>VLOOKUP(C85,'河北原材料（大宗）'!$C:$AN,20,0)</f>
        <v>#N/A</v>
      </c>
      <c r="AP85" s="43" t="e">
        <f>VLOOKUP(C85,'预付&amp;票到付款'!$B:$AU,15,0)</f>
        <v>#N/A</v>
      </c>
      <c r="AQ85" s="43" t="e">
        <f>VLOOKUP(C85,'涉诉-河北'!$B:$AV,15,0)</f>
        <v>#N/A</v>
      </c>
    </row>
    <row r="86" s="43" customFormat="1" ht="16.5" hidden="1" spans="2:43">
      <c r="B86" s="46">
        <v>81</v>
      </c>
      <c r="C86" s="46" t="str">
        <f>_xlfn.XLOOKUP(D86,[1]整理明细!$C:$C,[1]整理明细!$B:$B)</f>
        <v>S413031</v>
      </c>
      <c r="D86" s="47" t="s">
        <v>234</v>
      </c>
      <c r="E86" s="47" t="s">
        <v>1078</v>
      </c>
      <c r="F86" s="47"/>
      <c r="G86" s="66">
        <f>VLOOKUP($C86,'[2]2024.01月支付计划'!$B:$H,5,0)</f>
        <v>124571.81</v>
      </c>
      <c r="H86" s="66">
        <f>VLOOKUP($C86,'[2]2024.01月支付计划'!$B:$H,6,0)</f>
        <v>122800</v>
      </c>
      <c r="I86" s="66">
        <f>VLOOKUP($C86,'[2]2024.01月支付计划'!$B:$H,7,0)</f>
        <v>20466.6666666667</v>
      </c>
      <c r="J86" s="24">
        <f t="shared" ref="J86:L86" si="109">P86+V86+Y86+AB86+AE86+S86+M86</f>
        <v>191810.629333333</v>
      </c>
      <c r="K86" s="24">
        <f t="shared" si="109"/>
        <v>196100</v>
      </c>
      <c r="L86" s="24">
        <f t="shared" si="109"/>
        <v>-4289.37066666664</v>
      </c>
      <c r="M86" s="33">
        <f>VLOOKUP(C86,'[2]2024.01月支付计划'!$B:$K,10,0)</f>
        <v>16000</v>
      </c>
      <c r="N86" s="24">
        <v>29100</v>
      </c>
      <c r="O86" s="24">
        <f t="shared" si="89"/>
        <v>-13100</v>
      </c>
      <c r="P86" s="24">
        <f t="shared" si="40"/>
        <v>16373.3333333334</v>
      </c>
      <c r="Q86" s="24"/>
      <c r="R86" s="24">
        <f t="shared" si="82"/>
        <v>16373.3333333334</v>
      </c>
      <c r="S86" s="24">
        <f>VLOOKUP(C86,'[3]11月支付计划'!$C$102:$J$314,8,0)</f>
        <v>30000</v>
      </c>
      <c r="T86" s="24"/>
      <c r="U86" s="24">
        <f t="shared" si="83"/>
        <v>30000</v>
      </c>
      <c r="V86" s="24">
        <f>VLOOKUP(D86,[5]河北应付账款!$C:$G,5,0)</f>
        <v>71720</v>
      </c>
      <c r="W86" s="24"/>
      <c r="X86" s="24">
        <f t="shared" si="84"/>
        <v>71720</v>
      </c>
      <c r="Y86" s="24">
        <f>VLOOKUP(D86,'[6]规则内-打印版'!$D$3:$I$158,6,0)</f>
        <v>24000</v>
      </c>
      <c r="Z86" s="24">
        <f>VLOOKUP(D86,'[4]9月'!$I:$J,2,0)</f>
        <v>101500</v>
      </c>
      <c r="AA86" s="24">
        <f t="shared" si="85"/>
        <v>-77500</v>
      </c>
      <c r="AB86" s="24">
        <f>VLOOKUP(D86,[7]支付登记跟进V2!$B:$F,5,0)</f>
        <v>17000</v>
      </c>
      <c r="AC86" s="24">
        <f>VLOOKUP(D86,'[4]8月'!$I:$J,2,0)</f>
        <v>17000</v>
      </c>
      <c r="AD86" s="24">
        <f t="shared" si="86"/>
        <v>0</v>
      </c>
      <c r="AE86" s="24">
        <f>VLOOKUP(D86,[8]签批清单!$B:$C,2,0)</f>
        <v>16717.296</v>
      </c>
      <c r="AF86" s="24">
        <f>VLOOKUP(D86,'[4]7月'!$I:$J,2,0)</f>
        <v>48500</v>
      </c>
      <c r="AG86" s="24">
        <f t="shared" si="87"/>
        <v>-31782.704</v>
      </c>
      <c r="AH86" s="47"/>
      <c r="AI86" s="42">
        <f t="shared" si="90"/>
        <v>66662.704</v>
      </c>
      <c r="AJ86" s="42">
        <f t="shared" si="91"/>
        <v>36662.704</v>
      </c>
      <c r="AK86" s="42">
        <f t="shared" si="92"/>
        <v>20289.3706666666</v>
      </c>
      <c r="AL86" s="42">
        <f t="shared" si="93"/>
        <v>4289.37066666664</v>
      </c>
      <c r="AM86" s="43" t="e">
        <f>VLOOKUP(D86,'[9]2月'!$B:$C,2,0)</f>
        <v>#N/A</v>
      </c>
      <c r="AN86" s="43">
        <f>VLOOKUP(C86,河北应付账款!$C:$AL,18,0)</f>
        <v>30000</v>
      </c>
      <c r="AO86" s="43" t="e">
        <f>VLOOKUP(C86,'河北原材料（大宗）'!$C:$AN,20,0)</f>
        <v>#N/A</v>
      </c>
      <c r="AP86" s="43" t="e">
        <f>VLOOKUP(C86,'预付&amp;票到付款'!$B:$AU,15,0)</f>
        <v>#N/A</v>
      </c>
      <c r="AQ86" s="43" t="e">
        <f>VLOOKUP(C86,'涉诉-河北'!$B:$AV,15,0)</f>
        <v>#N/A</v>
      </c>
    </row>
    <row r="87" s="43" customFormat="1" ht="16.5" hidden="1" spans="2:43">
      <c r="B87" s="46">
        <v>82</v>
      </c>
      <c r="C87" s="46" t="str">
        <f>_xlfn.XLOOKUP(D87,[1]整理明细!$C:$C,[1]整理明细!$B:$B)</f>
        <v>S413025</v>
      </c>
      <c r="D87" s="47" t="s">
        <v>236</v>
      </c>
      <c r="E87" s="47" t="s">
        <v>1078</v>
      </c>
      <c r="F87" s="47"/>
      <c r="G87" s="66">
        <f>VLOOKUP($C87,'[2]2024.01月支付计划'!$B:$H,5,0)</f>
        <v>1296882.4</v>
      </c>
      <c r="H87" s="66">
        <f>VLOOKUP($C87,'[2]2024.01月支付计划'!$B:$H,6,0)</f>
        <v>883191.02</v>
      </c>
      <c r="I87" s="66">
        <f>VLOOKUP($C87,'[2]2024.01月支付计划'!$B:$H,7,0)</f>
        <v>147198.503333333</v>
      </c>
      <c r="J87" s="24">
        <f t="shared" ref="J87:L87" si="110">P87+V87+Y87+AB87+AE87+S87+M87</f>
        <v>1068609.968</v>
      </c>
      <c r="K87" s="24">
        <f t="shared" si="110"/>
        <v>892400</v>
      </c>
      <c r="L87" s="24">
        <f t="shared" si="110"/>
        <v>176209.968</v>
      </c>
      <c r="M87" s="33">
        <f>VLOOKUP(C87,'[2]2024.01月支付计划'!$B:$K,10,0)</f>
        <v>118000</v>
      </c>
      <c r="N87" s="24">
        <v>77600</v>
      </c>
      <c r="O87" s="24">
        <f t="shared" si="89"/>
        <v>40400</v>
      </c>
      <c r="P87" s="24">
        <f t="shared" si="40"/>
        <v>117758.802666666</v>
      </c>
      <c r="Q87" s="24">
        <f>VLOOKUP(D87,'[4]12月'!$I:$J,2,0)</f>
        <v>67900</v>
      </c>
      <c r="R87" s="24">
        <f t="shared" si="82"/>
        <v>49858.8026666664</v>
      </c>
      <c r="S87" s="24">
        <f>VLOOKUP(C87,'[3]11月支付计划'!$C$102:$J$314,8,0)</f>
        <v>140000</v>
      </c>
      <c r="T87" s="24">
        <f>VLOOKUP(D87,'[4]11月'!$I:$J,2,0)</f>
        <v>135800</v>
      </c>
      <c r="U87" s="24">
        <f t="shared" si="83"/>
        <v>4200</v>
      </c>
      <c r="V87" s="24">
        <f>VLOOKUP(D87,[5]河北应付账款!$C:$G,5,0)</f>
        <v>165695.497333334</v>
      </c>
      <c r="W87" s="24">
        <f>VLOOKUP(D87,'[4]10月'!$I:$J,2,0)</f>
        <v>97000</v>
      </c>
      <c r="X87" s="24">
        <f t="shared" si="84"/>
        <v>68695.497333334</v>
      </c>
      <c r="Y87" s="24">
        <f>VLOOKUP(D87,'[6]规则内-打印版'!$D$3:$I$158,6,0)</f>
        <v>192000</v>
      </c>
      <c r="Z87" s="24">
        <f>VLOOKUP(D87,'[4]9月'!$I:$J,2,0)</f>
        <v>186240</v>
      </c>
      <c r="AA87" s="24">
        <f t="shared" si="85"/>
        <v>5760</v>
      </c>
      <c r="AB87" s="24">
        <f>VLOOKUP(D87,[7]支付登记跟进V2!$B:$F,5,0)</f>
        <v>168000</v>
      </c>
      <c r="AC87" s="24">
        <f>VLOOKUP(D87,'[4]8月'!$I:$J,2,0)</f>
        <v>162960</v>
      </c>
      <c r="AD87" s="24">
        <f t="shared" si="86"/>
        <v>5040</v>
      </c>
      <c r="AE87" s="24">
        <f>VLOOKUP(D87,[8]签批清单!$B:$C,2,0)</f>
        <v>167155.668</v>
      </c>
      <c r="AF87" s="24">
        <f>VLOOKUP(D87,'[4]7月'!$I:$J,2,0)</f>
        <v>164900</v>
      </c>
      <c r="AG87" s="24">
        <f t="shared" si="87"/>
        <v>2255.66800000001</v>
      </c>
      <c r="AH87" s="47"/>
      <c r="AI87" s="42">
        <f t="shared" si="90"/>
        <v>199548.834666666</v>
      </c>
      <c r="AJ87" s="42">
        <f t="shared" si="91"/>
        <v>59548.834666666</v>
      </c>
      <c r="AK87" s="42">
        <f t="shared" si="92"/>
        <v>-58209.9680000004</v>
      </c>
      <c r="AL87" s="42">
        <f t="shared" si="93"/>
        <v>-176209.968</v>
      </c>
      <c r="AM87" s="43" t="e">
        <f>VLOOKUP(D87,'[9]2月'!$B:$C,2,0)</f>
        <v>#N/A</v>
      </c>
      <c r="AN87" s="43">
        <f>VLOOKUP(C87,河北应付账款!$C:$AL,18,0)</f>
        <v>140000</v>
      </c>
      <c r="AO87" s="43" t="e">
        <f>VLOOKUP(C87,'河北原材料（大宗）'!$C:$AN,20,0)</f>
        <v>#N/A</v>
      </c>
      <c r="AP87" s="43" t="e">
        <f>VLOOKUP(C87,'预付&amp;票到付款'!$B:$AU,15,0)</f>
        <v>#N/A</v>
      </c>
      <c r="AQ87" s="43" t="e">
        <f>VLOOKUP(C87,'涉诉-河北'!$B:$AV,15,0)</f>
        <v>#N/A</v>
      </c>
    </row>
    <row r="88" s="43" customFormat="1" ht="16.5" hidden="1" spans="2:43">
      <c r="B88" s="46">
        <v>83</v>
      </c>
      <c r="C88" s="46" t="str">
        <f>_xlfn.XLOOKUP(D88,[1]整理明细!$C:$C,[1]整理明细!$B:$B)</f>
        <v>S432011</v>
      </c>
      <c r="D88" s="47" t="s">
        <v>238</v>
      </c>
      <c r="E88" s="47" t="s">
        <v>1078</v>
      </c>
      <c r="F88" s="47"/>
      <c r="G88" s="66">
        <f>VLOOKUP($C88,'[2]2024.01月支付计划'!$B:$H,5,0)</f>
        <v>1232008.37</v>
      </c>
      <c r="H88" s="66">
        <f>VLOOKUP($C88,'[2]2024.01月支付计划'!$B:$H,6,0)</f>
        <v>1075471.16</v>
      </c>
      <c r="I88" s="66">
        <f>VLOOKUP($C88,'[2]2024.01月支付计划'!$B:$H,7,0)</f>
        <v>179245.193333333</v>
      </c>
      <c r="J88" s="24">
        <f t="shared" ref="J88:L88" si="111">P88+V88+Y88+AB88+AE88+S88+M88</f>
        <v>940201.638666667</v>
      </c>
      <c r="K88" s="24">
        <f t="shared" si="111"/>
        <v>1268180</v>
      </c>
      <c r="L88" s="24">
        <f t="shared" si="111"/>
        <v>-327978.361333333</v>
      </c>
      <c r="M88" s="33">
        <f>VLOOKUP(C88,'[2]2024.01月支付计划'!$B:$K,10,0)</f>
        <v>143000</v>
      </c>
      <c r="N88" s="24">
        <v>294000</v>
      </c>
      <c r="O88" s="24">
        <f t="shared" si="89"/>
        <v>-151000</v>
      </c>
      <c r="P88" s="24">
        <f t="shared" si="40"/>
        <v>143396.154666666</v>
      </c>
      <c r="Q88" s="24">
        <f>VLOOKUP(D88,'[4]12月'!$I:$J,2,0)</f>
        <v>137200</v>
      </c>
      <c r="R88" s="24">
        <f t="shared" si="82"/>
        <v>6196.15466666641</v>
      </c>
      <c r="S88" s="24">
        <f>VLOOKUP(C88,'[3]11月支付计划'!$C$102:$J$314,8,0)</f>
        <v>120000</v>
      </c>
      <c r="T88" s="24">
        <f>VLOOKUP(D88,'[4]11月'!$I:$J,2,0)</f>
        <v>107800</v>
      </c>
      <c r="U88" s="24">
        <f t="shared" si="83"/>
        <v>12200</v>
      </c>
      <c r="V88" s="24">
        <f>VLOOKUP(D88,[5]河北应付账款!$C:$G,5,0)</f>
        <v>105819.929333334</v>
      </c>
      <c r="W88" s="24">
        <f>VLOOKUP(D88,'[4]10月'!$I:$J,2,0)</f>
        <v>196000</v>
      </c>
      <c r="X88" s="24">
        <f t="shared" si="84"/>
        <v>-90180.070666666</v>
      </c>
      <c r="Y88" s="24">
        <f>VLOOKUP(D88,'[6]规则内-打印版'!$D$3:$I$158,6,0)</f>
        <v>138000</v>
      </c>
      <c r="Z88" s="24">
        <f>VLOOKUP(D88,'[4]9月'!$I:$J,2,0)</f>
        <v>196000</v>
      </c>
      <c r="AA88" s="24">
        <f t="shared" si="85"/>
        <v>-58000</v>
      </c>
      <c r="AB88" s="24">
        <f>VLOOKUP(D88,[7]支付登记跟进V2!$B:$F,5,0)</f>
        <v>137000</v>
      </c>
      <c r="AC88" s="24">
        <f>VLOOKUP(D88,'[4]8月'!$I:$J,2,0)</f>
        <v>134260</v>
      </c>
      <c r="AD88" s="24">
        <f t="shared" si="86"/>
        <v>2740</v>
      </c>
      <c r="AE88" s="24">
        <f>VLOOKUP(D88,[8]签批清单!$B:$C,2,0)</f>
        <v>152985.554666667</v>
      </c>
      <c r="AF88" s="24">
        <f>VLOOKUP(D88,'[4]7月'!$I:$J,2,0)</f>
        <v>202920</v>
      </c>
      <c r="AG88" s="24">
        <f t="shared" si="87"/>
        <v>-49934.445333333</v>
      </c>
      <c r="AH88" s="47"/>
      <c r="AI88" s="42">
        <f t="shared" si="90"/>
        <v>734374.515999999</v>
      </c>
      <c r="AJ88" s="42">
        <f t="shared" si="91"/>
        <v>614374.515999999</v>
      </c>
      <c r="AK88" s="42">
        <f t="shared" si="92"/>
        <v>470978.361333333</v>
      </c>
      <c r="AL88" s="42">
        <f t="shared" si="93"/>
        <v>327978.361333333</v>
      </c>
      <c r="AM88" s="43" t="e">
        <f>VLOOKUP(D88,'[9]2月'!$B:$C,2,0)</f>
        <v>#N/A</v>
      </c>
      <c r="AN88" s="43">
        <f>VLOOKUP(C88,河北应付账款!$C:$AL,18,0)</f>
        <v>120000</v>
      </c>
      <c r="AO88" s="43" t="e">
        <f>VLOOKUP(C88,'河北原材料（大宗）'!$C:$AN,20,0)</f>
        <v>#N/A</v>
      </c>
      <c r="AP88" s="43" t="e">
        <f>VLOOKUP(C88,'预付&amp;票到付款'!$B:$AU,15,0)</f>
        <v>#N/A</v>
      </c>
      <c r="AQ88" s="43" t="e">
        <f>VLOOKUP(C88,'涉诉-河北'!$B:$AV,15,0)</f>
        <v>#N/A</v>
      </c>
    </row>
    <row r="89" s="43" customFormat="1" ht="16.5" hidden="1" spans="2:43">
      <c r="B89" s="46">
        <v>84</v>
      </c>
      <c r="C89" s="46" t="str">
        <f>_xlfn.XLOOKUP(D89,[1]整理明细!$C:$C,[1]整理明细!$B:$B)</f>
        <v>S413077</v>
      </c>
      <c r="D89" s="47" t="s">
        <v>242</v>
      </c>
      <c r="E89" s="47" t="s">
        <v>1078</v>
      </c>
      <c r="F89" s="47"/>
      <c r="G89" s="66">
        <f>VLOOKUP($C89,'[2]2024.01月支付计划'!$B:$H,5,0)</f>
        <v>1118829.46</v>
      </c>
      <c r="H89" s="66">
        <f>VLOOKUP($C89,'[2]2024.01月支付计划'!$B:$H,6,0)</f>
        <v>940842.43</v>
      </c>
      <c r="I89" s="66">
        <f>VLOOKUP($C89,'[2]2024.01月支付计划'!$B:$H,7,0)</f>
        <v>156807.071666667</v>
      </c>
      <c r="J89" s="24">
        <f t="shared" ref="J89:L89" si="112">P89+V89+Y89+AB89+AE89+S89+M89</f>
        <v>636777.138666667</v>
      </c>
      <c r="K89" s="24">
        <f t="shared" si="112"/>
        <v>310400</v>
      </c>
      <c r="L89" s="24">
        <f t="shared" si="112"/>
        <v>326377.138666667</v>
      </c>
      <c r="M89" s="33">
        <f>VLOOKUP(C89,'[2]2024.01月支付计划'!$B:$K,10,0)</f>
        <v>125000</v>
      </c>
      <c r="N89" s="24">
        <v>77600</v>
      </c>
      <c r="O89" s="24">
        <f t="shared" si="89"/>
        <v>47400</v>
      </c>
      <c r="P89" s="24">
        <f t="shared" si="40"/>
        <v>125445.657333334</v>
      </c>
      <c r="Q89" s="24"/>
      <c r="R89" s="24">
        <f t="shared" si="82"/>
        <v>125445.657333334</v>
      </c>
      <c r="S89" s="24">
        <f>VLOOKUP(C89,'[3]11月支付计划'!$C$102:$J$314,8,0)</f>
        <v>90000</v>
      </c>
      <c r="T89" s="24">
        <f>VLOOKUP(D89,'[4]11月'!$I:$J,2,0)</f>
        <v>87300</v>
      </c>
      <c r="U89" s="24">
        <f t="shared" si="83"/>
        <v>2700</v>
      </c>
      <c r="V89" s="24">
        <f>VLOOKUP(D89,[5]河北应付账款!$C:$G,5,0)</f>
        <v>90597.6986666664</v>
      </c>
      <c r="W89" s="24"/>
      <c r="X89" s="24">
        <f t="shared" si="84"/>
        <v>90597.6986666664</v>
      </c>
      <c r="Y89" s="24">
        <f>VLOOKUP(D89,'[6]规则内-打印版'!$D$3:$I$158,6,0)</f>
        <v>84000</v>
      </c>
      <c r="Z89" s="24">
        <f>VLOOKUP(D89,'[4]9月'!$I:$J,2,0)</f>
        <v>81480</v>
      </c>
      <c r="AA89" s="24">
        <f t="shared" si="85"/>
        <v>2520</v>
      </c>
      <c r="AB89" s="24">
        <f>VLOOKUP(D89,[7]支付登记跟进V2!$B:$F,5,0)</f>
        <v>66000</v>
      </c>
      <c r="AC89" s="24">
        <f>VLOOKUP(D89,'[4]8月'!$I:$J,2,0)</f>
        <v>64020</v>
      </c>
      <c r="AD89" s="24">
        <f t="shared" si="86"/>
        <v>1980</v>
      </c>
      <c r="AE89" s="24">
        <f>VLOOKUP(D89,[8]签批清单!$B:$C,2,0)</f>
        <v>55733.7826666667</v>
      </c>
      <c r="AF89" s="24"/>
      <c r="AG89" s="24">
        <f t="shared" si="87"/>
        <v>55733.7826666667</v>
      </c>
      <c r="AH89" s="47"/>
      <c r="AI89" s="42">
        <f t="shared" si="90"/>
        <v>14068.5186666669</v>
      </c>
      <c r="AJ89" s="42">
        <f t="shared" si="91"/>
        <v>-75931.4813333331</v>
      </c>
      <c r="AK89" s="42">
        <f t="shared" si="92"/>
        <v>-201377.138666667</v>
      </c>
      <c r="AL89" s="42">
        <f t="shared" si="93"/>
        <v>-326377.138666667</v>
      </c>
      <c r="AM89" s="43" t="e">
        <f>VLOOKUP(D89,'[9]2月'!$B:$C,2,0)</f>
        <v>#N/A</v>
      </c>
      <c r="AN89" s="43">
        <f>VLOOKUP(C89,河北应付账款!$C:$AL,18,0)</f>
        <v>90000</v>
      </c>
      <c r="AO89" s="43" t="e">
        <f>VLOOKUP(C89,'河北原材料（大宗）'!$C:$AN,20,0)</f>
        <v>#N/A</v>
      </c>
      <c r="AP89" s="43" t="e">
        <f>VLOOKUP(C89,'预付&amp;票到付款'!$B:$AU,15,0)</f>
        <v>#N/A</v>
      </c>
      <c r="AQ89" s="43" t="e">
        <f>VLOOKUP(C89,'涉诉-河北'!$B:$AV,15,0)</f>
        <v>#N/A</v>
      </c>
    </row>
    <row r="90" s="43" customFormat="1" ht="16.5" hidden="1" spans="2:43">
      <c r="B90" s="46">
        <v>85</v>
      </c>
      <c r="C90" s="46" t="str">
        <f>_xlfn.XLOOKUP(D90,[1]整理明细!$C:$C,[1]整理明细!$B:$B)</f>
        <v>S433021</v>
      </c>
      <c r="D90" s="47" t="s">
        <v>244</v>
      </c>
      <c r="E90" s="47" t="s">
        <v>1078</v>
      </c>
      <c r="F90" s="47"/>
      <c r="G90" s="66">
        <f>VLOOKUP($C90,'[2]2024.01月支付计划'!$B:$H,5,0)</f>
        <v>456803.7</v>
      </c>
      <c r="H90" s="66">
        <f>VLOOKUP($C90,'[2]2024.01月支付计划'!$B:$H,6,0)</f>
        <v>826752</v>
      </c>
      <c r="I90" s="66">
        <f>VLOOKUP($C90,'[2]2024.01月支付计划'!$B:$H,7,0)</f>
        <v>137792</v>
      </c>
      <c r="J90" s="24">
        <f t="shared" ref="J90:L90" si="113">P90+V90+Y90+AB90+AE90+S90+M90</f>
        <v>632237.329866667</v>
      </c>
      <c r="K90" s="24">
        <f t="shared" si="113"/>
        <v>831290</v>
      </c>
      <c r="L90" s="24">
        <f t="shared" si="113"/>
        <v>-199052.670133333</v>
      </c>
      <c r="M90" s="33">
        <f>VLOOKUP(C90,'[2]2024.01月支付计划'!$B:$K,10,0)</f>
        <v>110000</v>
      </c>
      <c r="N90" s="24">
        <v>48500</v>
      </c>
      <c r="O90" s="24">
        <f t="shared" si="89"/>
        <v>61500</v>
      </c>
      <c r="P90" s="24">
        <f t="shared" si="40"/>
        <v>110233.6</v>
      </c>
      <c r="Q90" s="24">
        <f>VLOOKUP(D90,'[4]12月'!$I:$J,2,0)</f>
        <v>87300</v>
      </c>
      <c r="R90" s="24">
        <f t="shared" si="82"/>
        <v>22933.6</v>
      </c>
      <c r="S90" s="24">
        <f>VLOOKUP(C90,'[3]11月支付计划'!$C$102:$J$314,8,0)</f>
        <v>90000</v>
      </c>
      <c r="T90" s="24">
        <f>VLOOKUP(D90,'[4]11月'!$I:$J,2,0)</f>
        <v>106700</v>
      </c>
      <c r="U90" s="24">
        <f t="shared" si="83"/>
        <v>-16700</v>
      </c>
      <c r="V90" s="24">
        <f>VLOOKUP(D90,[5]河北应付账款!$C:$G,5,0)</f>
        <v>124070.1312</v>
      </c>
      <c r="W90" s="24">
        <f>VLOOKUP(D90,'[4]10月'!$I:$J,2,0)</f>
        <v>58200</v>
      </c>
      <c r="X90" s="24">
        <f t="shared" si="84"/>
        <v>65870.1312</v>
      </c>
      <c r="Y90" s="24">
        <f>VLOOKUP(D90,'[6]规则内-打印版'!$D$3:$I$158,6,0)</f>
        <v>84000</v>
      </c>
      <c r="Z90" s="24">
        <f>VLOOKUP(D90,'[4]9月'!$I:$J,2,0)</f>
        <v>275480</v>
      </c>
      <c r="AA90" s="24">
        <f t="shared" si="85"/>
        <v>-191480</v>
      </c>
      <c r="AB90" s="24">
        <f>VLOOKUP(D90,[7]支付登记跟进V2!$B:$F,5,0)</f>
        <v>64000</v>
      </c>
      <c r="AC90" s="24">
        <f>VLOOKUP(D90,'[4]8月'!$I:$J,2,0)</f>
        <v>159080</v>
      </c>
      <c r="AD90" s="24">
        <f t="shared" si="86"/>
        <v>-95080</v>
      </c>
      <c r="AE90" s="24">
        <f>VLOOKUP(D90,[8]签批清单!$B:$C,2,0)</f>
        <v>49933.5986666667</v>
      </c>
      <c r="AF90" s="24">
        <f>VLOOKUP(D90,'[4]7月'!$I:$J,2,0)</f>
        <v>96030</v>
      </c>
      <c r="AG90" s="24">
        <f t="shared" si="87"/>
        <v>-46096.4013333333</v>
      </c>
      <c r="AH90" s="47"/>
      <c r="AI90" s="42">
        <f t="shared" si="90"/>
        <v>509286.270133333</v>
      </c>
      <c r="AJ90" s="42">
        <f t="shared" si="91"/>
        <v>419286.270133333</v>
      </c>
      <c r="AK90" s="42">
        <f t="shared" si="92"/>
        <v>309052.670133333</v>
      </c>
      <c r="AL90" s="42">
        <f t="shared" si="93"/>
        <v>199052.670133333</v>
      </c>
      <c r="AM90" s="43" t="e">
        <f>VLOOKUP(D90,'[9]2月'!$B:$C,2,0)</f>
        <v>#N/A</v>
      </c>
      <c r="AN90" s="43">
        <f>VLOOKUP(C90,河北应付账款!$C:$AL,18,0)</f>
        <v>90000</v>
      </c>
      <c r="AO90" s="43" t="e">
        <f>VLOOKUP(C90,'河北原材料（大宗）'!$C:$AN,20,0)</f>
        <v>#N/A</v>
      </c>
      <c r="AP90" s="43" t="e">
        <f>VLOOKUP(C90,'预付&amp;票到付款'!$B:$AU,15,0)</f>
        <v>#N/A</v>
      </c>
      <c r="AQ90" s="43" t="e">
        <f>VLOOKUP(C90,'涉诉-河北'!$B:$AV,15,0)</f>
        <v>#N/A</v>
      </c>
    </row>
    <row r="91" s="43" customFormat="1" ht="16.5" hidden="1" spans="2:43">
      <c r="B91" s="46">
        <v>86</v>
      </c>
      <c r="C91" s="46" t="str">
        <f>_xlfn.XLOOKUP(D91,[1]整理明细!$C:$C,[1]整理明细!$B:$B)</f>
        <v>S437022</v>
      </c>
      <c r="D91" s="47" t="s">
        <v>246</v>
      </c>
      <c r="E91" s="47" t="s">
        <v>1078</v>
      </c>
      <c r="F91" s="47"/>
      <c r="G91" s="66">
        <f>VLOOKUP($C91,'[2]2024.01月支付计划'!$B:$H,5,0)</f>
        <v>62319</v>
      </c>
      <c r="H91" s="66">
        <f>VLOOKUP($C91,'[2]2024.01月支付计划'!$B:$H,6,0)</f>
        <v>0</v>
      </c>
      <c r="I91" s="66">
        <f>VLOOKUP($C91,'[2]2024.01月支付计划'!$B:$H,7,0)</f>
        <v>0</v>
      </c>
      <c r="J91" s="24">
        <f t="shared" ref="J91:L91" si="114">P91+V91+Y91+AB91+AE91+S91+M91</f>
        <v>0</v>
      </c>
      <c r="K91" s="24">
        <f t="shared" si="114"/>
        <v>0</v>
      </c>
      <c r="L91" s="24">
        <f t="shared" si="114"/>
        <v>0</v>
      </c>
      <c r="M91" s="33">
        <f>VLOOKUP(C91,'[2]2024.01月支付计划'!$B:$K,10,0)</f>
        <v>0</v>
      </c>
      <c r="N91" s="24"/>
      <c r="O91" s="24">
        <f t="shared" si="89"/>
        <v>0</v>
      </c>
      <c r="P91" s="24">
        <f t="shared" si="40"/>
        <v>0</v>
      </c>
      <c r="Q91" s="24"/>
      <c r="R91" s="24">
        <f t="shared" si="82"/>
        <v>0</v>
      </c>
      <c r="S91" s="24">
        <f>VLOOKUP(C91,'[3]11月支付计划'!$C$102:$J$314,8,0)</f>
        <v>0</v>
      </c>
      <c r="T91" s="24"/>
      <c r="U91" s="24">
        <f t="shared" si="83"/>
        <v>0</v>
      </c>
      <c r="V91" s="24">
        <f>VLOOKUP(D91,[5]河北应付账款!$C:$G,5,0)</f>
        <v>0</v>
      </c>
      <c r="W91" s="24"/>
      <c r="X91" s="24">
        <f t="shared" si="84"/>
        <v>0</v>
      </c>
      <c r="Y91" s="24"/>
      <c r="Z91" s="24"/>
      <c r="AA91" s="24">
        <f t="shared" si="85"/>
        <v>0</v>
      </c>
      <c r="AB91" s="24"/>
      <c r="AC91" s="24"/>
      <c r="AD91" s="24">
        <f t="shared" si="86"/>
        <v>0</v>
      </c>
      <c r="AE91" s="24"/>
      <c r="AF91" s="24"/>
      <c r="AG91" s="24">
        <f t="shared" si="87"/>
        <v>0</v>
      </c>
      <c r="AH91" s="47"/>
      <c r="AI91" s="42">
        <f t="shared" si="90"/>
        <v>0</v>
      </c>
      <c r="AJ91" s="42">
        <f t="shared" si="91"/>
        <v>0</v>
      </c>
      <c r="AK91" s="42">
        <f t="shared" si="92"/>
        <v>0</v>
      </c>
      <c r="AL91" s="42">
        <f t="shared" si="93"/>
        <v>0</v>
      </c>
      <c r="AM91" s="43" t="e">
        <f>VLOOKUP(D91,'[9]2月'!$B:$C,2,0)</f>
        <v>#N/A</v>
      </c>
      <c r="AN91" s="43">
        <f>VLOOKUP(C91,河北应付账款!$C:$AL,18,0)</f>
        <v>0</v>
      </c>
      <c r="AO91" s="43" t="e">
        <f>VLOOKUP(C91,'河北原材料（大宗）'!$C:$AN,20,0)</f>
        <v>#N/A</v>
      </c>
      <c r="AP91" s="43" t="e">
        <f>VLOOKUP(C91,'预付&amp;票到付款'!$B:$AU,15,0)</f>
        <v>#N/A</v>
      </c>
      <c r="AQ91" s="43" t="e">
        <f>VLOOKUP(C91,'涉诉-河北'!$B:$AV,15,0)</f>
        <v>#N/A</v>
      </c>
    </row>
    <row r="92" s="43" customFormat="1" ht="16.5" hidden="1" spans="2:43">
      <c r="B92" s="46">
        <v>87</v>
      </c>
      <c r="C92" s="46" t="s">
        <v>249</v>
      </c>
      <c r="D92" s="47" t="s">
        <v>250</v>
      </c>
      <c r="E92" s="47" t="s">
        <v>1078</v>
      </c>
      <c r="F92" s="47"/>
      <c r="G92" s="66">
        <f>VLOOKUP($C92,'[2]2024.01月支付计划'!$B:$H,5,0)</f>
        <v>120604.95</v>
      </c>
      <c r="H92" s="66">
        <f>VLOOKUP($C92,'[2]2024.01月支付计划'!$B:$H,6,0)</f>
        <v>66899.75</v>
      </c>
      <c r="I92" s="66">
        <f>VLOOKUP($C92,'[2]2024.01月支付计划'!$B:$H,7,0)</f>
        <v>11149.9583333333</v>
      </c>
      <c r="J92" s="24">
        <f t="shared" ref="J92:L92" si="115">P92+V92+Y92+AB92+AE92+S92+M92</f>
        <v>72327.3573333333</v>
      </c>
      <c r="K92" s="24">
        <f t="shared" si="115"/>
        <v>142000</v>
      </c>
      <c r="L92" s="24">
        <f t="shared" si="115"/>
        <v>-69672.6426666667</v>
      </c>
      <c r="M92" s="33">
        <v>9000</v>
      </c>
      <c r="N92" s="24">
        <v>50000</v>
      </c>
      <c r="O92" s="24">
        <f t="shared" si="89"/>
        <v>-41000</v>
      </c>
      <c r="P92" s="24">
        <f t="shared" ref="P92:P155" si="116">I92*0.8</f>
        <v>8919.96666666664</v>
      </c>
      <c r="Q92" s="24"/>
      <c r="R92" s="24">
        <f t="shared" si="82"/>
        <v>8919.96666666664</v>
      </c>
      <c r="S92" s="24">
        <v>10000</v>
      </c>
      <c r="T92" s="24">
        <f>VLOOKUP(D92,'[4]11月'!$I:$J,2,0)</f>
        <v>60000</v>
      </c>
      <c r="U92" s="24">
        <f t="shared" si="83"/>
        <v>-50000</v>
      </c>
      <c r="V92" s="24">
        <v>11840</v>
      </c>
      <c r="W92" s="24"/>
      <c r="X92" s="24">
        <f t="shared" si="84"/>
        <v>11840</v>
      </c>
      <c r="Y92" s="24">
        <f>VLOOKUP(D92,'[6]规则内-打印版'!$D$3:$I$158,6,0)</f>
        <v>11000</v>
      </c>
      <c r="Z92" s="24">
        <f>VLOOKUP(D92,'[4]9月'!$I:$J,2,0)</f>
        <v>11000</v>
      </c>
      <c r="AA92" s="24">
        <f t="shared" si="85"/>
        <v>0</v>
      </c>
      <c r="AB92" s="24">
        <f>VLOOKUP(D92,[7]支付登记跟进V2!$B:$F,5,0)</f>
        <v>10000</v>
      </c>
      <c r="AC92" s="24">
        <f>VLOOKUP(D92,'[4]8月'!$I:$J,2,0)</f>
        <v>10000</v>
      </c>
      <c r="AD92" s="24">
        <f t="shared" si="86"/>
        <v>0</v>
      </c>
      <c r="AE92" s="24">
        <f>VLOOKUP(D92,[8]签批清单!$B:$C,2,0)</f>
        <v>11567.3906666667</v>
      </c>
      <c r="AF92" s="24">
        <f>VLOOKUP(D92,'[4]7月'!$I:$J,2,0)</f>
        <v>11000</v>
      </c>
      <c r="AG92" s="24">
        <f t="shared" si="87"/>
        <v>567.390666666701</v>
      </c>
      <c r="AH92" s="47"/>
      <c r="AI92" s="42">
        <f t="shared" si="90"/>
        <v>97592.6093333333</v>
      </c>
      <c r="AJ92" s="42">
        <f t="shared" si="91"/>
        <v>87592.6093333333</v>
      </c>
      <c r="AK92" s="42">
        <f t="shared" si="92"/>
        <v>78672.6426666667</v>
      </c>
      <c r="AL92" s="42">
        <f t="shared" si="93"/>
        <v>69672.6426666667</v>
      </c>
      <c r="AM92" s="43" t="e">
        <f>VLOOKUP(D92,'[9]2月'!$B:$C,2,0)</f>
        <v>#N/A</v>
      </c>
      <c r="AN92" s="43">
        <f>VLOOKUP(C92,河北应付账款!$C:$AL,18,0)</f>
        <v>10000</v>
      </c>
      <c r="AO92" s="43" t="e">
        <f>VLOOKUP(C92,'河北原材料（大宗）'!$C:$AN,20,0)</f>
        <v>#N/A</v>
      </c>
      <c r="AP92" s="43" t="e">
        <f>VLOOKUP(C92,'预付&amp;票到付款'!$B:$AU,15,0)</f>
        <v>#N/A</v>
      </c>
      <c r="AQ92" s="43" t="e">
        <f>VLOOKUP(C92,'涉诉-河北'!$B:$AV,15,0)</f>
        <v>#N/A</v>
      </c>
    </row>
    <row r="93" s="43" customFormat="1" ht="16.5" hidden="1" spans="2:43">
      <c r="B93" s="46">
        <v>88</v>
      </c>
      <c r="C93" s="46" t="str">
        <f>_xlfn.XLOOKUP(D93,[1]整理明细!$C:$C,[1]整理明细!$B:$B)</f>
        <v>S411024</v>
      </c>
      <c r="D93" s="47" t="s">
        <v>252</v>
      </c>
      <c r="E93" s="47" t="s">
        <v>1078</v>
      </c>
      <c r="F93" s="47"/>
      <c r="G93" s="66">
        <f>VLOOKUP($C93,'[2]2024.01月支付计划'!$B:$H,5,0)</f>
        <v>58519.74</v>
      </c>
      <c r="H93" s="66">
        <f>VLOOKUP($C93,'[2]2024.01月支付计划'!$B:$H,6,0)</f>
        <v>0</v>
      </c>
      <c r="I93" s="66">
        <f>VLOOKUP($C93,'[2]2024.01月支付计划'!$B:$H,7,0)</f>
        <v>0</v>
      </c>
      <c r="J93" s="24">
        <f t="shared" ref="J93:L93" si="117">P93+V93+Y93+AB93+AE93+S93+M93</f>
        <v>0</v>
      </c>
      <c r="K93" s="24">
        <f t="shared" si="117"/>
        <v>0</v>
      </c>
      <c r="L93" s="24">
        <f t="shared" si="117"/>
        <v>0</v>
      </c>
      <c r="M93" s="33">
        <f>VLOOKUP(C93,'[2]2024.01月支付计划'!$B:$K,10,0)</f>
        <v>0</v>
      </c>
      <c r="N93" s="24"/>
      <c r="O93" s="24">
        <f t="shared" si="89"/>
        <v>0</v>
      </c>
      <c r="P93" s="24">
        <f t="shared" si="116"/>
        <v>0</v>
      </c>
      <c r="Q93" s="24"/>
      <c r="R93" s="24">
        <f t="shared" si="82"/>
        <v>0</v>
      </c>
      <c r="S93" s="24">
        <f>VLOOKUP(C93,'[3]11月支付计划'!$C$102:$J$314,8,0)</f>
        <v>0</v>
      </c>
      <c r="T93" s="24"/>
      <c r="U93" s="24">
        <f t="shared" si="83"/>
        <v>0</v>
      </c>
      <c r="V93" s="24">
        <f>VLOOKUP(D93,[5]河北应付账款!$C:$G,5,0)</f>
        <v>0</v>
      </c>
      <c r="W93" s="24"/>
      <c r="X93" s="24">
        <f t="shared" si="84"/>
        <v>0</v>
      </c>
      <c r="Y93" s="24"/>
      <c r="Z93" s="24"/>
      <c r="AA93" s="24">
        <f t="shared" si="85"/>
        <v>0</v>
      </c>
      <c r="AB93" s="24"/>
      <c r="AC93" s="24"/>
      <c r="AD93" s="24">
        <f t="shared" si="86"/>
        <v>0</v>
      </c>
      <c r="AE93" s="24"/>
      <c r="AF93" s="24"/>
      <c r="AG93" s="24">
        <f t="shared" si="87"/>
        <v>0</v>
      </c>
      <c r="AH93" s="47"/>
      <c r="AI93" s="42">
        <f t="shared" si="90"/>
        <v>0</v>
      </c>
      <c r="AJ93" s="42">
        <f t="shared" si="91"/>
        <v>0</v>
      </c>
      <c r="AK93" s="42">
        <f t="shared" si="92"/>
        <v>0</v>
      </c>
      <c r="AL93" s="42">
        <f t="shared" si="93"/>
        <v>0</v>
      </c>
      <c r="AM93" s="43" t="e">
        <f>VLOOKUP(D93,'[9]2月'!$B:$C,2,0)</f>
        <v>#N/A</v>
      </c>
      <c r="AN93" s="43">
        <f>VLOOKUP(C93,河北应付账款!$C:$AL,18,0)</f>
        <v>0</v>
      </c>
      <c r="AO93" s="43" t="e">
        <f>VLOOKUP(C93,'河北原材料（大宗）'!$C:$AN,20,0)</f>
        <v>#N/A</v>
      </c>
      <c r="AP93" s="43" t="e">
        <f>VLOOKUP(C93,'预付&amp;票到付款'!$B:$AU,15,0)</f>
        <v>#N/A</v>
      </c>
      <c r="AQ93" s="43" t="e">
        <f>VLOOKUP(C93,'涉诉-河北'!$B:$AV,15,0)</f>
        <v>#N/A</v>
      </c>
    </row>
    <row r="94" s="43" customFormat="1" ht="16.5" hidden="1" spans="2:43">
      <c r="B94" s="46">
        <v>89</v>
      </c>
      <c r="C94" s="46" t="str">
        <f>_xlfn.XLOOKUP(D94,[1]整理明细!$C:$C,[1]整理明细!$B:$B)</f>
        <v>S413125</v>
      </c>
      <c r="D94" s="47" t="s">
        <v>256</v>
      </c>
      <c r="E94" s="47" t="s">
        <v>1078</v>
      </c>
      <c r="F94" s="47"/>
      <c r="G94" s="66">
        <f>VLOOKUP($C94,'[2]2024.01月支付计划'!$B:$H,5,0)</f>
        <v>868570.1</v>
      </c>
      <c r="H94" s="66">
        <f>VLOOKUP($C94,'[2]2024.01月支付计划'!$B:$H,6,0)</f>
        <v>678944.84</v>
      </c>
      <c r="I94" s="66">
        <f>VLOOKUP($C94,'[2]2024.01月支付计划'!$B:$H,7,0)</f>
        <v>113157.473333333</v>
      </c>
      <c r="J94" s="24">
        <f t="shared" ref="J94:L94" si="118">P94+V94+Y94+AB94+AE94+S94+M94</f>
        <v>729293.974666666</v>
      </c>
      <c r="K94" s="24">
        <f t="shared" si="118"/>
        <v>567450</v>
      </c>
      <c r="L94" s="24">
        <f t="shared" si="118"/>
        <v>161843.974666666</v>
      </c>
      <c r="M94" s="33">
        <f>VLOOKUP(C94,'[2]2024.01月支付计划'!$B:$K,10,0)</f>
        <v>91000</v>
      </c>
      <c r="N94" s="24">
        <v>97000</v>
      </c>
      <c r="O94" s="24">
        <f t="shared" si="89"/>
        <v>-6000</v>
      </c>
      <c r="P94" s="24">
        <f t="shared" si="116"/>
        <v>90525.9786666664</v>
      </c>
      <c r="Q94" s="24">
        <f>VLOOKUP(D94,'[4]12月'!$I:$J,2,0)</f>
        <v>58200</v>
      </c>
      <c r="R94" s="24">
        <f t="shared" si="82"/>
        <v>32325.9786666664</v>
      </c>
      <c r="S94" s="24">
        <f>VLOOKUP(C94,'[3]11月支付计划'!$C$102:$J$314,8,0)</f>
        <v>120000</v>
      </c>
      <c r="T94" s="24">
        <f>VLOOKUP(D94,'[4]11月'!$I:$J,2,0)</f>
        <v>58200</v>
      </c>
      <c r="U94" s="24">
        <f t="shared" si="83"/>
        <v>61800</v>
      </c>
      <c r="V94" s="24">
        <f>VLOOKUP(D94,[5]河北应付账款!$C:$G,5,0)</f>
        <v>162826.666666666</v>
      </c>
      <c r="W94" s="24">
        <f>VLOOKUP(D94,'[4]10月'!$I:$J,2,0)</f>
        <v>97000</v>
      </c>
      <c r="X94" s="24">
        <f t="shared" si="84"/>
        <v>65826.666666666</v>
      </c>
      <c r="Y94" s="24">
        <f>VLOOKUP(D94,'[6]规则内-打印版'!$D$3:$I$158,6,0)</f>
        <v>97000</v>
      </c>
      <c r="Z94" s="24">
        <f>VLOOKUP(D94,'[4]9月'!$I:$J,2,0)</f>
        <v>94090</v>
      </c>
      <c r="AA94" s="24">
        <f t="shared" si="85"/>
        <v>2910</v>
      </c>
      <c r="AB94" s="24">
        <f>VLOOKUP(D94,[7]支付登记跟进V2!$B:$F,5,0)</f>
        <v>78000</v>
      </c>
      <c r="AC94" s="24">
        <f>VLOOKUP(D94,'[4]8月'!$I:$J,2,0)</f>
        <v>75660</v>
      </c>
      <c r="AD94" s="24">
        <f t="shared" si="86"/>
        <v>2340</v>
      </c>
      <c r="AE94" s="24">
        <f>VLOOKUP(D94,[8]签批清单!$B:$C,2,0)</f>
        <v>89941.3293333333</v>
      </c>
      <c r="AF94" s="24">
        <f>VLOOKUP(D94,'[4]7月'!$I:$J,2,0)</f>
        <v>87300</v>
      </c>
      <c r="AG94" s="24">
        <f t="shared" si="87"/>
        <v>2641.3293333333</v>
      </c>
      <c r="AH94" s="47"/>
      <c r="AI94" s="42">
        <f t="shared" si="90"/>
        <v>139682.004000001</v>
      </c>
      <c r="AJ94" s="42">
        <f t="shared" si="91"/>
        <v>19682.004000001</v>
      </c>
      <c r="AK94" s="42">
        <f t="shared" si="92"/>
        <v>-70843.9746666654</v>
      </c>
      <c r="AL94" s="42">
        <f t="shared" si="93"/>
        <v>-161843.974666665</v>
      </c>
      <c r="AM94" s="43" t="e">
        <f>VLOOKUP(D94,'[9]2月'!$B:$C,2,0)</f>
        <v>#N/A</v>
      </c>
      <c r="AN94" s="43">
        <f>VLOOKUP(C94,河北应付账款!$C:$AL,18,0)</f>
        <v>120000</v>
      </c>
      <c r="AO94" s="43" t="e">
        <f>VLOOKUP(C94,'河北原材料（大宗）'!$C:$AN,20,0)</f>
        <v>#N/A</v>
      </c>
      <c r="AP94" s="43" t="e">
        <f>VLOOKUP(C94,'预付&amp;票到付款'!$B:$AU,15,0)</f>
        <v>#N/A</v>
      </c>
      <c r="AQ94" s="43" t="e">
        <f>VLOOKUP(C94,'涉诉-河北'!$B:$AV,15,0)</f>
        <v>#N/A</v>
      </c>
    </row>
    <row r="95" s="43" customFormat="1" ht="16.5" hidden="1" spans="2:43">
      <c r="B95" s="46">
        <v>90</v>
      </c>
      <c r="C95" s="46" t="str">
        <f>_xlfn.XLOOKUP(D95,[1]整理明细!$C:$C,[1]整理明细!$B:$B)</f>
        <v>S413086</v>
      </c>
      <c r="D95" s="47" t="s">
        <v>263</v>
      </c>
      <c r="E95" s="47" t="s">
        <v>1078</v>
      </c>
      <c r="F95" s="47"/>
      <c r="G95" s="66">
        <f>VLOOKUP($C95,'[2]2024.01月支付计划'!$B:$H,5,0)</f>
        <v>53172.6</v>
      </c>
      <c r="H95" s="66">
        <f>VLOOKUP($C95,'[2]2024.01月支付计划'!$B:$H,6,0)</f>
        <v>0</v>
      </c>
      <c r="I95" s="66">
        <f>VLOOKUP($C95,'[2]2024.01月支付计划'!$B:$H,7,0)</f>
        <v>0</v>
      </c>
      <c r="J95" s="24">
        <f t="shared" ref="J95:L95" si="119">P95+V95+Y95+AB95+AE95+S95+M95</f>
        <v>0</v>
      </c>
      <c r="K95" s="24">
        <f t="shared" si="119"/>
        <v>46572.6</v>
      </c>
      <c r="L95" s="24">
        <f t="shared" si="119"/>
        <v>-46572.6</v>
      </c>
      <c r="M95" s="33">
        <f>VLOOKUP(C95,'[2]2024.01月支付计划'!$B:$K,10,0)</f>
        <v>0</v>
      </c>
      <c r="N95" s="24">
        <v>46572.6</v>
      </c>
      <c r="O95" s="24">
        <f t="shared" si="89"/>
        <v>-46572.6</v>
      </c>
      <c r="P95" s="24">
        <f t="shared" si="116"/>
        <v>0</v>
      </c>
      <c r="Q95" s="24"/>
      <c r="R95" s="24">
        <f t="shared" si="82"/>
        <v>0</v>
      </c>
      <c r="S95" s="24">
        <f>VLOOKUP(C95,'[3]11月支付计划'!$C$102:$J$314,8,0)</f>
        <v>0</v>
      </c>
      <c r="T95" s="24"/>
      <c r="U95" s="24">
        <f t="shared" si="83"/>
        <v>0</v>
      </c>
      <c r="V95" s="24">
        <f>VLOOKUP(D95,[5]河北应付账款!$C:$G,5,0)</f>
        <v>0</v>
      </c>
      <c r="W95" s="24"/>
      <c r="X95" s="24">
        <f t="shared" si="84"/>
        <v>0</v>
      </c>
      <c r="Y95" s="24"/>
      <c r="Z95" s="24"/>
      <c r="AA95" s="24">
        <f t="shared" si="85"/>
        <v>0</v>
      </c>
      <c r="AB95" s="24"/>
      <c r="AC95" s="24"/>
      <c r="AD95" s="24">
        <f t="shared" si="86"/>
        <v>0</v>
      </c>
      <c r="AE95" s="24"/>
      <c r="AF95" s="24"/>
      <c r="AG95" s="24">
        <f t="shared" si="87"/>
        <v>0</v>
      </c>
      <c r="AH95" s="47"/>
      <c r="AI95" s="42">
        <f t="shared" si="90"/>
        <v>46572.6</v>
      </c>
      <c r="AJ95" s="42">
        <f t="shared" si="91"/>
        <v>46572.6</v>
      </c>
      <c r="AK95" s="42">
        <f t="shared" si="92"/>
        <v>46572.6</v>
      </c>
      <c r="AL95" s="42">
        <f t="shared" si="93"/>
        <v>46572.6</v>
      </c>
      <c r="AM95" s="43" t="e">
        <f>VLOOKUP(D95,'[9]2月'!$B:$C,2,0)</f>
        <v>#N/A</v>
      </c>
      <c r="AN95" s="43">
        <f>VLOOKUP(C95,河北应付账款!$C:$AL,18,0)</f>
        <v>0</v>
      </c>
      <c r="AO95" s="43" t="e">
        <f>VLOOKUP(C95,'河北原材料（大宗）'!$C:$AN,20,0)</f>
        <v>#N/A</v>
      </c>
      <c r="AP95" s="43" t="e">
        <f>VLOOKUP(C95,'预付&amp;票到付款'!$B:$AU,15,0)</f>
        <v>#N/A</v>
      </c>
      <c r="AQ95" s="43" t="e">
        <f>VLOOKUP(C95,'涉诉-河北'!$B:$AV,15,0)</f>
        <v>#N/A</v>
      </c>
    </row>
    <row r="96" s="43" customFormat="1" ht="16.5" hidden="1" spans="2:43">
      <c r="B96" s="46">
        <v>91</v>
      </c>
      <c r="C96" s="46" t="str">
        <f>_xlfn.XLOOKUP(D96,[1]整理明细!$C:$C,[1]整理明细!$B:$B)</f>
        <v>S413027</v>
      </c>
      <c r="D96" s="47" t="s">
        <v>265</v>
      </c>
      <c r="E96" s="47" t="s">
        <v>1078</v>
      </c>
      <c r="F96" s="47"/>
      <c r="G96" s="66">
        <f>VLOOKUP($C96,'[2]2024.01月支付计划'!$B:$H,5,0)</f>
        <v>51725.38</v>
      </c>
      <c r="H96" s="66">
        <f>VLOOKUP($C96,'[2]2024.01月支付计划'!$B:$H,6,0)</f>
        <v>0</v>
      </c>
      <c r="I96" s="66">
        <f>VLOOKUP($C96,'[2]2024.01月支付计划'!$B:$H,7,0)</f>
        <v>0</v>
      </c>
      <c r="J96" s="24">
        <f t="shared" ref="J96:L96" si="120">P96+V96+Y96+AB96+AE96+S96+M96</f>
        <v>0</v>
      </c>
      <c r="K96" s="24">
        <f t="shared" si="120"/>
        <v>0</v>
      </c>
      <c r="L96" s="24">
        <f t="shared" si="120"/>
        <v>0</v>
      </c>
      <c r="M96" s="33">
        <f>VLOOKUP(C96,'[2]2024.01月支付计划'!$B:$K,10,0)</f>
        <v>0</v>
      </c>
      <c r="N96" s="24"/>
      <c r="O96" s="24">
        <f t="shared" si="89"/>
        <v>0</v>
      </c>
      <c r="P96" s="24">
        <f t="shared" si="116"/>
        <v>0</v>
      </c>
      <c r="Q96" s="24"/>
      <c r="R96" s="24">
        <f t="shared" si="82"/>
        <v>0</v>
      </c>
      <c r="S96" s="24">
        <f>VLOOKUP(C96,'[3]11月支付计划'!$C$102:$J$314,8,0)</f>
        <v>0</v>
      </c>
      <c r="T96" s="24"/>
      <c r="U96" s="24">
        <f t="shared" si="83"/>
        <v>0</v>
      </c>
      <c r="V96" s="24">
        <f>VLOOKUP(D96,[5]河北应付账款!$C:$G,5,0)</f>
        <v>0</v>
      </c>
      <c r="W96" s="24"/>
      <c r="X96" s="24">
        <f t="shared" si="84"/>
        <v>0</v>
      </c>
      <c r="Y96" s="24"/>
      <c r="Z96" s="24"/>
      <c r="AA96" s="24">
        <f t="shared" si="85"/>
        <v>0</v>
      </c>
      <c r="AB96" s="24"/>
      <c r="AC96" s="24"/>
      <c r="AD96" s="24">
        <f t="shared" si="86"/>
        <v>0</v>
      </c>
      <c r="AE96" s="24"/>
      <c r="AF96" s="24"/>
      <c r="AG96" s="24">
        <f t="shared" si="87"/>
        <v>0</v>
      </c>
      <c r="AH96" s="47"/>
      <c r="AI96" s="42">
        <f t="shared" si="90"/>
        <v>0</v>
      </c>
      <c r="AJ96" s="42">
        <f t="shared" si="91"/>
        <v>0</v>
      </c>
      <c r="AK96" s="42">
        <f t="shared" si="92"/>
        <v>0</v>
      </c>
      <c r="AL96" s="42">
        <f t="shared" si="93"/>
        <v>0</v>
      </c>
      <c r="AM96" s="43" t="e">
        <f>VLOOKUP(D96,'[9]2月'!$B:$C,2,0)</f>
        <v>#N/A</v>
      </c>
      <c r="AN96" s="43">
        <f>VLOOKUP(C96,河北应付账款!$C:$AL,18,0)</f>
        <v>0</v>
      </c>
      <c r="AO96" s="43" t="e">
        <f>VLOOKUP(C96,'河北原材料（大宗）'!$C:$AN,20,0)</f>
        <v>#N/A</v>
      </c>
      <c r="AP96" s="43" t="e">
        <f>VLOOKUP(C96,'预付&amp;票到付款'!$B:$AU,15,0)</f>
        <v>#N/A</v>
      </c>
      <c r="AQ96" s="43" t="e">
        <f>VLOOKUP(C96,'涉诉-河北'!$B:$AV,15,0)</f>
        <v>#N/A</v>
      </c>
    </row>
    <row r="97" s="43" customFormat="1" ht="16.5" hidden="1" spans="2:43">
      <c r="B97" s="46">
        <v>92</v>
      </c>
      <c r="C97" s="46" t="str">
        <f>_xlfn.XLOOKUP(D97,[1]整理明细!$C:$C,[1]整理明细!$B:$B)</f>
        <v>S413009</v>
      </c>
      <c r="D97" s="47" t="s">
        <v>267</v>
      </c>
      <c r="E97" s="47" t="s">
        <v>1078</v>
      </c>
      <c r="F97" s="47"/>
      <c r="G97" s="66">
        <f>VLOOKUP($C97,'[2]2024.01月支付计划'!$B:$H,5,0)</f>
        <v>41454.4</v>
      </c>
      <c r="H97" s="66">
        <f>VLOOKUP($C97,'[2]2024.01月支付计划'!$B:$H,6,0)</f>
        <v>23198.48</v>
      </c>
      <c r="I97" s="66">
        <f>VLOOKUP($C97,'[2]2024.01月支付计划'!$B:$H,7,0)</f>
        <v>3866.41333333333</v>
      </c>
      <c r="J97" s="24">
        <f t="shared" ref="J97:L97" si="121">P97+V97+Y97+AB97+AE97+S97+M97</f>
        <v>24692.5826666667</v>
      </c>
      <c r="K97" s="24">
        <f t="shared" si="121"/>
        <v>38800</v>
      </c>
      <c r="L97" s="24">
        <f t="shared" si="121"/>
        <v>-14107.4173333333</v>
      </c>
      <c r="M97" s="33">
        <f>VLOOKUP(C97,'[2]2024.01月支付计划'!$B:$K,10,0)</f>
        <v>3000</v>
      </c>
      <c r="N97" s="24"/>
      <c r="O97" s="24">
        <f t="shared" si="89"/>
        <v>3000</v>
      </c>
      <c r="P97" s="24">
        <f t="shared" si="116"/>
        <v>3093.13066666666</v>
      </c>
      <c r="Q97" s="24"/>
      <c r="R97" s="24">
        <f t="shared" si="82"/>
        <v>3093.13066666666</v>
      </c>
      <c r="S97" s="24">
        <f>VLOOKUP(C97,'[3]11月支付计划'!$C$102:$J$314,8,0)</f>
        <v>0</v>
      </c>
      <c r="T97" s="24">
        <f>VLOOKUP(D97,'[4]11月'!$I:$J,2,0)</f>
        <v>4850</v>
      </c>
      <c r="U97" s="24">
        <f t="shared" si="83"/>
        <v>-4850</v>
      </c>
      <c r="V97" s="24">
        <f>VLOOKUP(D97,[5]河北应付账款!$C:$G,5,0)</f>
        <v>5080.04</v>
      </c>
      <c r="W97" s="24"/>
      <c r="X97" s="24">
        <f t="shared" si="84"/>
        <v>5080.04</v>
      </c>
      <c r="Y97" s="24">
        <f>VLOOKUP(D97,'[6]规则内-打印版'!$D$3:$I$158,6,0)</f>
        <v>5000</v>
      </c>
      <c r="Z97" s="24">
        <f>VLOOKUP(D97,'[4]9月'!$I:$J,2,0)</f>
        <v>4850</v>
      </c>
      <c r="AA97" s="24">
        <f t="shared" si="85"/>
        <v>150</v>
      </c>
      <c r="AB97" s="24">
        <f>VLOOKUP(D97,[7]支付登记跟进V2!$B:$F,5,0)</f>
        <v>5000</v>
      </c>
      <c r="AC97" s="24"/>
      <c r="AD97" s="24">
        <f t="shared" si="86"/>
        <v>5000</v>
      </c>
      <c r="AE97" s="24">
        <f>VLOOKUP(D97,[8]签批清单!$B:$C,2,0)</f>
        <v>3519.412</v>
      </c>
      <c r="AF97" s="24">
        <f>VLOOKUP(D97,'[4]7月'!$I:$J,2,0)</f>
        <v>29100</v>
      </c>
      <c r="AG97" s="24">
        <f t="shared" si="87"/>
        <v>-25580.588</v>
      </c>
      <c r="AH97" s="47"/>
      <c r="AI97" s="42">
        <f t="shared" si="90"/>
        <v>20200.548</v>
      </c>
      <c r="AJ97" s="42">
        <f t="shared" si="91"/>
        <v>20200.548</v>
      </c>
      <c r="AK97" s="42">
        <f t="shared" si="92"/>
        <v>17107.4173333333</v>
      </c>
      <c r="AL97" s="42">
        <f t="shared" si="93"/>
        <v>14107.4173333333</v>
      </c>
      <c r="AM97" s="43" t="e">
        <f>VLOOKUP(D97,'[9]2月'!$B:$C,2,0)</f>
        <v>#N/A</v>
      </c>
      <c r="AN97" s="43">
        <f>VLOOKUP(C97,河北应付账款!$C:$AL,18,0)</f>
        <v>0</v>
      </c>
      <c r="AO97" s="43" t="e">
        <f>VLOOKUP(C97,'河北原材料（大宗）'!$C:$AN,20,0)</f>
        <v>#N/A</v>
      </c>
      <c r="AP97" s="43" t="e">
        <f>VLOOKUP(C97,'预付&amp;票到付款'!$B:$AU,15,0)</f>
        <v>#N/A</v>
      </c>
      <c r="AQ97" s="43" t="e">
        <f>VLOOKUP(C97,'涉诉-河北'!$B:$AV,15,0)</f>
        <v>#N/A</v>
      </c>
    </row>
    <row r="98" s="43" customFormat="1" ht="16.5" hidden="1" spans="2:43">
      <c r="B98" s="46">
        <v>93</v>
      </c>
      <c r="C98" s="46" t="str">
        <f>_xlfn.XLOOKUP(D98,[1]整理明细!$C:$C,[1]整理明细!$B:$B)</f>
        <v>S413129</v>
      </c>
      <c r="D98" s="47" t="s">
        <v>271</v>
      </c>
      <c r="E98" s="47" t="s">
        <v>1078</v>
      </c>
      <c r="F98" s="47"/>
      <c r="G98" s="66">
        <f>VLOOKUP($C98,'[2]2024.01月支付计划'!$B:$H,5,0)</f>
        <v>492835.41</v>
      </c>
      <c r="H98" s="66">
        <f>VLOOKUP($C98,'[2]2024.01月支付计划'!$B:$H,6,0)</f>
        <v>369612.73</v>
      </c>
      <c r="I98" s="66">
        <f>VLOOKUP($C98,'[2]2024.01月支付计划'!$B:$H,7,0)</f>
        <v>61602.1216666667</v>
      </c>
      <c r="J98" s="24">
        <f t="shared" ref="J98:L98" si="122">P98+V98+Y98+AB98+AE98+S98+M98</f>
        <v>325601.705333333</v>
      </c>
      <c r="K98" s="24">
        <f t="shared" si="122"/>
        <v>362780</v>
      </c>
      <c r="L98" s="24">
        <f t="shared" si="122"/>
        <v>-37178.2946666665</v>
      </c>
      <c r="M98" s="33">
        <f>VLOOKUP(C98,'[2]2024.01月支付计划'!$B:$K,10,0)</f>
        <v>49000</v>
      </c>
      <c r="N98" s="24">
        <v>142590</v>
      </c>
      <c r="O98" s="24">
        <f t="shared" si="89"/>
        <v>-93590</v>
      </c>
      <c r="P98" s="24">
        <f t="shared" si="116"/>
        <v>49281.6973333334</v>
      </c>
      <c r="Q98" s="24"/>
      <c r="R98" s="24">
        <f t="shared" si="82"/>
        <v>49281.6973333334</v>
      </c>
      <c r="S98" s="24">
        <f>VLOOKUP(C98,'[3]11月支付计划'!$C$102:$J$314,8,0)</f>
        <v>40000</v>
      </c>
      <c r="T98" s="24">
        <f>VLOOKUP(D98,'[4]11月'!$I:$J,2,0)</f>
        <v>38800</v>
      </c>
      <c r="U98" s="24">
        <f t="shared" si="83"/>
        <v>1200</v>
      </c>
      <c r="V98" s="24">
        <f>VLOOKUP(D98,[5]河北应付账款!$C:$G,5,0)</f>
        <v>44639.4493333334</v>
      </c>
      <c r="W98" s="24">
        <f>VLOOKUP(D98,'[4]10月'!$I:$J,2,0)</f>
        <v>38800</v>
      </c>
      <c r="X98" s="24">
        <f t="shared" si="84"/>
        <v>5839.4493333334</v>
      </c>
      <c r="Y98" s="24">
        <f>VLOOKUP(D98,'[6]规则内-打印版'!$D$3:$I$158,6,0)</f>
        <v>52000</v>
      </c>
      <c r="Z98" s="24">
        <f>VLOOKUP(D98,'[4]9月'!$I:$J,2,0)</f>
        <v>50440</v>
      </c>
      <c r="AA98" s="24">
        <f t="shared" si="85"/>
        <v>1560</v>
      </c>
      <c r="AB98" s="24">
        <f>VLOOKUP(D98,[7]支付登记跟进V2!$B:$F,5,0)</f>
        <v>44000</v>
      </c>
      <c r="AC98" s="24">
        <f>VLOOKUP(D98,'[4]8月'!$I:$J,2,0)</f>
        <v>43650</v>
      </c>
      <c r="AD98" s="24">
        <f t="shared" si="86"/>
        <v>350</v>
      </c>
      <c r="AE98" s="24">
        <f>VLOOKUP(D98,[8]签批清单!$B:$C,2,0)</f>
        <v>46680.5586666667</v>
      </c>
      <c r="AF98" s="24">
        <f>VLOOKUP(D98,'[4]7月'!$I:$J,2,0)</f>
        <v>48500</v>
      </c>
      <c r="AG98" s="24">
        <f t="shared" si="87"/>
        <v>-1819.4413333333</v>
      </c>
      <c r="AH98" s="47"/>
      <c r="AI98" s="42">
        <f t="shared" si="90"/>
        <v>175459.992</v>
      </c>
      <c r="AJ98" s="42">
        <f t="shared" si="91"/>
        <v>135459.992</v>
      </c>
      <c r="AK98" s="42">
        <f t="shared" si="92"/>
        <v>86178.2946666666</v>
      </c>
      <c r="AL98" s="42">
        <f t="shared" si="93"/>
        <v>37178.2946666666</v>
      </c>
      <c r="AM98" s="43" t="e">
        <f>VLOOKUP(D98,'[9]2月'!$B:$C,2,0)</f>
        <v>#N/A</v>
      </c>
      <c r="AN98" s="43">
        <f>VLOOKUP(C98,河北应付账款!$C:$AL,18,0)</f>
        <v>40000</v>
      </c>
      <c r="AO98" s="43" t="e">
        <f>VLOOKUP(C98,'河北原材料（大宗）'!$C:$AN,20,0)</f>
        <v>#N/A</v>
      </c>
      <c r="AP98" s="43" t="e">
        <f>VLOOKUP(C98,'预付&amp;票到付款'!$B:$AU,15,0)</f>
        <v>#N/A</v>
      </c>
      <c r="AQ98" s="43" t="e">
        <f>VLOOKUP(C98,'涉诉-河北'!$B:$AV,15,0)</f>
        <v>#N/A</v>
      </c>
    </row>
    <row r="99" s="43" customFormat="1" ht="16.5" hidden="1" spans="2:43">
      <c r="B99" s="46">
        <v>94</v>
      </c>
      <c r="C99" s="46" t="str">
        <f>_xlfn.XLOOKUP(D99,[1]整理明细!$C:$C,[1]整理明细!$B:$B)</f>
        <v>S437016</v>
      </c>
      <c r="D99" s="47" t="s">
        <v>273</v>
      </c>
      <c r="E99" s="47" t="s">
        <v>1078</v>
      </c>
      <c r="F99" s="47"/>
      <c r="G99" s="66">
        <f>VLOOKUP($C99,'[2]2024.01月支付计划'!$B:$H,5,0)</f>
        <v>129699.89</v>
      </c>
      <c r="H99" s="66">
        <f>VLOOKUP($C99,'[2]2024.01月支付计划'!$B:$H,6,0)</f>
        <v>72660</v>
      </c>
      <c r="I99" s="66">
        <f>VLOOKUP($C99,'[2]2024.01月支付计划'!$B:$H,7,0)</f>
        <v>12110</v>
      </c>
      <c r="J99" s="24">
        <f t="shared" ref="J99:L99" si="123">P99+V99+Y99+AB99+AE99+S99+M99</f>
        <v>71597.4</v>
      </c>
      <c r="K99" s="24">
        <f t="shared" si="123"/>
        <v>34920</v>
      </c>
      <c r="L99" s="24">
        <f t="shared" si="123"/>
        <v>36677.4</v>
      </c>
      <c r="M99" s="33">
        <f>VLOOKUP(C99,'[2]2024.01月支付计划'!$B:$K,10,0)</f>
        <v>10000</v>
      </c>
      <c r="N99" s="24"/>
      <c r="O99" s="24">
        <f t="shared" si="89"/>
        <v>10000</v>
      </c>
      <c r="P99" s="24">
        <f t="shared" si="116"/>
        <v>9688</v>
      </c>
      <c r="Q99" s="24"/>
      <c r="R99" s="24">
        <f t="shared" si="82"/>
        <v>9688</v>
      </c>
      <c r="S99" s="24">
        <f>VLOOKUP(C99,'[3]11月支付计划'!$C$102:$J$314,8,0)</f>
        <v>10000</v>
      </c>
      <c r="T99" s="24">
        <f>VLOOKUP(D99,'[4]11月'!$I:$J,2,0)</f>
        <v>9700</v>
      </c>
      <c r="U99" s="24">
        <f t="shared" si="83"/>
        <v>300</v>
      </c>
      <c r="V99" s="24">
        <f>VLOOKUP(D99,[5]河北应付账款!$C:$G,5,0)</f>
        <v>14960</v>
      </c>
      <c r="W99" s="24">
        <f>VLOOKUP(D99,'[4]10月'!$I:$J,2,0)</f>
        <v>6790</v>
      </c>
      <c r="X99" s="24">
        <f t="shared" si="84"/>
        <v>8170</v>
      </c>
      <c r="Y99" s="24">
        <f>VLOOKUP(D99,'[6]规则内-打印版'!$D$3:$I$158,6,0)</f>
        <v>7000</v>
      </c>
      <c r="Z99" s="24"/>
      <c r="AA99" s="24">
        <f t="shared" si="85"/>
        <v>7000</v>
      </c>
      <c r="AB99" s="24">
        <f>VLOOKUP(D99,[7]支付登记跟进V2!$B:$F,5,0)</f>
        <v>10000</v>
      </c>
      <c r="AC99" s="24">
        <f>VLOOKUP(D99,'[4]8月'!$I:$J,2,0)</f>
        <v>9700</v>
      </c>
      <c r="AD99" s="24">
        <f t="shared" si="86"/>
        <v>300</v>
      </c>
      <c r="AE99" s="24">
        <f>VLOOKUP(D99,[8]签批清单!$B:$C,2,0)</f>
        <v>9949.4</v>
      </c>
      <c r="AF99" s="24">
        <f>VLOOKUP(D99,'[4]7月'!$I:$J,2,0)</f>
        <v>8730</v>
      </c>
      <c r="AG99" s="24">
        <f t="shared" si="87"/>
        <v>1219.4</v>
      </c>
      <c r="AH99" s="47"/>
      <c r="AI99" s="42">
        <f t="shared" si="90"/>
        <v>-6989.4</v>
      </c>
      <c r="AJ99" s="42">
        <f t="shared" si="91"/>
        <v>-16989.4</v>
      </c>
      <c r="AK99" s="42">
        <f t="shared" si="92"/>
        <v>-26677.4</v>
      </c>
      <c r="AL99" s="42">
        <f t="shared" si="93"/>
        <v>-36677.4</v>
      </c>
      <c r="AM99" s="43" t="e">
        <f>VLOOKUP(D99,'[9]2月'!$B:$C,2,0)</f>
        <v>#N/A</v>
      </c>
      <c r="AN99" s="43">
        <f>VLOOKUP(C99,河北应付账款!$C:$AL,18,0)</f>
        <v>10000</v>
      </c>
      <c r="AO99" s="43" t="e">
        <f>VLOOKUP(C99,'河北原材料（大宗）'!$C:$AN,20,0)</f>
        <v>#N/A</v>
      </c>
      <c r="AP99" s="43">
        <f>VLOOKUP(C99,'预付&amp;票到付款'!$B:$AU,15,0)</f>
        <v>0</v>
      </c>
      <c r="AQ99" s="43" t="e">
        <f>VLOOKUP(C99,'涉诉-河北'!$B:$AV,15,0)</f>
        <v>#N/A</v>
      </c>
    </row>
    <row r="100" s="43" customFormat="1" ht="16.5" hidden="1" spans="2:43">
      <c r="B100" s="46">
        <v>95</v>
      </c>
      <c r="C100" s="46" t="str">
        <f>_xlfn.XLOOKUP(D100,[1]整理明细!$C:$C,[1]整理明细!$B:$B)</f>
        <v>S413081</v>
      </c>
      <c r="D100" s="47" t="s">
        <v>275</v>
      </c>
      <c r="E100" s="47" t="s">
        <v>1078</v>
      </c>
      <c r="F100" s="47"/>
      <c r="G100" s="66">
        <f>VLOOKUP($C100,'[2]2024.01月支付计划'!$B:$H,5,0)</f>
        <v>28066.19</v>
      </c>
      <c r="H100" s="66">
        <f>VLOOKUP($C100,'[2]2024.01月支付计划'!$B:$H,6,0)</f>
        <v>0</v>
      </c>
      <c r="I100" s="66">
        <f>VLOOKUP($C100,'[2]2024.01月支付计划'!$B:$H,7,0)</f>
        <v>0</v>
      </c>
      <c r="J100" s="24">
        <f t="shared" ref="J100:L100" si="124">P100+V100+Y100+AB100+AE100+S100+M100</f>
        <v>0</v>
      </c>
      <c r="K100" s="24">
        <f t="shared" si="124"/>
        <v>19400</v>
      </c>
      <c r="L100" s="24">
        <f t="shared" si="124"/>
        <v>-19400</v>
      </c>
      <c r="M100" s="33">
        <f>VLOOKUP(C100,'[2]2024.01月支付计划'!$B:$K,10,0)</f>
        <v>0</v>
      </c>
      <c r="N100" s="24"/>
      <c r="O100" s="24">
        <f t="shared" si="89"/>
        <v>0</v>
      </c>
      <c r="P100" s="24">
        <f t="shared" si="116"/>
        <v>0</v>
      </c>
      <c r="Q100" s="24"/>
      <c r="R100" s="24">
        <f t="shared" si="82"/>
        <v>0</v>
      </c>
      <c r="S100" s="24">
        <f>VLOOKUP(C100,'[3]11月支付计划'!$C$102:$J$314,8,0)</f>
        <v>0</v>
      </c>
      <c r="T100" s="24"/>
      <c r="U100" s="24">
        <f t="shared" si="83"/>
        <v>0</v>
      </c>
      <c r="V100" s="24">
        <f>VLOOKUP(D100,[5]河北应付账款!$C:$G,5,0)</f>
        <v>0</v>
      </c>
      <c r="W100" s="24"/>
      <c r="X100" s="24">
        <f t="shared" si="84"/>
        <v>0</v>
      </c>
      <c r="Y100" s="24"/>
      <c r="Z100" s="24">
        <f>VLOOKUP(D100,'[4]9月'!$I:$J,2,0)</f>
        <v>19400</v>
      </c>
      <c r="AA100" s="24">
        <f t="shared" si="85"/>
        <v>-19400</v>
      </c>
      <c r="AB100" s="24"/>
      <c r="AC100" s="24"/>
      <c r="AD100" s="24">
        <f t="shared" si="86"/>
        <v>0</v>
      </c>
      <c r="AE100" s="24"/>
      <c r="AF100" s="24"/>
      <c r="AG100" s="24">
        <f t="shared" si="87"/>
        <v>0</v>
      </c>
      <c r="AH100" s="47"/>
      <c r="AI100" s="42">
        <f t="shared" si="90"/>
        <v>19400</v>
      </c>
      <c r="AJ100" s="42">
        <f t="shared" si="91"/>
        <v>19400</v>
      </c>
      <c r="AK100" s="42">
        <f t="shared" si="92"/>
        <v>19400</v>
      </c>
      <c r="AL100" s="42">
        <f t="shared" si="93"/>
        <v>19400</v>
      </c>
      <c r="AM100" s="43" t="e">
        <f>VLOOKUP(D100,'[9]2月'!$B:$C,2,0)</f>
        <v>#N/A</v>
      </c>
      <c r="AN100" s="43">
        <f>VLOOKUP(C100,河北应付账款!$C:$AL,18,0)</f>
        <v>0</v>
      </c>
      <c r="AO100" s="43" t="e">
        <f>VLOOKUP(C100,'河北原材料（大宗）'!$C:$AN,20,0)</f>
        <v>#N/A</v>
      </c>
      <c r="AP100" s="43" t="e">
        <f>VLOOKUP(C100,'预付&amp;票到付款'!$B:$AU,15,0)</f>
        <v>#N/A</v>
      </c>
      <c r="AQ100" s="43" t="e">
        <f>VLOOKUP(C100,'涉诉-河北'!$B:$AV,15,0)</f>
        <v>#N/A</v>
      </c>
    </row>
    <row r="101" s="43" customFormat="1" ht="16.5" hidden="1" spans="2:43">
      <c r="B101" s="46">
        <v>96</v>
      </c>
      <c r="C101" s="46" t="str">
        <f>_xlfn.XLOOKUP(D101,[1]整理明细!$C:$C,[1]整理明细!$B:$B)</f>
        <v>S411025</v>
      </c>
      <c r="D101" s="47" t="s">
        <v>277</v>
      </c>
      <c r="E101" s="47" t="s">
        <v>1078</v>
      </c>
      <c r="F101" s="47"/>
      <c r="G101" s="66">
        <f>VLOOKUP($C101,'[2]2024.01月支付计划'!$B:$H,5,0)</f>
        <v>46895.05</v>
      </c>
      <c r="H101" s="66">
        <f>VLOOKUP($C101,'[2]2024.01月支付计划'!$B:$H,6,0)</f>
        <v>0</v>
      </c>
      <c r="I101" s="66">
        <f>VLOOKUP($C101,'[2]2024.01月支付计划'!$B:$H,7,0)</f>
        <v>0</v>
      </c>
      <c r="J101" s="24">
        <f t="shared" ref="J101:L101" si="125">P101+V101+Y101+AB101+AE101+S101+M101</f>
        <v>0</v>
      </c>
      <c r="K101" s="24">
        <f t="shared" si="125"/>
        <v>0</v>
      </c>
      <c r="L101" s="24">
        <f t="shared" si="125"/>
        <v>0</v>
      </c>
      <c r="M101" s="33">
        <f>VLOOKUP(C101,'[2]2024.01月支付计划'!$B:$K,10,0)</f>
        <v>0</v>
      </c>
      <c r="N101" s="24"/>
      <c r="O101" s="24">
        <f t="shared" si="89"/>
        <v>0</v>
      </c>
      <c r="P101" s="24">
        <f t="shared" si="116"/>
        <v>0</v>
      </c>
      <c r="Q101" s="24"/>
      <c r="R101" s="24">
        <f t="shared" si="82"/>
        <v>0</v>
      </c>
      <c r="S101" s="24">
        <f>VLOOKUP(C101,'[3]11月支付计划'!$C$102:$J$314,8,0)</f>
        <v>0</v>
      </c>
      <c r="T101" s="24"/>
      <c r="U101" s="24">
        <f t="shared" si="83"/>
        <v>0</v>
      </c>
      <c r="V101" s="24">
        <f>VLOOKUP(D101,[5]河北应付账款!$C:$G,5,0)</f>
        <v>0</v>
      </c>
      <c r="W101" s="24"/>
      <c r="X101" s="24">
        <f t="shared" si="84"/>
        <v>0</v>
      </c>
      <c r="Y101" s="24"/>
      <c r="Z101" s="24"/>
      <c r="AA101" s="24">
        <f t="shared" si="85"/>
        <v>0</v>
      </c>
      <c r="AB101" s="24"/>
      <c r="AC101" s="24"/>
      <c r="AD101" s="24">
        <f t="shared" si="86"/>
        <v>0</v>
      </c>
      <c r="AE101" s="24"/>
      <c r="AF101" s="24"/>
      <c r="AG101" s="24">
        <f t="shared" si="87"/>
        <v>0</v>
      </c>
      <c r="AH101" s="47"/>
      <c r="AI101" s="42">
        <f t="shared" si="90"/>
        <v>0</v>
      </c>
      <c r="AJ101" s="42">
        <f t="shared" si="91"/>
        <v>0</v>
      </c>
      <c r="AK101" s="42">
        <f t="shared" si="92"/>
        <v>0</v>
      </c>
      <c r="AL101" s="42">
        <f t="shared" si="93"/>
        <v>0</v>
      </c>
      <c r="AM101" s="43" t="e">
        <f>VLOOKUP(D101,'[9]2月'!$B:$C,2,0)</f>
        <v>#N/A</v>
      </c>
      <c r="AN101" s="43">
        <f>VLOOKUP(C101,河北应付账款!$C:$AL,18,0)</f>
        <v>0</v>
      </c>
      <c r="AO101" s="43" t="e">
        <f>VLOOKUP(C101,'河北原材料（大宗）'!$C:$AN,20,0)</f>
        <v>#N/A</v>
      </c>
      <c r="AP101" s="43" t="e">
        <f>VLOOKUP(C101,'预付&amp;票到付款'!$B:$AU,15,0)</f>
        <v>#N/A</v>
      </c>
      <c r="AQ101" s="43" t="e">
        <f>VLOOKUP(C101,'涉诉-河北'!$B:$AV,15,0)</f>
        <v>#N/A</v>
      </c>
    </row>
    <row r="102" s="43" customFormat="1" ht="16.5" hidden="1" spans="2:44">
      <c r="B102" s="67">
        <v>97</v>
      </c>
      <c r="C102" s="67" t="str">
        <f>_xlfn.XLOOKUP(D102,[1]整理明细!$C:$C,[1]整理明细!$B:$B)</f>
        <v>S411004</v>
      </c>
      <c r="D102" s="68" t="s">
        <v>279</v>
      </c>
      <c r="E102" s="68" t="s">
        <v>1078</v>
      </c>
      <c r="F102" s="68"/>
      <c r="G102" s="66">
        <f>VLOOKUP($C102,'[2]2024.01月支付计划'!$B:$H,5,0)</f>
        <v>71660.56</v>
      </c>
      <c r="H102" s="66">
        <f>VLOOKUP($C102,'[2]2024.01月支付计划'!$B:$H,6,0)</f>
        <v>11330.41</v>
      </c>
      <c r="I102" s="66">
        <f>VLOOKUP($C102,'[2]2024.01月支付计划'!$B:$H,7,0)</f>
        <v>1888.40166666667</v>
      </c>
      <c r="J102" s="24">
        <f t="shared" ref="J102:L102" si="126">P102+V102+Y102+AB102+AE102+S102+M102</f>
        <v>62779.6493333333</v>
      </c>
      <c r="K102" s="24">
        <f t="shared" si="126"/>
        <v>41160</v>
      </c>
      <c r="L102" s="24">
        <f t="shared" si="126"/>
        <v>21619.6493333333</v>
      </c>
      <c r="M102" s="33">
        <f>VLOOKUP(C102,'[2]2024.01月支付计划'!$B:$K,10,0)</f>
        <v>10000</v>
      </c>
      <c r="N102" s="24"/>
      <c r="O102" s="24">
        <f t="shared" si="89"/>
        <v>10000</v>
      </c>
      <c r="P102" s="24">
        <f t="shared" si="116"/>
        <v>1510.72133333334</v>
      </c>
      <c r="Q102" s="24"/>
      <c r="R102" s="24">
        <f t="shared" si="82"/>
        <v>1510.72133333334</v>
      </c>
      <c r="S102" s="24">
        <f>VLOOKUP(C102,'[3]11月支付计划'!$C$102:$J$314,8,0)</f>
        <v>10000</v>
      </c>
      <c r="T102" s="24">
        <f>VLOOKUP(D102,'[4]11月'!$I:$J,2,0)</f>
        <v>9800</v>
      </c>
      <c r="U102" s="24">
        <f t="shared" si="83"/>
        <v>200</v>
      </c>
      <c r="V102" s="24">
        <f>VLOOKUP(D102,[5]河北应付账款!$C:$G,5,0)</f>
        <v>8322.51866666664</v>
      </c>
      <c r="W102" s="24">
        <f>VLOOKUP(D102,'[4]10月'!$I:$J,2,0)</f>
        <v>9800</v>
      </c>
      <c r="X102" s="24">
        <f t="shared" si="84"/>
        <v>-1477.48133333336</v>
      </c>
      <c r="Y102" s="24">
        <f>VLOOKUP(D102,'[6]规则内-打印版'!$D$3:$I$158,6,0)</f>
        <v>10000</v>
      </c>
      <c r="Z102" s="24"/>
      <c r="AA102" s="24">
        <f t="shared" si="85"/>
        <v>10000</v>
      </c>
      <c r="AB102" s="24">
        <f>VLOOKUP(D102,[7]支付登记跟进V2!$B:$F,5,0)</f>
        <v>11000</v>
      </c>
      <c r="AC102" s="24">
        <f>VLOOKUP(D102,'[4]8月'!$I:$J,2,0)</f>
        <v>10780</v>
      </c>
      <c r="AD102" s="24">
        <f t="shared" si="86"/>
        <v>220</v>
      </c>
      <c r="AE102" s="24">
        <f>VLOOKUP(D102,[8]签批清单!$B:$C,2,0)</f>
        <v>11946.4093333333</v>
      </c>
      <c r="AF102" s="24">
        <f>VLOOKUP(D102,'[4]7月'!$I:$J,2,0)</f>
        <v>10780</v>
      </c>
      <c r="AG102" s="24">
        <f t="shared" si="87"/>
        <v>1166.4093333333</v>
      </c>
      <c r="AH102" s="47"/>
      <c r="AI102" s="42">
        <f t="shared" si="90"/>
        <v>-108.92799999994</v>
      </c>
      <c r="AJ102" s="42">
        <f t="shared" si="91"/>
        <v>-10108.9279999999</v>
      </c>
      <c r="AK102" s="42">
        <f t="shared" si="92"/>
        <v>-11619.6493333333</v>
      </c>
      <c r="AL102" s="42">
        <f t="shared" si="93"/>
        <v>-21619.6493333333</v>
      </c>
      <c r="AM102" s="43" t="e">
        <f>VLOOKUP(D102,'[9]2月'!$B:$C,2,0)</f>
        <v>#N/A</v>
      </c>
      <c r="AN102" s="43">
        <f>VLOOKUP(C102,河北应付账款!$C:$AL,18,0)</f>
        <v>10000</v>
      </c>
      <c r="AO102" s="43" t="e">
        <f>VLOOKUP(C102,'河北原材料（大宗）'!$C:$AN,20,0)</f>
        <v>#N/A</v>
      </c>
      <c r="AP102" s="43" t="e">
        <f>VLOOKUP(C102,'预付&amp;票到付款'!$B:$AU,15,0)</f>
        <v>#N/A</v>
      </c>
      <c r="AQ102" s="43" t="e">
        <f>VLOOKUP(C102,'涉诉-河北'!$B:$AV,15,0)</f>
        <v>#N/A</v>
      </c>
      <c r="AR102" s="43">
        <v>1</v>
      </c>
    </row>
    <row r="103" s="43" customFormat="1" ht="16.5" hidden="1" spans="2:44">
      <c r="B103" s="67">
        <v>98</v>
      </c>
      <c r="C103" s="67" t="str">
        <f>_xlfn.XLOOKUP(D103,[1]整理明细!$C:$C,[1]整理明细!$B:$B)</f>
        <v>S413032</v>
      </c>
      <c r="D103" s="68" t="s">
        <v>285</v>
      </c>
      <c r="E103" s="68" t="s">
        <v>1078</v>
      </c>
      <c r="F103" s="68"/>
      <c r="G103" s="66">
        <f>VLOOKUP($C103,'[2]2024.01月支付计划'!$B:$H,5,0)</f>
        <v>195058.05</v>
      </c>
      <c r="H103" s="66">
        <f>VLOOKUP($C103,'[2]2024.01月支付计划'!$B:$H,6,0)</f>
        <v>101197.61</v>
      </c>
      <c r="I103" s="66">
        <f>VLOOKUP($C103,'[2]2024.01月支付计划'!$B:$H,7,0)</f>
        <v>16866.2683333333</v>
      </c>
      <c r="J103" s="24">
        <f t="shared" ref="J103:L103" si="127">P103+V103+Y103+AB103+AE103+S103+M103</f>
        <v>166321.2216</v>
      </c>
      <c r="K103" s="24">
        <f t="shared" si="127"/>
        <v>171000</v>
      </c>
      <c r="L103" s="24">
        <f t="shared" si="127"/>
        <v>-4678.77840000006</v>
      </c>
      <c r="M103" s="33">
        <f>VLOOKUP(C103,'[2]2024.01月支付计划'!$B:$K,10,0)</f>
        <v>50000</v>
      </c>
      <c r="N103" s="24">
        <v>40000</v>
      </c>
      <c r="O103" s="24">
        <f t="shared" si="89"/>
        <v>10000</v>
      </c>
      <c r="P103" s="24">
        <f t="shared" si="116"/>
        <v>13493.0146666666</v>
      </c>
      <c r="Q103" s="24">
        <f>VLOOKUP(D103,'[4]12月'!$I:$J,2,0)</f>
        <v>30000</v>
      </c>
      <c r="R103" s="24">
        <f t="shared" si="82"/>
        <v>-16506.9853333334</v>
      </c>
      <c r="S103" s="24">
        <f>VLOOKUP(C103,'[3]11月支付计划'!$C$102:$J$314,8,0)</f>
        <v>10000</v>
      </c>
      <c r="T103" s="24"/>
      <c r="U103" s="24">
        <f t="shared" si="83"/>
        <v>10000</v>
      </c>
      <c r="V103" s="24">
        <f>VLOOKUP(D103,[5]河北应付账款!$C:$G,5,0)</f>
        <v>17913.2336</v>
      </c>
      <c r="W103" s="24">
        <f>VLOOKUP(D103,'[4]10月'!$I:$J,2,0)</f>
        <v>17000</v>
      </c>
      <c r="X103" s="24">
        <f t="shared" si="84"/>
        <v>913.2336</v>
      </c>
      <c r="Y103" s="24">
        <f>VLOOKUP(D103,'[6]规则内-打印版'!$D$3:$I$158,6,0)</f>
        <v>17000</v>
      </c>
      <c r="Z103" s="24">
        <f>VLOOKUP(D103,'[4]9月'!$I:$J,2,0)</f>
        <v>24000</v>
      </c>
      <c r="AA103" s="24">
        <f t="shared" si="85"/>
        <v>-7000</v>
      </c>
      <c r="AB103" s="24">
        <f>VLOOKUP(D103,[7]支付登记跟进V2!$B:$F,5,0)</f>
        <v>30000</v>
      </c>
      <c r="AC103" s="24">
        <f>VLOOKUP(D103,'[4]8月'!$I:$J,2,0)</f>
        <v>30000</v>
      </c>
      <c r="AD103" s="24">
        <f t="shared" si="86"/>
        <v>0</v>
      </c>
      <c r="AE103" s="24">
        <f>VLOOKUP(D103,[8]签批清单!$B:$C,2,0)</f>
        <v>27914.9733333333</v>
      </c>
      <c r="AF103" s="24">
        <f>VLOOKUP(D103,'[4]7月'!$I:$J,2,0)</f>
        <v>30000</v>
      </c>
      <c r="AG103" s="24">
        <f t="shared" si="87"/>
        <v>-2085.0266666667</v>
      </c>
      <c r="AH103" s="47"/>
      <c r="AI103" s="42">
        <f t="shared" si="90"/>
        <v>78171.7930666667</v>
      </c>
      <c r="AJ103" s="42">
        <f t="shared" si="91"/>
        <v>68171.7930666667</v>
      </c>
      <c r="AK103" s="42">
        <f t="shared" si="92"/>
        <v>54678.7784000001</v>
      </c>
      <c r="AL103" s="42">
        <f t="shared" si="93"/>
        <v>4678.77840000005</v>
      </c>
      <c r="AM103" s="43" t="e">
        <f>VLOOKUP(D103,'[9]2月'!$B:$C,2,0)</f>
        <v>#N/A</v>
      </c>
      <c r="AN103" s="43">
        <f>VLOOKUP(C103,河北应付账款!$C:$AL,18,0)</f>
        <v>10000</v>
      </c>
      <c r="AO103" s="43" t="e">
        <f>VLOOKUP(C103,'河北原材料（大宗）'!$C:$AN,20,0)</f>
        <v>#N/A</v>
      </c>
      <c r="AP103" s="43" t="e">
        <f>VLOOKUP(C103,'预付&amp;票到付款'!$B:$AU,15,0)</f>
        <v>#N/A</v>
      </c>
      <c r="AQ103" s="43" t="e">
        <f>VLOOKUP(C103,'涉诉-河北'!$B:$AV,15,0)</f>
        <v>#N/A</v>
      </c>
      <c r="AR103" s="43">
        <v>1</v>
      </c>
    </row>
    <row r="104" s="43" customFormat="1" ht="16.5" hidden="1" spans="2:43">
      <c r="B104" s="46">
        <v>99</v>
      </c>
      <c r="C104" s="46" t="str">
        <f>_xlfn.XLOOKUP(D104,[1]整理明细!$C:$C,[1]整理明细!$B:$B)</f>
        <v>S413005</v>
      </c>
      <c r="D104" s="47" t="s">
        <v>287</v>
      </c>
      <c r="E104" s="47" t="s">
        <v>1078</v>
      </c>
      <c r="F104" s="47"/>
      <c r="G104" s="66">
        <f>VLOOKUP($C104,'[2]2024.01月支付计划'!$B:$H,5,0)</f>
        <v>35451.04</v>
      </c>
      <c r="H104" s="66">
        <f>VLOOKUP($C104,'[2]2024.01月支付计划'!$B:$H,6,0)</f>
        <v>0</v>
      </c>
      <c r="I104" s="66">
        <f>VLOOKUP($C104,'[2]2024.01月支付计划'!$B:$H,7,0)</f>
        <v>0</v>
      </c>
      <c r="J104" s="24">
        <f t="shared" ref="J104:L104" si="128">P104+V104+Y104+AB104+AE104+S104+M104</f>
        <v>0</v>
      </c>
      <c r="K104" s="24">
        <f t="shared" si="128"/>
        <v>0</v>
      </c>
      <c r="L104" s="24">
        <f t="shared" si="128"/>
        <v>0</v>
      </c>
      <c r="M104" s="33">
        <f>VLOOKUP(C104,'[2]2024.01月支付计划'!$B:$K,10,0)</f>
        <v>0</v>
      </c>
      <c r="N104" s="24"/>
      <c r="O104" s="24">
        <f t="shared" si="89"/>
        <v>0</v>
      </c>
      <c r="P104" s="24">
        <f t="shared" si="116"/>
        <v>0</v>
      </c>
      <c r="Q104" s="24"/>
      <c r="R104" s="24">
        <f t="shared" si="82"/>
        <v>0</v>
      </c>
      <c r="S104" s="24">
        <f>VLOOKUP(C104,'[3]11月支付计划'!$C$102:$J$314,8,0)</f>
        <v>0</v>
      </c>
      <c r="T104" s="24"/>
      <c r="U104" s="24">
        <f t="shared" si="83"/>
        <v>0</v>
      </c>
      <c r="V104" s="24">
        <f>VLOOKUP(D104,[5]河北应付账款!$C:$G,5,0)</f>
        <v>0</v>
      </c>
      <c r="W104" s="24"/>
      <c r="X104" s="24">
        <f t="shared" si="84"/>
        <v>0</v>
      </c>
      <c r="Y104" s="24"/>
      <c r="Z104" s="24"/>
      <c r="AA104" s="24">
        <f t="shared" si="85"/>
        <v>0</v>
      </c>
      <c r="AB104" s="24"/>
      <c r="AC104" s="24"/>
      <c r="AD104" s="24">
        <f t="shared" si="86"/>
        <v>0</v>
      </c>
      <c r="AE104" s="24"/>
      <c r="AF104" s="24"/>
      <c r="AG104" s="24">
        <f t="shared" si="87"/>
        <v>0</v>
      </c>
      <c r="AH104" s="47"/>
      <c r="AI104" s="42">
        <f t="shared" si="90"/>
        <v>0</v>
      </c>
      <c r="AJ104" s="42">
        <f t="shared" si="91"/>
        <v>0</v>
      </c>
      <c r="AK104" s="42">
        <f t="shared" si="92"/>
        <v>0</v>
      </c>
      <c r="AL104" s="42">
        <f t="shared" si="93"/>
        <v>0</v>
      </c>
      <c r="AM104" s="43" t="e">
        <f>VLOOKUP(D104,'[9]2月'!$B:$C,2,0)</f>
        <v>#N/A</v>
      </c>
      <c r="AN104" s="43">
        <f>VLOOKUP(C104,河北应付账款!$C:$AL,18,0)</f>
        <v>0</v>
      </c>
      <c r="AO104" s="43" t="e">
        <f>VLOOKUP(C104,'河北原材料（大宗）'!$C:$AN,20,0)</f>
        <v>#N/A</v>
      </c>
      <c r="AP104" s="43" t="e">
        <f>VLOOKUP(C104,'预付&amp;票到付款'!$B:$AU,15,0)</f>
        <v>#N/A</v>
      </c>
      <c r="AQ104" s="43" t="e">
        <f>VLOOKUP(C104,'涉诉-河北'!$B:$AV,15,0)</f>
        <v>#N/A</v>
      </c>
    </row>
    <row r="105" s="43" customFormat="1" ht="16.5" hidden="1" spans="2:43">
      <c r="B105" s="46">
        <v>100</v>
      </c>
      <c r="C105" s="46" t="str">
        <f>_xlfn.XLOOKUP(D105,[1]整理明细!$C:$C,[1]整理明细!$B:$B)</f>
        <v>S437010</v>
      </c>
      <c r="D105" s="47" t="s">
        <v>289</v>
      </c>
      <c r="E105" s="47" t="s">
        <v>1078</v>
      </c>
      <c r="F105" s="47"/>
      <c r="G105" s="66">
        <f>VLOOKUP($C105,'[2]2024.01月支付计划'!$B:$H,5,0)</f>
        <v>55300.45</v>
      </c>
      <c r="H105" s="66">
        <f>VLOOKUP($C105,'[2]2024.01月支付计划'!$B:$H,6,0)</f>
        <v>10400</v>
      </c>
      <c r="I105" s="66">
        <f>VLOOKUP($C105,'[2]2024.01月支付计划'!$B:$H,7,0)</f>
        <v>1733.33333333333</v>
      </c>
      <c r="J105" s="24">
        <f t="shared" ref="J105:L105" si="129">P105+V105+Y105+AB105+AE105+S105+M105</f>
        <v>28667.36</v>
      </c>
      <c r="K105" s="24">
        <f t="shared" si="129"/>
        <v>9700</v>
      </c>
      <c r="L105" s="24">
        <f t="shared" si="129"/>
        <v>18967.36</v>
      </c>
      <c r="M105" s="33">
        <f>VLOOKUP(C105,'[2]2024.01月支付计划'!$B:$K,10,0)</f>
        <v>1000</v>
      </c>
      <c r="N105" s="24"/>
      <c r="O105" s="24">
        <f t="shared" si="89"/>
        <v>1000</v>
      </c>
      <c r="P105" s="24">
        <f t="shared" si="116"/>
        <v>1386.66666666666</v>
      </c>
      <c r="Q105" s="24"/>
      <c r="R105" s="24">
        <f t="shared" si="82"/>
        <v>1386.66666666666</v>
      </c>
      <c r="S105" s="24">
        <f>VLOOKUP(C105,'[3]11月支付计划'!$C$102:$J$314,8,0)</f>
        <v>0</v>
      </c>
      <c r="T105" s="24"/>
      <c r="U105" s="24">
        <f t="shared" si="83"/>
        <v>0</v>
      </c>
      <c r="V105" s="24">
        <f>VLOOKUP(D105,[5]河北应付账款!$C:$G,5,0)</f>
        <v>13920</v>
      </c>
      <c r="W105" s="24"/>
      <c r="X105" s="24">
        <f t="shared" si="84"/>
        <v>13920</v>
      </c>
      <c r="Y105" s="24">
        <f>VLOOKUP(D105,'[6]规则内-打印版'!$D$3:$I$158,6,0)</f>
        <v>2000</v>
      </c>
      <c r="Z105" s="24">
        <f>VLOOKUP(D105,'[4]9月'!$I:$J,2,0)</f>
        <v>4850</v>
      </c>
      <c r="AA105" s="24">
        <f t="shared" si="85"/>
        <v>-2850</v>
      </c>
      <c r="AB105" s="24">
        <f>VLOOKUP(D105,[7]支付登记跟进V2!$B:$F,5,0)</f>
        <v>5000</v>
      </c>
      <c r="AC105" s="24"/>
      <c r="AD105" s="24">
        <f t="shared" si="86"/>
        <v>5000</v>
      </c>
      <c r="AE105" s="24">
        <f>VLOOKUP(D105,[8]签批清单!$B:$C,2,0)</f>
        <v>5360.69333333333</v>
      </c>
      <c r="AF105" s="24">
        <f>VLOOKUP(D105,'[4]7月'!$I:$J,2,0)</f>
        <v>4850</v>
      </c>
      <c r="AG105" s="24">
        <f t="shared" si="87"/>
        <v>510.69333333333</v>
      </c>
      <c r="AH105" s="47"/>
      <c r="AI105" s="42">
        <f t="shared" si="90"/>
        <v>-16580.6933333333</v>
      </c>
      <c r="AJ105" s="42">
        <f t="shared" si="91"/>
        <v>-16580.6933333333</v>
      </c>
      <c r="AK105" s="42">
        <f t="shared" si="92"/>
        <v>-17967.36</v>
      </c>
      <c r="AL105" s="42">
        <f t="shared" si="93"/>
        <v>-18967.36</v>
      </c>
      <c r="AM105" s="43" t="e">
        <f>VLOOKUP(D105,'[9]2月'!$B:$C,2,0)</f>
        <v>#N/A</v>
      </c>
      <c r="AN105" s="43">
        <f>VLOOKUP(C105,河北应付账款!$C:$AL,18,0)</f>
        <v>0</v>
      </c>
      <c r="AO105" s="43" t="e">
        <f>VLOOKUP(C105,'河北原材料（大宗）'!$C:$AN,20,0)</f>
        <v>#N/A</v>
      </c>
      <c r="AP105" s="43" t="e">
        <f>VLOOKUP(C105,'预付&amp;票到付款'!$B:$AU,15,0)</f>
        <v>#N/A</v>
      </c>
      <c r="AQ105" s="43" t="e">
        <f>VLOOKUP(C105,'涉诉-河北'!$B:$AV,15,0)</f>
        <v>#N/A</v>
      </c>
    </row>
    <row r="106" s="43" customFormat="1" ht="16.5" hidden="1" spans="2:43">
      <c r="B106" s="46">
        <v>101</v>
      </c>
      <c r="C106" s="46" t="str">
        <f>_xlfn.XLOOKUP(D106,[1]整理明细!$C:$C,[1]整理明细!$B:$B)</f>
        <v>S435003</v>
      </c>
      <c r="D106" s="47" t="s">
        <v>291</v>
      </c>
      <c r="E106" s="47" t="s">
        <v>1078</v>
      </c>
      <c r="F106" s="47"/>
      <c r="G106" s="66">
        <f>VLOOKUP($C106,'[2]2024.01月支付计划'!$B:$H,5,0)</f>
        <v>198654</v>
      </c>
      <c r="H106" s="66">
        <f>VLOOKUP($C106,'[2]2024.01月支付计划'!$B:$H,6,0)</f>
        <v>216400</v>
      </c>
      <c r="I106" s="66">
        <f>VLOOKUP($C106,'[2]2024.01月支付计划'!$B:$H,7,0)</f>
        <v>36066.6666666667</v>
      </c>
      <c r="J106" s="24">
        <f t="shared" ref="J106:L106" si="130">P106+V106+Y106+AB106+AE106+S106+M106</f>
        <v>67853.3333333334</v>
      </c>
      <c r="K106" s="24">
        <f t="shared" si="130"/>
        <v>51160.91</v>
      </c>
      <c r="L106" s="24">
        <f t="shared" si="130"/>
        <v>16692.4233333334</v>
      </c>
      <c r="M106" s="33">
        <f>VLOOKUP(C106,'[2]2024.01月支付计划'!$B:$K,10,0)</f>
        <v>29000</v>
      </c>
      <c r="N106" s="24"/>
      <c r="O106" s="24">
        <f t="shared" si="89"/>
        <v>29000</v>
      </c>
      <c r="P106" s="24">
        <f t="shared" si="116"/>
        <v>28853.3333333334</v>
      </c>
      <c r="Q106" s="24"/>
      <c r="R106" s="24">
        <f t="shared" si="82"/>
        <v>28853.3333333334</v>
      </c>
      <c r="S106" s="24">
        <f>VLOOKUP(C106,'[3]11月支付计划'!$C$102:$J$314,8,0)</f>
        <v>10000</v>
      </c>
      <c r="T106" s="24"/>
      <c r="U106" s="24">
        <f t="shared" si="83"/>
        <v>10000</v>
      </c>
      <c r="V106" s="24"/>
      <c r="W106" s="24"/>
      <c r="X106" s="24">
        <f t="shared" si="84"/>
        <v>0</v>
      </c>
      <c r="Y106" s="24"/>
      <c r="Z106" s="24">
        <f>VLOOKUP(D106,'[4]9月'!$I:$J,2,0)</f>
        <v>51160.91</v>
      </c>
      <c r="AA106" s="24">
        <f t="shared" si="85"/>
        <v>-51160.91</v>
      </c>
      <c r="AB106" s="24"/>
      <c r="AC106" s="24"/>
      <c r="AD106" s="24">
        <f t="shared" si="86"/>
        <v>0</v>
      </c>
      <c r="AE106" s="24"/>
      <c r="AF106" s="24"/>
      <c r="AG106" s="24">
        <f t="shared" si="87"/>
        <v>0</v>
      </c>
      <c r="AH106" s="47"/>
      <c r="AI106" s="42">
        <f t="shared" si="90"/>
        <v>51160.91</v>
      </c>
      <c r="AJ106" s="42">
        <f t="shared" si="91"/>
        <v>41160.91</v>
      </c>
      <c r="AK106" s="42">
        <f t="shared" si="92"/>
        <v>12307.5766666666</v>
      </c>
      <c r="AL106" s="42">
        <f t="shared" si="93"/>
        <v>-16692.4233333334</v>
      </c>
      <c r="AM106" s="43" t="e">
        <f>VLOOKUP(D106,'[9]2月'!$B:$C,2,0)</f>
        <v>#N/A</v>
      </c>
      <c r="AN106" s="43">
        <f>VLOOKUP(C106,河北应付账款!$C:$AL,18,0)</f>
        <v>10000</v>
      </c>
      <c r="AO106" s="43" t="e">
        <f>VLOOKUP(C106,'河北原材料（大宗）'!$C:$AN,20,0)</f>
        <v>#N/A</v>
      </c>
      <c r="AP106" s="43" t="e">
        <f>VLOOKUP(C106,'预付&amp;票到付款'!$B:$AU,15,0)</f>
        <v>#N/A</v>
      </c>
      <c r="AQ106" s="43" t="e">
        <f>VLOOKUP(C106,'涉诉-河北'!$B:$AV,15,0)</f>
        <v>#N/A</v>
      </c>
    </row>
    <row r="107" s="43" customFormat="1" ht="16.5" hidden="1" spans="2:44">
      <c r="B107" s="67">
        <v>102</v>
      </c>
      <c r="C107" s="67" t="str">
        <f>_xlfn.XLOOKUP(D107,[1]整理明细!$C:$C,[1]整理明细!$B:$B)</f>
        <v>S413043</v>
      </c>
      <c r="D107" s="68" t="s">
        <v>293</v>
      </c>
      <c r="E107" s="68" t="s">
        <v>1078</v>
      </c>
      <c r="F107" s="68"/>
      <c r="G107" s="66">
        <f>VLOOKUP($C107,'[2]2024.01月支付计划'!$B:$H,5,0)</f>
        <v>164440.77</v>
      </c>
      <c r="H107" s="66">
        <f>VLOOKUP($C107,'[2]2024.01月支付计划'!$B:$H,6,0)</f>
        <v>104928.96</v>
      </c>
      <c r="I107" s="66">
        <f>VLOOKUP($C107,'[2]2024.01月支付计划'!$B:$H,7,0)</f>
        <v>17488.16</v>
      </c>
      <c r="J107" s="24">
        <f t="shared" ref="J107:L107" si="131">P107+V107+Y107+AB107+AE107+S107+M107</f>
        <v>149979.092</v>
      </c>
      <c r="K107" s="24">
        <f t="shared" si="131"/>
        <v>125000</v>
      </c>
      <c r="L107" s="24">
        <f t="shared" si="131"/>
        <v>24979.092</v>
      </c>
      <c r="M107" s="33">
        <f>VLOOKUP(C107,'[2]2024.01月支付计划'!$B:$K,10,0)</f>
        <v>30000</v>
      </c>
      <c r="N107" s="24">
        <v>40000</v>
      </c>
      <c r="O107" s="24">
        <f t="shared" si="89"/>
        <v>-10000</v>
      </c>
      <c r="P107" s="24">
        <f t="shared" si="116"/>
        <v>13990.528</v>
      </c>
      <c r="Q107" s="24"/>
      <c r="R107" s="24">
        <f t="shared" si="82"/>
        <v>13990.528</v>
      </c>
      <c r="S107" s="24">
        <f>VLOOKUP(C107,'[3]11月支付计划'!$C$102:$J$314,8,0)</f>
        <v>20000</v>
      </c>
      <c r="T107" s="24"/>
      <c r="U107" s="24">
        <f t="shared" si="83"/>
        <v>20000</v>
      </c>
      <c r="V107" s="24">
        <f>VLOOKUP(D107,[5]河北应付账款!$C:$G,5,0)</f>
        <v>23656</v>
      </c>
      <c r="W107" s="24">
        <f>VLOOKUP(D107,'[4]10月'!$I:$J,2,0)</f>
        <v>23000</v>
      </c>
      <c r="X107" s="24">
        <f t="shared" si="84"/>
        <v>656</v>
      </c>
      <c r="Y107" s="24">
        <f>VLOOKUP(D107,'[6]规则内-打印版'!$D$3:$I$158,6,0)</f>
        <v>23000</v>
      </c>
      <c r="Z107" s="24">
        <f>VLOOKUP(D107,'[4]9月'!$I:$J,2,0)</f>
        <v>23000</v>
      </c>
      <c r="AA107" s="24">
        <f t="shared" si="85"/>
        <v>0</v>
      </c>
      <c r="AB107" s="24">
        <f>VLOOKUP(D107,[7]支付登记跟进V2!$B:$F,5,0)</f>
        <v>21000</v>
      </c>
      <c r="AC107" s="24">
        <f>VLOOKUP(D107,'[4]8月'!$I:$J,2,0)</f>
        <v>21000</v>
      </c>
      <c r="AD107" s="24">
        <f t="shared" si="86"/>
        <v>0</v>
      </c>
      <c r="AE107" s="24">
        <f>VLOOKUP(D107,[8]签批清单!$B:$C,2,0)</f>
        <v>18332.564</v>
      </c>
      <c r="AF107" s="24">
        <f>VLOOKUP(D107,'[4]7月'!$I:$J,2,0)</f>
        <v>18000</v>
      </c>
      <c r="AG107" s="24">
        <f t="shared" si="87"/>
        <v>332.563999999998</v>
      </c>
      <c r="AH107" s="47"/>
      <c r="AI107" s="42">
        <f t="shared" si="90"/>
        <v>39011.436</v>
      </c>
      <c r="AJ107" s="42">
        <f t="shared" si="91"/>
        <v>19011.436</v>
      </c>
      <c r="AK107" s="42">
        <f t="shared" si="92"/>
        <v>5020.908</v>
      </c>
      <c r="AL107" s="42">
        <f t="shared" si="93"/>
        <v>-24979.092</v>
      </c>
      <c r="AM107" s="43" t="e">
        <f>VLOOKUP(D107,'[9]2月'!$B:$C,2,0)</f>
        <v>#N/A</v>
      </c>
      <c r="AN107" s="43">
        <f>VLOOKUP(C107,河北应付账款!$C:$AL,18,0)</f>
        <v>20000</v>
      </c>
      <c r="AO107" s="43" t="e">
        <f>VLOOKUP(C107,'河北原材料（大宗）'!$C:$AN,20,0)</f>
        <v>#N/A</v>
      </c>
      <c r="AP107" s="43" t="e">
        <f>VLOOKUP(C107,'预付&amp;票到付款'!$B:$AU,15,0)</f>
        <v>#N/A</v>
      </c>
      <c r="AQ107" s="43" t="e">
        <f>VLOOKUP(C107,'涉诉-河北'!$B:$AV,15,0)</f>
        <v>#N/A</v>
      </c>
      <c r="AR107" s="43">
        <v>1</v>
      </c>
    </row>
    <row r="108" s="43" customFormat="1" ht="16.5" hidden="1" spans="2:43">
      <c r="B108" s="46">
        <v>103</v>
      </c>
      <c r="C108" s="46" t="s">
        <v>294</v>
      </c>
      <c r="D108" s="47" t="s">
        <v>295</v>
      </c>
      <c r="E108" s="47" t="s">
        <v>1078</v>
      </c>
      <c r="F108" s="47"/>
      <c r="G108" s="66">
        <f>VLOOKUP($C108,'[2]2024.01月支付计划'!$B:$H,5,0)</f>
        <v>251559.07</v>
      </c>
      <c r="H108" s="66">
        <f>VLOOKUP($C108,'[2]2024.01月支付计划'!$B:$H,6,0)</f>
        <v>403110.1</v>
      </c>
      <c r="I108" s="66">
        <f>VLOOKUP($C108,'[2]2024.01月支付计划'!$B:$H,7,0)</f>
        <v>67185.0166666667</v>
      </c>
      <c r="J108" s="24">
        <f t="shared" ref="J108:L108" si="132">P108+V108+Y108+AB108+AE108+S108+M108</f>
        <v>267779.036</v>
      </c>
      <c r="K108" s="24">
        <f t="shared" si="132"/>
        <v>383341.05</v>
      </c>
      <c r="L108" s="24">
        <f t="shared" si="132"/>
        <v>-115562.014</v>
      </c>
      <c r="M108" s="33">
        <v>54000</v>
      </c>
      <c r="N108" s="24">
        <v>80341.05</v>
      </c>
      <c r="O108" s="24">
        <f t="shared" si="89"/>
        <v>-26341.05</v>
      </c>
      <c r="P108" s="24">
        <f t="shared" si="116"/>
        <v>53748.0133333334</v>
      </c>
      <c r="Q108" s="24">
        <f>VLOOKUP(D108,'[4]12月'!$I:$J,2,0)</f>
        <v>70000</v>
      </c>
      <c r="R108" s="24">
        <f t="shared" si="82"/>
        <v>-16251.9866666666</v>
      </c>
      <c r="S108" s="24">
        <v>40000</v>
      </c>
      <c r="T108" s="24"/>
      <c r="U108" s="24">
        <f t="shared" si="83"/>
        <v>40000</v>
      </c>
      <c r="V108" s="24">
        <v>39836.0813333334</v>
      </c>
      <c r="W108" s="24">
        <f>VLOOKUP(D108,'[4]10月'!$I:$J,2,0)</f>
        <v>40000</v>
      </c>
      <c r="X108" s="24">
        <f t="shared" si="84"/>
        <v>-163.918666666599</v>
      </c>
      <c r="Y108" s="24">
        <f>VLOOKUP(D108,'[6]规则内-打印版'!$D$3:$I$158,6,0)</f>
        <v>37000</v>
      </c>
      <c r="Z108" s="24"/>
      <c r="AA108" s="24">
        <f t="shared" si="85"/>
        <v>37000</v>
      </c>
      <c r="AB108" s="24">
        <f>VLOOKUP(D108,[7]支付登记跟进V2!$B:$F,5,0)</f>
        <v>23000</v>
      </c>
      <c r="AC108" s="24">
        <f>VLOOKUP(D108,'[4]8月'!$I:$J,2,0)</f>
        <v>193000</v>
      </c>
      <c r="AD108" s="24">
        <f t="shared" si="86"/>
        <v>-170000</v>
      </c>
      <c r="AE108" s="24">
        <f>VLOOKUP(D108,[8]签批清单!$B:$C,2,0)</f>
        <v>20194.9413333333</v>
      </c>
      <c r="AF108" s="24"/>
      <c r="AG108" s="24">
        <f t="shared" si="87"/>
        <v>20194.9413333333</v>
      </c>
      <c r="AH108" s="47"/>
      <c r="AI108" s="42">
        <f t="shared" si="90"/>
        <v>263310.027333333</v>
      </c>
      <c r="AJ108" s="42">
        <f t="shared" si="91"/>
        <v>223310.027333333</v>
      </c>
      <c r="AK108" s="42">
        <f t="shared" si="92"/>
        <v>169562.014</v>
      </c>
      <c r="AL108" s="42">
        <f t="shared" si="93"/>
        <v>115562.014</v>
      </c>
      <c r="AM108" s="43" t="e">
        <f>VLOOKUP(D108,'[9]2月'!$B:$C,2,0)</f>
        <v>#N/A</v>
      </c>
      <c r="AN108" s="43">
        <f>VLOOKUP(C108,河北应付账款!$C:$AL,18,0)</f>
        <v>40000</v>
      </c>
      <c r="AO108" s="43" t="e">
        <f>VLOOKUP(C108,'河北原材料（大宗）'!$C:$AN,20,0)</f>
        <v>#N/A</v>
      </c>
      <c r="AP108" s="43" t="e">
        <f>VLOOKUP(C108,'预付&amp;票到付款'!$B:$AU,15,0)</f>
        <v>#N/A</v>
      </c>
      <c r="AQ108" s="43" t="e">
        <f>VLOOKUP(C108,'涉诉-河北'!$B:$AV,15,0)</f>
        <v>#N/A</v>
      </c>
    </row>
    <row r="109" s="43" customFormat="1" ht="16.5" hidden="1" spans="2:44">
      <c r="B109" s="67">
        <v>104</v>
      </c>
      <c r="C109" s="67" t="str">
        <f>_xlfn.XLOOKUP(D109,[1]整理明细!$C:$C,[1]整理明细!$B:$B)</f>
        <v>S413028</v>
      </c>
      <c r="D109" s="68" t="s">
        <v>297</v>
      </c>
      <c r="E109" s="68" t="s">
        <v>1078</v>
      </c>
      <c r="F109" s="68"/>
      <c r="G109" s="66">
        <f>VLOOKUP($C109,'[2]2024.01月支付计划'!$B:$H,5,0)</f>
        <v>36972.89</v>
      </c>
      <c r="H109" s="66">
        <f>VLOOKUP($C109,'[2]2024.01月支付计划'!$B:$H,6,0)</f>
        <v>18700</v>
      </c>
      <c r="I109" s="66">
        <f>VLOOKUP($C109,'[2]2024.01月支付计划'!$B:$H,7,0)</f>
        <v>3116.66666666667</v>
      </c>
      <c r="J109" s="24">
        <f t="shared" ref="J109:L109" si="133">P109+V109+Y109+AB109+AE109+S109+M109</f>
        <v>37453.3333333333</v>
      </c>
      <c r="K109" s="24">
        <f t="shared" si="133"/>
        <v>9700</v>
      </c>
      <c r="L109" s="24">
        <f t="shared" si="133"/>
        <v>27753.3333333333</v>
      </c>
      <c r="M109" s="33">
        <f>VLOOKUP(C109,'[2]2024.01月支付计划'!$B:$K,10,0)</f>
        <v>20000</v>
      </c>
      <c r="N109" s="24">
        <v>9700</v>
      </c>
      <c r="O109" s="24">
        <f t="shared" si="89"/>
        <v>10300</v>
      </c>
      <c r="P109" s="24">
        <f t="shared" si="116"/>
        <v>2493.33333333334</v>
      </c>
      <c r="Q109" s="24"/>
      <c r="R109" s="24">
        <f t="shared" si="82"/>
        <v>2493.33333333334</v>
      </c>
      <c r="S109" s="24">
        <f>VLOOKUP(C109,'[3]11月支付计划'!$C$102:$J$314,8,0)</f>
        <v>0</v>
      </c>
      <c r="T109" s="24"/>
      <c r="U109" s="24">
        <f t="shared" si="83"/>
        <v>0</v>
      </c>
      <c r="V109" s="24">
        <f>VLOOKUP(D109,[5]河北应付账款!$C:$G,5,0)</f>
        <v>14960</v>
      </c>
      <c r="W109" s="24"/>
      <c r="X109" s="24">
        <f t="shared" si="84"/>
        <v>14960</v>
      </c>
      <c r="Y109" s="24"/>
      <c r="Z109" s="24"/>
      <c r="AA109" s="24">
        <f t="shared" si="85"/>
        <v>0</v>
      </c>
      <c r="AB109" s="24"/>
      <c r="AC109" s="24"/>
      <c r="AD109" s="24">
        <f t="shared" si="86"/>
        <v>0</v>
      </c>
      <c r="AE109" s="24"/>
      <c r="AF109" s="24"/>
      <c r="AG109" s="24">
        <f t="shared" si="87"/>
        <v>0</v>
      </c>
      <c r="AH109" s="47"/>
      <c r="AI109" s="42">
        <f t="shared" si="90"/>
        <v>-5260</v>
      </c>
      <c r="AJ109" s="42">
        <f t="shared" si="91"/>
        <v>-5260</v>
      </c>
      <c r="AK109" s="42">
        <f t="shared" si="92"/>
        <v>-7753.33333333334</v>
      </c>
      <c r="AL109" s="42">
        <f t="shared" si="93"/>
        <v>-27753.3333333333</v>
      </c>
      <c r="AM109" s="43" t="e">
        <f>VLOOKUP(D109,'[9]2月'!$B:$C,2,0)</f>
        <v>#N/A</v>
      </c>
      <c r="AN109" s="43">
        <f>VLOOKUP(C109,河北应付账款!$C:$AL,18,0)</f>
        <v>0</v>
      </c>
      <c r="AO109" s="43" t="e">
        <f>VLOOKUP(C109,'河北原材料（大宗）'!$C:$AN,20,0)</f>
        <v>#N/A</v>
      </c>
      <c r="AP109" s="43" t="e">
        <f>VLOOKUP(C109,'预付&amp;票到付款'!$B:$AU,15,0)</f>
        <v>#N/A</v>
      </c>
      <c r="AQ109" s="43" t="e">
        <f>VLOOKUP(C109,'涉诉-河北'!$B:$AV,15,0)</f>
        <v>#N/A</v>
      </c>
      <c r="AR109" s="43">
        <v>1</v>
      </c>
    </row>
    <row r="110" s="43" customFormat="1" ht="16.5" hidden="1" spans="2:43">
      <c r="B110" s="46">
        <v>105</v>
      </c>
      <c r="C110" s="46" t="str">
        <f>_xlfn.XLOOKUP(D110,[1]整理明细!$C:$C,[1]整理明细!$B:$B)</f>
        <v>S431010</v>
      </c>
      <c r="D110" s="47" t="s">
        <v>299</v>
      </c>
      <c r="E110" s="47" t="s">
        <v>1078</v>
      </c>
      <c r="F110" s="47"/>
      <c r="G110" s="66">
        <f>VLOOKUP($C110,'[2]2024.01月支付计划'!$B:$H,5,0)</f>
        <v>717156.56</v>
      </c>
      <c r="H110" s="66">
        <f>VLOOKUP($C110,'[2]2024.01月支付计划'!$B:$H,6,0)</f>
        <v>531940.17</v>
      </c>
      <c r="I110" s="66">
        <f>VLOOKUP($C110,'[2]2024.01月支付计划'!$B:$H,7,0)</f>
        <v>88656.695</v>
      </c>
      <c r="J110" s="24">
        <f t="shared" ref="J110:L110" si="134">P110+V110+Y110+AB110+AE110+S110+M110</f>
        <v>443016.934666667</v>
      </c>
      <c r="K110" s="24">
        <f t="shared" si="134"/>
        <v>291080</v>
      </c>
      <c r="L110" s="24">
        <f t="shared" si="134"/>
        <v>151936.934666667</v>
      </c>
      <c r="M110" s="33">
        <f>VLOOKUP(C110,'[2]2024.01月支付计划'!$B:$K,10,0)</f>
        <v>71000</v>
      </c>
      <c r="N110" s="24">
        <v>50000</v>
      </c>
      <c r="O110" s="24">
        <f t="shared" si="89"/>
        <v>21000</v>
      </c>
      <c r="P110" s="24">
        <f t="shared" si="116"/>
        <v>70925.356</v>
      </c>
      <c r="Q110" s="24">
        <f>VLOOKUP(D110,'[4]12月'!$I:$J,2,0)</f>
        <v>49000</v>
      </c>
      <c r="R110" s="24">
        <f t="shared" si="82"/>
        <v>21925.356</v>
      </c>
      <c r="S110" s="24">
        <f>VLOOKUP(C110,'[3]11月支付计划'!$C$102:$J$314,8,0)</f>
        <v>50000</v>
      </c>
      <c r="T110" s="24">
        <f>VLOOKUP(D110,'[4]11月'!$I:$J,2,0)</f>
        <v>78400</v>
      </c>
      <c r="U110" s="24">
        <f t="shared" si="83"/>
        <v>-28400</v>
      </c>
      <c r="V110" s="24">
        <f>VLOOKUP(D110,[5]河北应付账款!$C:$G,5,0)</f>
        <v>77574.4946666667</v>
      </c>
      <c r="W110" s="24">
        <f>VLOOKUP(D110,'[4]10月'!$I:$J,2,0)</f>
        <v>62720</v>
      </c>
      <c r="X110" s="24">
        <f t="shared" si="84"/>
        <v>14854.4946666667</v>
      </c>
      <c r="Y110" s="24">
        <f>VLOOKUP(D110,'[6]规则内-打印版'!$D$3:$I$158,6,0)</f>
        <v>64000</v>
      </c>
      <c r="Z110" s="24"/>
      <c r="AA110" s="24">
        <f t="shared" si="85"/>
        <v>64000</v>
      </c>
      <c r="AB110" s="24">
        <f>VLOOKUP(D110,[7]支付登记跟进V2!$B:$F,5,0)</f>
        <v>52000</v>
      </c>
      <c r="AC110" s="24">
        <f>VLOOKUP(D110,'[4]8月'!$I:$J,2,0)</f>
        <v>50960</v>
      </c>
      <c r="AD110" s="24">
        <f t="shared" si="86"/>
        <v>1040</v>
      </c>
      <c r="AE110" s="24">
        <f>VLOOKUP(D110,[8]签批清单!$B:$C,2,0)</f>
        <v>57517.084</v>
      </c>
      <c r="AF110" s="24"/>
      <c r="AG110" s="24">
        <f t="shared" si="87"/>
        <v>57517.084</v>
      </c>
      <c r="AH110" s="47"/>
      <c r="AI110" s="42">
        <f t="shared" si="90"/>
        <v>39988.4213333333</v>
      </c>
      <c r="AJ110" s="42">
        <f t="shared" si="91"/>
        <v>-10011.5786666667</v>
      </c>
      <c r="AK110" s="42">
        <f t="shared" si="92"/>
        <v>-80936.9346666667</v>
      </c>
      <c r="AL110" s="42">
        <f t="shared" si="93"/>
        <v>-151936.934666667</v>
      </c>
      <c r="AM110" s="43" t="e">
        <f>VLOOKUP(D110,'[9]2月'!$B:$C,2,0)</f>
        <v>#N/A</v>
      </c>
      <c r="AN110" s="43">
        <f>VLOOKUP(C110,河北应付账款!$C:$AL,18,0)</f>
        <v>50000</v>
      </c>
      <c r="AO110" s="43" t="e">
        <f>VLOOKUP(C110,'河北原材料（大宗）'!$C:$AN,20,0)</f>
        <v>#N/A</v>
      </c>
      <c r="AP110" s="43" t="e">
        <f>VLOOKUP(C110,'预付&amp;票到付款'!$B:$AU,15,0)</f>
        <v>#N/A</v>
      </c>
      <c r="AQ110" s="43" t="e">
        <f>VLOOKUP(C110,'涉诉-河北'!$B:$AV,15,0)</f>
        <v>#N/A</v>
      </c>
    </row>
    <row r="111" s="43" customFormat="1" ht="16.5" hidden="1" spans="2:43">
      <c r="B111" s="46">
        <v>106</v>
      </c>
      <c r="C111" s="46" t="str">
        <f>_xlfn.XLOOKUP(D111,[1]整理明细!$C:$C,[1]整理明细!$B:$B)</f>
        <v>S433014</v>
      </c>
      <c r="D111" s="47" t="s">
        <v>301</v>
      </c>
      <c r="E111" s="47" t="s">
        <v>1078</v>
      </c>
      <c r="F111" s="47"/>
      <c r="G111" s="66">
        <f>VLOOKUP($C111,'[2]2024.01月支付计划'!$B:$H,5,0)</f>
        <v>29924.39</v>
      </c>
      <c r="H111" s="66">
        <f>VLOOKUP($C111,'[2]2024.01月支付计划'!$B:$H,6,0)</f>
        <v>0</v>
      </c>
      <c r="I111" s="66">
        <f>VLOOKUP($C111,'[2]2024.01月支付计划'!$B:$H,7,0)</f>
        <v>0</v>
      </c>
      <c r="J111" s="24">
        <f t="shared" ref="J111:L111" si="135">P111+V111+Y111+AB111+AE111+S111+M111</f>
        <v>0</v>
      </c>
      <c r="K111" s="24">
        <f t="shared" si="135"/>
        <v>0</v>
      </c>
      <c r="L111" s="24">
        <f t="shared" si="135"/>
        <v>0</v>
      </c>
      <c r="M111" s="33">
        <f>VLOOKUP(C111,'[2]2024.01月支付计划'!$B:$K,10,0)</f>
        <v>0</v>
      </c>
      <c r="N111" s="24"/>
      <c r="O111" s="24">
        <f t="shared" si="89"/>
        <v>0</v>
      </c>
      <c r="P111" s="24">
        <f t="shared" si="116"/>
        <v>0</v>
      </c>
      <c r="Q111" s="24"/>
      <c r="R111" s="24">
        <f t="shared" si="82"/>
        <v>0</v>
      </c>
      <c r="S111" s="24">
        <f>VLOOKUP(C111,'[3]11月支付计划'!$C$102:$J$314,8,0)</f>
        <v>0</v>
      </c>
      <c r="T111" s="24"/>
      <c r="U111" s="24">
        <f t="shared" si="83"/>
        <v>0</v>
      </c>
      <c r="V111" s="24">
        <f>VLOOKUP(D111,[5]河北应付账款!$C:$G,5,0)</f>
        <v>0</v>
      </c>
      <c r="W111" s="24"/>
      <c r="X111" s="24">
        <f t="shared" si="84"/>
        <v>0</v>
      </c>
      <c r="Y111" s="24"/>
      <c r="Z111" s="24"/>
      <c r="AA111" s="24">
        <f t="shared" si="85"/>
        <v>0</v>
      </c>
      <c r="AB111" s="24"/>
      <c r="AC111" s="24"/>
      <c r="AD111" s="24">
        <f t="shared" si="86"/>
        <v>0</v>
      </c>
      <c r="AE111" s="24"/>
      <c r="AF111" s="24"/>
      <c r="AG111" s="24">
        <f t="shared" si="87"/>
        <v>0</v>
      </c>
      <c r="AH111" s="47"/>
      <c r="AI111" s="42">
        <f t="shared" si="90"/>
        <v>0</v>
      </c>
      <c r="AJ111" s="42">
        <f t="shared" si="91"/>
        <v>0</v>
      </c>
      <c r="AK111" s="42">
        <f t="shared" si="92"/>
        <v>0</v>
      </c>
      <c r="AL111" s="42">
        <f t="shared" si="93"/>
        <v>0</v>
      </c>
      <c r="AM111" s="43" t="e">
        <f>VLOOKUP(D111,'[9]2月'!$B:$C,2,0)</f>
        <v>#N/A</v>
      </c>
      <c r="AN111" s="43">
        <f>VLOOKUP(C111,河北应付账款!$C:$AL,18,0)</f>
        <v>0</v>
      </c>
      <c r="AO111" s="43" t="e">
        <f>VLOOKUP(C111,'河北原材料（大宗）'!$C:$AN,20,0)</f>
        <v>#N/A</v>
      </c>
      <c r="AP111" s="43" t="e">
        <f>VLOOKUP(C111,'预付&amp;票到付款'!$B:$AU,15,0)</f>
        <v>#N/A</v>
      </c>
      <c r="AQ111" s="43" t="e">
        <f>VLOOKUP(C111,'涉诉-河北'!$B:$AV,15,0)</f>
        <v>#N/A</v>
      </c>
    </row>
    <row r="112" s="43" customFormat="1" ht="16.5" hidden="1" spans="2:43">
      <c r="B112" s="46">
        <v>107</v>
      </c>
      <c r="C112" s="46" t="str">
        <f>_xlfn.XLOOKUP(D112,[1]整理明细!$C:$C,[1]整理明细!$B:$B)</f>
        <v>S412021</v>
      </c>
      <c r="D112" s="47" t="s">
        <v>303</v>
      </c>
      <c r="E112" s="47" t="s">
        <v>1078</v>
      </c>
      <c r="F112" s="47"/>
      <c r="G112" s="66">
        <f>VLOOKUP($C112,'[2]2024.01月支付计划'!$B:$H,5,0)</f>
        <v>28888.81</v>
      </c>
      <c r="H112" s="66">
        <f>VLOOKUP($C112,'[2]2024.01月支付计划'!$B:$H,6,0)</f>
        <v>0</v>
      </c>
      <c r="I112" s="66">
        <f>VLOOKUP($C112,'[2]2024.01月支付计划'!$B:$H,7,0)</f>
        <v>0</v>
      </c>
      <c r="J112" s="24">
        <f t="shared" ref="J112:L112" si="136">P112+V112+Y112+AB112+AE112+S112+M112</f>
        <v>0</v>
      </c>
      <c r="K112" s="24">
        <f t="shared" si="136"/>
        <v>0</v>
      </c>
      <c r="L112" s="24">
        <f t="shared" si="136"/>
        <v>0</v>
      </c>
      <c r="M112" s="33">
        <f>VLOOKUP(C112,'[2]2024.01月支付计划'!$B:$K,10,0)</f>
        <v>0</v>
      </c>
      <c r="N112" s="24"/>
      <c r="O112" s="24">
        <f t="shared" si="89"/>
        <v>0</v>
      </c>
      <c r="P112" s="24">
        <f t="shared" si="116"/>
        <v>0</v>
      </c>
      <c r="Q112" s="24"/>
      <c r="R112" s="24">
        <f t="shared" si="82"/>
        <v>0</v>
      </c>
      <c r="S112" s="24">
        <f>VLOOKUP(C112,'[3]11月支付计划'!$C$102:$J$314,8,0)</f>
        <v>0</v>
      </c>
      <c r="T112" s="24"/>
      <c r="U112" s="24">
        <f t="shared" si="83"/>
        <v>0</v>
      </c>
      <c r="V112" s="24">
        <f>VLOOKUP(D112,[5]河北应付账款!$C:$G,5,0)</f>
        <v>0</v>
      </c>
      <c r="W112" s="24"/>
      <c r="X112" s="24">
        <f t="shared" si="84"/>
        <v>0</v>
      </c>
      <c r="Y112" s="24"/>
      <c r="Z112" s="24"/>
      <c r="AA112" s="24">
        <f t="shared" si="85"/>
        <v>0</v>
      </c>
      <c r="AB112" s="24"/>
      <c r="AC112" s="24"/>
      <c r="AD112" s="24">
        <f t="shared" si="86"/>
        <v>0</v>
      </c>
      <c r="AE112" s="24"/>
      <c r="AF112" s="24"/>
      <c r="AG112" s="24">
        <f t="shared" si="87"/>
        <v>0</v>
      </c>
      <c r="AH112" s="47"/>
      <c r="AI112" s="42">
        <f t="shared" si="90"/>
        <v>0</v>
      </c>
      <c r="AJ112" s="42">
        <f t="shared" si="91"/>
        <v>0</v>
      </c>
      <c r="AK112" s="42">
        <f t="shared" si="92"/>
        <v>0</v>
      </c>
      <c r="AL112" s="42">
        <f t="shared" si="93"/>
        <v>0</v>
      </c>
      <c r="AM112" s="43" t="e">
        <f>VLOOKUP(D112,'[9]2月'!$B:$C,2,0)</f>
        <v>#N/A</v>
      </c>
      <c r="AN112" s="43">
        <f>VLOOKUP(C112,河北应付账款!$C:$AL,18,0)</f>
        <v>0</v>
      </c>
      <c r="AO112" s="43" t="e">
        <f>VLOOKUP(C112,'河北原材料（大宗）'!$C:$AN,20,0)</f>
        <v>#N/A</v>
      </c>
      <c r="AP112" s="43" t="e">
        <f>VLOOKUP(C112,'预付&amp;票到付款'!$B:$AU,15,0)</f>
        <v>#N/A</v>
      </c>
      <c r="AQ112" s="43" t="e">
        <f>VLOOKUP(C112,'涉诉-河北'!$B:$AV,15,0)</f>
        <v>#N/A</v>
      </c>
    </row>
    <row r="113" s="43" customFormat="1" ht="16.5" hidden="1" spans="2:44">
      <c r="B113" s="67">
        <v>108</v>
      </c>
      <c r="C113" s="67" t="str">
        <f>_xlfn.XLOOKUP(D113,[1]整理明细!$C:$C,[1]整理明细!$B:$B)</f>
        <v>S413167</v>
      </c>
      <c r="D113" s="68" t="s">
        <v>307</v>
      </c>
      <c r="E113" s="68" t="s">
        <v>1078</v>
      </c>
      <c r="F113" s="68"/>
      <c r="G113" s="66">
        <f>VLOOKUP($C113,'[2]2024.01月支付计划'!$B:$H,5,0)</f>
        <v>637671.26</v>
      </c>
      <c r="H113" s="66">
        <f>VLOOKUP($C113,'[2]2024.01月支付计划'!$B:$H,6,0)</f>
        <v>842195</v>
      </c>
      <c r="I113" s="66">
        <f>VLOOKUP($C113,'[2]2024.01月支付计划'!$B:$H,7,0)</f>
        <v>140365.833333333</v>
      </c>
      <c r="J113" s="24">
        <f t="shared" ref="J113:L113" si="137">P113+V113+Y113+AB113+AE113+S113+M113</f>
        <v>938690.965333332</v>
      </c>
      <c r="K113" s="24">
        <f t="shared" si="137"/>
        <v>764280</v>
      </c>
      <c r="L113" s="24">
        <f t="shared" si="137"/>
        <v>174410.965333332</v>
      </c>
      <c r="M113" s="33">
        <f>VLOOKUP(C113,'[2]2024.01月支付计划'!$B:$K,10,0)</f>
        <v>112000</v>
      </c>
      <c r="N113" s="24">
        <v>58200</v>
      </c>
      <c r="O113" s="24">
        <f t="shared" si="89"/>
        <v>53800</v>
      </c>
      <c r="P113" s="24">
        <f t="shared" si="116"/>
        <v>112292.666666666</v>
      </c>
      <c r="Q113" s="24">
        <f>VLOOKUP(D113,'[4]12月'!$I:$J,2,0)</f>
        <v>67900</v>
      </c>
      <c r="R113" s="24">
        <f t="shared" si="82"/>
        <v>44392.6666666664</v>
      </c>
      <c r="S113" s="24">
        <f>VLOOKUP(C113,'[3]11月支付计划'!$C$102:$J$314,8,0)</f>
        <v>140000</v>
      </c>
      <c r="T113" s="24">
        <f>VLOOKUP(D113,'[4]11月'!$I:$J,2,0)</f>
        <v>67900</v>
      </c>
      <c r="U113" s="24">
        <f t="shared" si="83"/>
        <v>72100</v>
      </c>
      <c r="V113" s="24">
        <f>VLOOKUP(D113,[5]河北应付账款!$C:$G,5,0)</f>
        <v>169128.078666666</v>
      </c>
      <c r="W113" s="24">
        <f>VLOOKUP(D113,'[4]10月'!$I:$J,2,0)</f>
        <v>100000</v>
      </c>
      <c r="X113" s="24">
        <f t="shared" si="84"/>
        <v>69128.078666666</v>
      </c>
      <c r="Y113" s="24">
        <f>VLOOKUP(D113,'[6]规则内-打印版'!$D$3:$I$158,6,0)</f>
        <v>160000</v>
      </c>
      <c r="Z113" s="24"/>
      <c r="AA113" s="24">
        <f t="shared" si="85"/>
        <v>160000</v>
      </c>
      <c r="AB113" s="24">
        <f>VLOOKUP(D113,[7]支付登记跟进V2!$B:$F,5,0)</f>
        <v>124000</v>
      </c>
      <c r="AC113" s="24">
        <f>VLOOKUP(D113,'[4]8月'!$I:$J,2,0)</f>
        <v>350000</v>
      </c>
      <c r="AD113" s="24">
        <f t="shared" si="86"/>
        <v>-226000</v>
      </c>
      <c r="AE113" s="24">
        <f>VLOOKUP(D113,[8]签批清单!$B:$C,2,0)</f>
        <v>121270.22</v>
      </c>
      <c r="AF113" s="24">
        <f>VLOOKUP(D113,'[4]7月'!$I:$J,2,0)</f>
        <v>120280</v>
      </c>
      <c r="AG113" s="24">
        <f t="shared" si="87"/>
        <v>990.220000000001</v>
      </c>
      <c r="AH113" s="47"/>
      <c r="AI113" s="42">
        <f t="shared" si="90"/>
        <v>189881.701333334</v>
      </c>
      <c r="AJ113" s="42">
        <f t="shared" si="91"/>
        <v>49881.701333334</v>
      </c>
      <c r="AK113" s="42">
        <f t="shared" si="92"/>
        <v>-62410.9653333324</v>
      </c>
      <c r="AL113" s="42">
        <f t="shared" si="93"/>
        <v>-174410.965333332</v>
      </c>
      <c r="AM113" s="43" t="e">
        <f>VLOOKUP(D113,'[9]2月'!$B:$C,2,0)</f>
        <v>#N/A</v>
      </c>
      <c r="AN113" s="43">
        <f>VLOOKUP(C113,河北应付账款!$C:$AL,18,0)</f>
        <v>140000</v>
      </c>
      <c r="AO113" s="43" t="e">
        <f>VLOOKUP(C113,'河北原材料（大宗）'!$C:$AN,20,0)</f>
        <v>#N/A</v>
      </c>
      <c r="AP113" s="43" t="e">
        <f>VLOOKUP(C113,'预付&amp;票到付款'!$B:$AU,15,0)</f>
        <v>#N/A</v>
      </c>
      <c r="AQ113" s="43" t="e">
        <f>VLOOKUP(C113,'涉诉-河北'!$B:$AV,15,0)</f>
        <v>#N/A</v>
      </c>
      <c r="AR113" s="43">
        <v>1</v>
      </c>
    </row>
    <row r="114" s="43" customFormat="1" ht="16.5" hidden="1" spans="2:43">
      <c r="B114" s="46">
        <v>109</v>
      </c>
      <c r="C114" s="46" t="str">
        <f>_xlfn.XLOOKUP(D114,[1]整理明细!$C:$C,[1]整理明细!$B:$B)</f>
        <v>S411013</v>
      </c>
      <c r="D114" s="47" t="s">
        <v>309</v>
      </c>
      <c r="E114" s="47" t="s">
        <v>1078</v>
      </c>
      <c r="F114" s="47"/>
      <c r="G114" s="66">
        <f>VLOOKUP($C114,'[2]2024.01月支付计划'!$B:$H,5,0)</f>
        <v>1219055.76</v>
      </c>
      <c r="H114" s="66">
        <f>VLOOKUP($C114,'[2]2024.01月支付计划'!$B:$H,6,0)</f>
        <v>332201.71</v>
      </c>
      <c r="I114" s="66">
        <f>VLOOKUP($C114,'[2]2024.01月支付计划'!$B:$H,7,0)</f>
        <v>55366.9516666667</v>
      </c>
      <c r="J114" s="24">
        <f t="shared" ref="J114:L114" si="138">P114+V114+Y114+AB114+AE114+S114+M114</f>
        <v>567610.782666667</v>
      </c>
      <c r="K114" s="24">
        <f t="shared" si="138"/>
        <v>390130</v>
      </c>
      <c r="L114" s="24">
        <f t="shared" si="138"/>
        <v>177480.782666667</v>
      </c>
      <c r="M114" s="33">
        <f>VLOOKUP(C114,'[2]2024.01月支付计划'!$B:$K,10,0)</f>
        <v>44000</v>
      </c>
      <c r="N114" s="24"/>
      <c r="O114" s="24">
        <f t="shared" si="89"/>
        <v>44000</v>
      </c>
      <c r="P114" s="24">
        <f t="shared" si="116"/>
        <v>44293.5613333334</v>
      </c>
      <c r="Q114" s="24"/>
      <c r="R114" s="24">
        <f t="shared" si="82"/>
        <v>44293.5613333334</v>
      </c>
      <c r="S114" s="24">
        <f>VLOOKUP(C114,'[3]11月支付计划'!$C$102:$J$314,8,0)</f>
        <v>60000</v>
      </c>
      <c r="T114" s="24"/>
      <c r="U114" s="24">
        <f t="shared" si="83"/>
        <v>60000</v>
      </c>
      <c r="V114" s="24">
        <f>VLOOKUP(D114,[5]河北应付账款!$C:$G,5,0)</f>
        <v>78858.7533333334</v>
      </c>
      <c r="W114" s="24"/>
      <c r="X114" s="24">
        <f t="shared" si="84"/>
        <v>78858.7533333334</v>
      </c>
      <c r="Y114" s="24">
        <f>VLOOKUP(D114,'[6]规则内-打印版'!$D$3:$I$158,6,0)</f>
        <v>91000</v>
      </c>
      <c r="Z114" s="24">
        <f>VLOOKUP(D114,'[4]9月'!$I:$J,2,0)</f>
        <v>100000</v>
      </c>
      <c r="AA114" s="24">
        <f t="shared" si="85"/>
        <v>-9000</v>
      </c>
      <c r="AB114" s="24">
        <f>VLOOKUP(D114,[7]支付登记跟进V2!$B:$F,5,0)</f>
        <v>100000</v>
      </c>
      <c r="AC114" s="24">
        <f>VLOOKUP(D114,'[4]8月'!$I:$J,2,0)</f>
        <v>145600</v>
      </c>
      <c r="AD114" s="24">
        <f t="shared" si="86"/>
        <v>-45600</v>
      </c>
      <c r="AE114" s="24">
        <f>VLOOKUP(D114,[8]签批清单!$B:$C,2,0)</f>
        <v>149458.468</v>
      </c>
      <c r="AF114" s="24">
        <f>VLOOKUP(D114,'[4]7月'!$I:$J,2,0)</f>
        <v>144530</v>
      </c>
      <c r="AG114" s="24">
        <f t="shared" si="87"/>
        <v>4928.46799999999</v>
      </c>
      <c r="AH114" s="47"/>
      <c r="AI114" s="42">
        <f t="shared" si="90"/>
        <v>-29187.2213333334</v>
      </c>
      <c r="AJ114" s="42">
        <f t="shared" si="91"/>
        <v>-89187.2213333334</v>
      </c>
      <c r="AK114" s="42">
        <f t="shared" si="92"/>
        <v>-133480.782666667</v>
      </c>
      <c r="AL114" s="42">
        <f t="shared" si="93"/>
        <v>-177480.782666667</v>
      </c>
      <c r="AM114" s="43" t="e">
        <f>VLOOKUP(D114,'[9]2月'!$B:$C,2,0)</f>
        <v>#N/A</v>
      </c>
      <c r="AN114" s="43">
        <f>VLOOKUP(C114,河北应付账款!$C:$AL,18,0)</f>
        <v>60000</v>
      </c>
      <c r="AO114" s="43" t="e">
        <f>VLOOKUP(C114,'河北原材料（大宗）'!$C:$AN,20,0)</f>
        <v>#N/A</v>
      </c>
      <c r="AP114" s="43" t="e">
        <f>VLOOKUP(C114,'预付&amp;票到付款'!$B:$AU,15,0)</f>
        <v>#N/A</v>
      </c>
      <c r="AQ114" s="43" t="e">
        <f>VLOOKUP(C114,'涉诉-河北'!$B:$AV,15,0)</f>
        <v>#N/A</v>
      </c>
    </row>
    <row r="115" s="43" customFormat="1" ht="16.5" hidden="1" spans="2:43">
      <c r="B115" s="46">
        <v>110</v>
      </c>
      <c r="C115" s="46" t="s">
        <v>312</v>
      </c>
      <c r="D115" s="47" t="s">
        <v>313</v>
      </c>
      <c r="E115" s="47" t="s">
        <v>1078</v>
      </c>
      <c r="F115" s="47"/>
      <c r="G115" s="66">
        <f>VLOOKUP($C115,'[2]2024.01月支付计划'!$B:$H,5,0)</f>
        <v>23937.6</v>
      </c>
      <c r="H115" s="66">
        <f>VLOOKUP($C115,'[2]2024.01月支付计划'!$B:$H,6,0)</f>
        <v>0</v>
      </c>
      <c r="I115" s="66">
        <f>VLOOKUP($C115,'[2]2024.01月支付计划'!$B:$H,7,0)</f>
        <v>0</v>
      </c>
      <c r="J115" s="24">
        <f t="shared" ref="J115:L115" si="139">P115+V115+Y115+AB115+AE115+S115+M115</f>
        <v>0</v>
      </c>
      <c r="K115" s="24">
        <f t="shared" si="139"/>
        <v>0</v>
      </c>
      <c r="L115" s="24">
        <f t="shared" si="139"/>
        <v>0</v>
      </c>
      <c r="M115" s="33"/>
      <c r="N115" s="24"/>
      <c r="O115" s="24">
        <f t="shared" si="89"/>
        <v>0</v>
      </c>
      <c r="P115" s="24">
        <f t="shared" si="116"/>
        <v>0</v>
      </c>
      <c r="Q115" s="24"/>
      <c r="R115" s="24">
        <f t="shared" si="82"/>
        <v>0</v>
      </c>
      <c r="S115" s="24"/>
      <c r="T115" s="24"/>
      <c r="U115" s="24">
        <f t="shared" si="83"/>
        <v>0</v>
      </c>
      <c r="V115" s="24"/>
      <c r="W115" s="24"/>
      <c r="X115" s="24">
        <f t="shared" si="84"/>
        <v>0</v>
      </c>
      <c r="Y115" s="24"/>
      <c r="Z115" s="24"/>
      <c r="AA115" s="24">
        <f t="shared" si="85"/>
        <v>0</v>
      </c>
      <c r="AB115" s="24"/>
      <c r="AC115" s="24"/>
      <c r="AD115" s="24">
        <f t="shared" si="86"/>
        <v>0</v>
      </c>
      <c r="AE115" s="24"/>
      <c r="AF115" s="24"/>
      <c r="AG115" s="24">
        <f t="shared" si="87"/>
        <v>0</v>
      </c>
      <c r="AH115" s="47"/>
      <c r="AI115" s="42">
        <f t="shared" si="90"/>
        <v>0</v>
      </c>
      <c r="AJ115" s="42">
        <f t="shared" si="91"/>
        <v>0</v>
      </c>
      <c r="AK115" s="42">
        <f t="shared" si="92"/>
        <v>0</v>
      </c>
      <c r="AL115" s="42">
        <f t="shared" si="93"/>
        <v>0</v>
      </c>
      <c r="AM115" s="43" t="e">
        <f>VLOOKUP(D115,'[9]2月'!$B:$C,2,0)</f>
        <v>#N/A</v>
      </c>
      <c r="AN115" s="43">
        <f>VLOOKUP(C115,河北应付账款!$C:$AL,18,0)</f>
        <v>0</v>
      </c>
      <c r="AO115" s="43" t="e">
        <f>VLOOKUP(C115,'河北原材料（大宗）'!$C:$AN,20,0)</f>
        <v>#N/A</v>
      </c>
      <c r="AP115" s="43" t="e">
        <f>VLOOKUP(C115,'预付&amp;票到付款'!$B:$AU,15,0)</f>
        <v>#N/A</v>
      </c>
      <c r="AQ115" s="43" t="e">
        <f>VLOOKUP(C115,'涉诉-河北'!$B:$AV,15,0)</f>
        <v>#N/A</v>
      </c>
    </row>
    <row r="116" s="43" customFormat="1" ht="16.5" hidden="1" spans="2:43">
      <c r="B116" s="46">
        <v>111</v>
      </c>
      <c r="C116" s="46" t="str">
        <f>_xlfn.XLOOKUP(D116,[1]整理明细!$C:$C,[1]整理明细!$B:$B)</f>
        <v>S411039</v>
      </c>
      <c r="D116" s="47" t="s">
        <v>317</v>
      </c>
      <c r="E116" s="47" t="s">
        <v>1078</v>
      </c>
      <c r="F116" s="47"/>
      <c r="G116" s="66">
        <f>VLOOKUP($C116,'[2]2024.01月支付计划'!$B:$H,5,0)</f>
        <v>22760</v>
      </c>
      <c r="H116" s="66">
        <f>VLOOKUP($C116,'[2]2024.01月支付计划'!$B:$H,6,0)</f>
        <v>1300</v>
      </c>
      <c r="I116" s="66">
        <f>VLOOKUP($C116,'[2]2024.01月支付计划'!$B:$H,7,0)</f>
        <v>216.666666666667</v>
      </c>
      <c r="J116" s="24">
        <f t="shared" ref="J116:L116" si="140">P116+V116+Y116+AB116+AE116+S116+M116</f>
        <v>1229.33333333333</v>
      </c>
      <c r="K116" s="24">
        <f t="shared" si="140"/>
        <v>0</v>
      </c>
      <c r="L116" s="24">
        <f t="shared" si="140"/>
        <v>1229.33333333333</v>
      </c>
      <c r="M116" s="33">
        <f>VLOOKUP(C116,'[2]2024.01月支付计划'!$B:$K,10,0)</f>
        <v>0</v>
      </c>
      <c r="N116" s="24"/>
      <c r="O116" s="24">
        <f t="shared" si="89"/>
        <v>0</v>
      </c>
      <c r="P116" s="24">
        <f t="shared" si="116"/>
        <v>173.333333333334</v>
      </c>
      <c r="Q116" s="24"/>
      <c r="R116" s="24">
        <f t="shared" si="82"/>
        <v>173.333333333334</v>
      </c>
      <c r="S116" s="24">
        <f>VLOOKUP(C116,'[3]11月支付计划'!$C$102:$J$314,8,0)</f>
        <v>0</v>
      </c>
      <c r="T116" s="24"/>
      <c r="U116" s="24">
        <f t="shared" si="83"/>
        <v>0</v>
      </c>
      <c r="V116" s="24">
        <f>VLOOKUP(D116,[5]河北应付账款!$C:$G,5,0)</f>
        <v>1056</v>
      </c>
      <c r="W116" s="24"/>
      <c r="X116" s="24">
        <f t="shared" si="84"/>
        <v>1056</v>
      </c>
      <c r="Y116" s="24"/>
      <c r="Z116" s="24"/>
      <c r="AA116" s="24">
        <f t="shared" si="85"/>
        <v>0</v>
      </c>
      <c r="AB116" s="24"/>
      <c r="AC116" s="24"/>
      <c r="AD116" s="24">
        <f t="shared" si="86"/>
        <v>0</v>
      </c>
      <c r="AE116" s="24"/>
      <c r="AF116" s="24"/>
      <c r="AG116" s="24">
        <f t="shared" si="87"/>
        <v>0</v>
      </c>
      <c r="AH116" s="47"/>
      <c r="AI116" s="42">
        <f t="shared" si="90"/>
        <v>-1056</v>
      </c>
      <c r="AJ116" s="42">
        <f t="shared" si="91"/>
        <v>-1056</v>
      </c>
      <c r="AK116" s="42">
        <f t="shared" si="92"/>
        <v>-1229.33333333333</v>
      </c>
      <c r="AL116" s="42">
        <f t="shared" si="93"/>
        <v>-1229.33333333333</v>
      </c>
      <c r="AM116" s="43" t="e">
        <f>VLOOKUP(D116,'[9]2月'!$B:$C,2,0)</f>
        <v>#N/A</v>
      </c>
      <c r="AN116" s="43">
        <f>VLOOKUP(C116,河北应付账款!$C:$AL,18,0)</f>
        <v>0</v>
      </c>
      <c r="AO116" s="43" t="e">
        <f>VLOOKUP(C116,'河北原材料（大宗）'!$C:$AN,20,0)</f>
        <v>#N/A</v>
      </c>
      <c r="AP116" s="43" t="e">
        <f>VLOOKUP(C116,'预付&amp;票到付款'!$B:$AU,15,0)</f>
        <v>#N/A</v>
      </c>
      <c r="AQ116" s="43" t="e">
        <f>VLOOKUP(C116,'涉诉-河北'!$B:$AV,15,0)</f>
        <v>#N/A</v>
      </c>
    </row>
    <row r="117" s="43" customFormat="1" ht="16.5" hidden="1" spans="2:43">
      <c r="B117" s="46">
        <v>112</v>
      </c>
      <c r="C117" s="46" t="str">
        <f>_xlfn.XLOOKUP(D117,[1]整理明细!$C:$C,[1]整理明细!$B:$B)</f>
        <v>S413087</v>
      </c>
      <c r="D117" s="47" t="s">
        <v>323</v>
      </c>
      <c r="E117" s="47" t="s">
        <v>1078</v>
      </c>
      <c r="F117" s="47"/>
      <c r="G117" s="66">
        <f>VLOOKUP($C117,'[2]2024.01月支付计划'!$B:$H,5,0)</f>
        <v>18714.75</v>
      </c>
      <c r="H117" s="66">
        <f>VLOOKUP($C117,'[2]2024.01月支付计划'!$B:$H,6,0)</f>
        <v>0</v>
      </c>
      <c r="I117" s="66">
        <f>VLOOKUP($C117,'[2]2024.01月支付计划'!$B:$H,7,0)</f>
        <v>0</v>
      </c>
      <c r="J117" s="24">
        <f t="shared" ref="J117:L117" si="141">P117+V117+Y117+AB117+AE117+S117+M117</f>
        <v>0</v>
      </c>
      <c r="K117" s="24">
        <f t="shared" si="141"/>
        <v>0</v>
      </c>
      <c r="L117" s="24">
        <f t="shared" si="141"/>
        <v>0</v>
      </c>
      <c r="M117" s="33">
        <f>VLOOKUP(C117,'[2]2024.01月支付计划'!$B:$K,10,0)</f>
        <v>0</v>
      </c>
      <c r="N117" s="24"/>
      <c r="O117" s="24">
        <f t="shared" si="89"/>
        <v>0</v>
      </c>
      <c r="P117" s="24">
        <f t="shared" si="116"/>
        <v>0</v>
      </c>
      <c r="Q117" s="24"/>
      <c r="R117" s="24">
        <f t="shared" si="82"/>
        <v>0</v>
      </c>
      <c r="S117" s="24">
        <f>VLOOKUP(C117,'[3]11月支付计划'!$C$102:$J$314,8,0)</f>
        <v>0</v>
      </c>
      <c r="T117" s="24"/>
      <c r="U117" s="24">
        <f t="shared" si="83"/>
        <v>0</v>
      </c>
      <c r="V117" s="24">
        <f>VLOOKUP(D117,[5]河北应付账款!$C:$G,5,0)</f>
        <v>0</v>
      </c>
      <c r="W117" s="24"/>
      <c r="X117" s="24">
        <f t="shared" si="84"/>
        <v>0</v>
      </c>
      <c r="Y117" s="24"/>
      <c r="Z117" s="24"/>
      <c r="AA117" s="24">
        <f t="shared" si="85"/>
        <v>0</v>
      </c>
      <c r="AB117" s="24"/>
      <c r="AC117" s="24"/>
      <c r="AD117" s="24">
        <f t="shared" si="86"/>
        <v>0</v>
      </c>
      <c r="AE117" s="24"/>
      <c r="AF117" s="24"/>
      <c r="AG117" s="24">
        <f t="shared" si="87"/>
        <v>0</v>
      </c>
      <c r="AH117" s="47"/>
      <c r="AI117" s="42">
        <f t="shared" si="90"/>
        <v>0</v>
      </c>
      <c r="AJ117" s="42">
        <f t="shared" si="91"/>
        <v>0</v>
      </c>
      <c r="AK117" s="42">
        <f t="shared" si="92"/>
        <v>0</v>
      </c>
      <c r="AL117" s="42">
        <f t="shared" si="93"/>
        <v>0</v>
      </c>
      <c r="AM117" s="43" t="e">
        <f>VLOOKUP(D117,'[9]2月'!$B:$C,2,0)</f>
        <v>#N/A</v>
      </c>
      <c r="AN117" s="43">
        <f>VLOOKUP(C117,河北应付账款!$C:$AL,18,0)</f>
        <v>0</v>
      </c>
      <c r="AO117" s="43" t="e">
        <f>VLOOKUP(C117,'河北原材料（大宗）'!$C:$AN,20,0)</f>
        <v>#N/A</v>
      </c>
      <c r="AP117" s="43" t="e">
        <f>VLOOKUP(C117,'预付&amp;票到付款'!$B:$AU,15,0)</f>
        <v>#N/A</v>
      </c>
      <c r="AQ117" s="43" t="e">
        <f>VLOOKUP(C117,'涉诉-河北'!$B:$AV,15,0)</f>
        <v>#N/A</v>
      </c>
    </row>
    <row r="118" s="43" customFormat="1" ht="16.5" hidden="1" spans="2:43">
      <c r="B118" s="46">
        <v>113</v>
      </c>
      <c r="C118" s="46" t="str">
        <f>_xlfn.XLOOKUP(D118,[1]整理明细!$C:$C,[1]整理明细!$B:$B)</f>
        <v>S537016</v>
      </c>
      <c r="D118" s="47" t="s">
        <v>802</v>
      </c>
      <c r="E118" s="47" t="s">
        <v>1078</v>
      </c>
      <c r="F118" s="47"/>
      <c r="G118" s="66">
        <f>VLOOKUP($C118,'[2]2024.01月支付计划'!$B:$H,5,0)</f>
        <v>18488.18</v>
      </c>
      <c r="H118" s="66">
        <f>VLOOKUP($C118,'[2]2024.01月支付计划'!$B:$H,6,0)</f>
        <v>0</v>
      </c>
      <c r="I118" s="66">
        <f>VLOOKUP($C118,'[2]2024.01月支付计划'!$B:$H,7,0)</f>
        <v>0</v>
      </c>
      <c r="J118" s="24">
        <f t="shared" ref="J118:L118" si="142">P118+V118+Y118+AB118+AE118+S118+M118</f>
        <v>0</v>
      </c>
      <c r="K118" s="24">
        <f t="shared" si="142"/>
        <v>0</v>
      </c>
      <c r="L118" s="24">
        <f t="shared" si="142"/>
        <v>0</v>
      </c>
      <c r="M118" s="33">
        <f>VLOOKUP(C118,'[2]2024.01月支付计划'!$B:$K,10,0)</f>
        <v>0</v>
      </c>
      <c r="N118" s="24"/>
      <c r="O118" s="24">
        <f t="shared" si="89"/>
        <v>0</v>
      </c>
      <c r="P118" s="24">
        <f t="shared" si="116"/>
        <v>0</v>
      </c>
      <c r="Q118" s="24"/>
      <c r="R118" s="24">
        <f t="shared" si="82"/>
        <v>0</v>
      </c>
      <c r="S118" s="24">
        <f>VLOOKUP(C118,'[3]11月支付计划'!$C$102:$J$314,8,0)</f>
        <v>0</v>
      </c>
      <c r="T118" s="24"/>
      <c r="U118" s="24">
        <f t="shared" si="83"/>
        <v>0</v>
      </c>
      <c r="V118" s="24">
        <f>VLOOKUP(D118,[5]河北应付账款!$C:$G,5,0)</f>
        <v>0</v>
      </c>
      <c r="W118" s="24"/>
      <c r="X118" s="24">
        <f t="shared" si="84"/>
        <v>0</v>
      </c>
      <c r="Y118" s="24"/>
      <c r="Z118" s="24"/>
      <c r="AA118" s="24">
        <f t="shared" si="85"/>
        <v>0</v>
      </c>
      <c r="AB118" s="24"/>
      <c r="AC118" s="24"/>
      <c r="AD118" s="24">
        <f t="shared" si="86"/>
        <v>0</v>
      </c>
      <c r="AE118" s="24"/>
      <c r="AF118" s="24"/>
      <c r="AG118" s="24">
        <f t="shared" si="87"/>
        <v>0</v>
      </c>
      <c r="AH118" s="47"/>
      <c r="AI118" s="42">
        <f t="shared" si="90"/>
        <v>0</v>
      </c>
      <c r="AJ118" s="42">
        <f t="shared" si="91"/>
        <v>0</v>
      </c>
      <c r="AK118" s="42">
        <f t="shared" si="92"/>
        <v>0</v>
      </c>
      <c r="AL118" s="42">
        <f t="shared" si="93"/>
        <v>0</v>
      </c>
      <c r="AM118" s="43" t="e">
        <f>VLOOKUP(D118,'[9]2月'!$B:$C,2,0)</f>
        <v>#N/A</v>
      </c>
      <c r="AN118" s="43" t="e">
        <f>VLOOKUP(C118,河北应付账款!$C:$AL,18,0)</f>
        <v>#N/A</v>
      </c>
      <c r="AO118" s="43">
        <f>VLOOKUP(C118,'河北原材料（大宗）'!$C:$AN,20,0)</f>
        <v>0</v>
      </c>
      <c r="AP118" s="43" t="e">
        <f>VLOOKUP(C118,'预付&amp;票到付款'!$B:$AU,15,0)</f>
        <v>#N/A</v>
      </c>
      <c r="AQ118" s="43" t="e">
        <f>VLOOKUP(C118,'涉诉-河北'!$B:$AV,15,0)</f>
        <v>#N/A</v>
      </c>
    </row>
    <row r="119" s="43" customFormat="1" ht="16.5" hidden="1" spans="2:43">
      <c r="B119" s="46">
        <v>114</v>
      </c>
      <c r="C119" s="46" t="str">
        <f>_xlfn.XLOOKUP(D119,[1]整理明细!$C:$C,[1]整理明细!$B:$B)</f>
        <v>S443001</v>
      </c>
      <c r="D119" s="47" t="s">
        <v>325</v>
      </c>
      <c r="E119" s="47" t="s">
        <v>1078</v>
      </c>
      <c r="F119" s="47"/>
      <c r="G119" s="66">
        <f>VLOOKUP($C119,'[2]2024.01月支付计划'!$B:$H,5,0)</f>
        <v>9018.73</v>
      </c>
      <c r="H119" s="66">
        <f>VLOOKUP($C119,'[2]2024.01月支付计划'!$B:$H,6,0)</f>
        <v>8900</v>
      </c>
      <c r="I119" s="66">
        <f>VLOOKUP($C119,'[2]2024.01月支付计划'!$B:$H,7,0)</f>
        <v>1483.33333333333</v>
      </c>
      <c r="J119" s="24">
        <f t="shared" ref="J119:L119" si="143">P119+V119+Y119+AB119+AE119+S119+M119</f>
        <v>2186.66666666666</v>
      </c>
      <c r="K119" s="24">
        <f t="shared" si="143"/>
        <v>0</v>
      </c>
      <c r="L119" s="24">
        <f t="shared" si="143"/>
        <v>2186.66666666666</v>
      </c>
      <c r="M119" s="33">
        <f>VLOOKUP(C119,'[2]2024.01月支付计划'!$B:$K,10,0)</f>
        <v>1000</v>
      </c>
      <c r="N119" s="24"/>
      <c r="O119" s="24">
        <f t="shared" si="89"/>
        <v>1000</v>
      </c>
      <c r="P119" s="24">
        <f t="shared" si="116"/>
        <v>1186.66666666666</v>
      </c>
      <c r="Q119" s="24"/>
      <c r="R119" s="24">
        <f t="shared" si="82"/>
        <v>1186.66666666666</v>
      </c>
      <c r="S119" s="24">
        <f>VLOOKUP(C119,'[3]11月支付计划'!$C$102:$J$314,8,0)</f>
        <v>0</v>
      </c>
      <c r="T119" s="24"/>
      <c r="U119" s="24">
        <f t="shared" si="83"/>
        <v>0</v>
      </c>
      <c r="V119" s="24">
        <f>VLOOKUP(D119,[5]河北应付账款!$C:$G,5,0)</f>
        <v>0</v>
      </c>
      <c r="W119" s="24"/>
      <c r="X119" s="24">
        <f t="shared" si="84"/>
        <v>0</v>
      </c>
      <c r="Y119" s="24"/>
      <c r="Z119" s="24"/>
      <c r="AA119" s="24">
        <f t="shared" si="85"/>
        <v>0</v>
      </c>
      <c r="AB119" s="24"/>
      <c r="AC119" s="24"/>
      <c r="AD119" s="24">
        <f t="shared" si="86"/>
        <v>0</v>
      </c>
      <c r="AE119" s="24"/>
      <c r="AF119" s="24"/>
      <c r="AG119" s="24">
        <f t="shared" si="87"/>
        <v>0</v>
      </c>
      <c r="AH119" s="47"/>
      <c r="AI119" s="42">
        <f t="shared" si="90"/>
        <v>0</v>
      </c>
      <c r="AJ119" s="42">
        <f t="shared" si="91"/>
        <v>0</v>
      </c>
      <c r="AK119" s="42">
        <f t="shared" si="92"/>
        <v>-1186.66666666666</v>
      </c>
      <c r="AL119" s="42">
        <f t="shared" si="93"/>
        <v>-2186.66666666666</v>
      </c>
      <c r="AM119" s="43" t="e">
        <f>VLOOKUP(D119,'[9]2月'!$B:$C,2,0)</f>
        <v>#N/A</v>
      </c>
      <c r="AN119" s="43">
        <f>VLOOKUP(C119,河北应付账款!$C:$AL,18,0)</f>
        <v>0</v>
      </c>
      <c r="AO119" s="43" t="e">
        <f>VLOOKUP(C119,'河北原材料（大宗）'!$C:$AN,20,0)</f>
        <v>#N/A</v>
      </c>
      <c r="AP119" s="43" t="e">
        <f>VLOOKUP(C119,'预付&amp;票到付款'!$B:$AU,15,0)</f>
        <v>#N/A</v>
      </c>
      <c r="AQ119" s="43" t="e">
        <f>VLOOKUP(C119,'涉诉-河北'!$B:$AV,15,0)</f>
        <v>#N/A</v>
      </c>
    </row>
    <row r="120" s="43" customFormat="1" ht="16.5" hidden="1" spans="2:43">
      <c r="B120" s="46">
        <v>115</v>
      </c>
      <c r="C120" s="46" t="str">
        <f>_xlfn.XLOOKUP(D120,[1]整理明细!$C:$C,[1]整理明细!$B:$B)</f>
        <v>S433012</v>
      </c>
      <c r="D120" s="47" t="s">
        <v>329</v>
      </c>
      <c r="E120" s="47" t="s">
        <v>1078</v>
      </c>
      <c r="F120" s="47"/>
      <c r="G120" s="66">
        <f>VLOOKUP($C120,'[2]2024.01月支付计划'!$B:$H,5,0)</f>
        <v>17243.92</v>
      </c>
      <c r="H120" s="66">
        <f>VLOOKUP($C120,'[2]2024.01月支付计划'!$B:$H,6,0)</f>
        <v>0</v>
      </c>
      <c r="I120" s="66">
        <f>VLOOKUP($C120,'[2]2024.01月支付计划'!$B:$H,7,0)</f>
        <v>0</v>
      </c>
      <c r="J120" s="24">
        <f t="shared" ref="J120:L120" si="144">P120+V120+Y120+AB120+AE120+S120+M120</f>
        <v>0</v>
      </c>
      <c r="K120" s="24">
        <f t="shared" si="144"/>
        <v>0</v>
      </c>
      <c r="L120" s="24">
        <f t="shared" si="144"/>
        <v>0</v>
      </c>
      <c r="M120" s="33">
        <f>VLOOKUP(C120,'[2]2024.01月支付计划'!$B:$K,10,0)</f>
        <v>0</v>
      </c>
      <c r="N120" s="24"/>
      <c r="O120" s="24">
        <f t="shared" si="89"/>
        <v>0</v>
      </c>
      <c r="P120" s="24">
        <f t="shared" si="116"/>
        <v>0</v>
      </c>
      <c r="Q120" s="24"/>
      <c r="R120" s="24">
        <f t="shared" si="82"/>
        <v>0</v>
      </c>
      <c r="S120" s="24">
        <f>VLOOKUP(C120,'[3]11月支付计划'!$C$102:$J$314,8,0)</f>
        <v>0</v>
      </c>
      <c r="T120" s="24"/>
      <c r="U120" s="24">
        <f t="shared" si="83"/>
        <v>0</v>
      </c>
      <c r="V120" s="24">
        <f>VLOOKUP(D120,[5]河北应付账款!$C:$G,5,0)</f>
        <v>0</v>
      </c>
      <c r="W120" s="24"/>
      <c r="X120" s="24">
        <f t="shared" si="84"/>
        <v>0</v>
      </c>
      <c r="Y120" s="24"/>
      <c r="Z120" s="24"/>
      <c r="AA120" s="24">
        <f t="shared" si="85"/>
        <v>0</v>
      </c>
      <c r="AB120" s="24"/>
      <c r="AC120" s="24"/>
      <c r="AD120" s="24">
        <f t="shared" si="86"/>
        <v>0</v>
      </c>
      <c r="AE120" s="24"/>
      <c r="AF120" s="24"/>
      <c r="AG120" s="24">
        <f t="shared" si="87"/>
        <v>0</v>
      </c>
      <c r="AH120" s="47"/>
      <c r="AI120" s="42">
        <f t="shared" si="90"/>
        <v>0</v>
      </c>
      <c r="AJ120" s="42">
        <f t="shared" si="91"/>
        <v>0</v>
      </c>
      <c r="AK120" s="42">
        <f t="shared" si="92"/>
        <v>0</v>
      </c>
      <c r="AL120" s="42">
        <f t="shared" si="93"/>
        <v>0</v>
      </c>
      <c r="AM120" s="43" t="e">
        <f>VLOOKUP(D120,'[9]2月'!$B:$C,2,0)</f>
        <v>#N/A</v>
      </c>
      <c r="AN120" s="43">
        <f>VLOOKUP(C120,河北应付账款!$C:$AL,18,0)</f>
        <v>0</v>
      </c>
      <c r="AO120" s="43" t="e">
        <f>VLOOKUP(C120,'河北原材料（大宗）'!$C:$AN,20,0)</f>
        <v>#N/A</v>
      </c>
      <c r="AP120" s="43" t="e">
        <f>VLOOKUP(C120,'预付&amp;票到付款'!$B:$AU,15,0)</f>
        <v>#N/A</v>
      </c>
      <c r="AQ120" s="43" t="e">
        <f>VLOOKUP(C120,'涉诉-河北'!$B:$AV,15,0)</f>
        <v>#N/A</v>
      </c>
    </row>
    <row r="121" s="43" customFormat="1" ht="16.5" hidden="1" spans="2:43">
      <c r="B121" s="46">
        <v>116</v>
      </c>
      <c r="C121" s="46" t="str">
        <f>_xlfn.XLOOKUP(D121,[1]整理明细!$C:$C,[1]整理明细!$B:$B)</f>
        <v>S432023</v>
      </c>
      <c r="D121" s="47" t="s">
        <v>345</v>
      </c>
      <c r="E121" s="47" t="s">
        <v>1078</v>
      </c>
      <c r="F121" s="47"/>
      <c r="G121" s="66">
        <f>VLOOKUP($C121,'[2]2024.01月支付计划'!$B:$H,5,0)</f>
        <v>4850</v>
      </c>
      <c r="H121" s="66">
        <f>VLOOKUP($C121,'[2]2024.01月支付计划'!$B:$H,6,0)</f>
        <v>4850</v>
      </c>
      <c r="I121" s="66">
        <f>VLOOKUP($C121,'[2]2024.01月支付计划'!$B:$H,7,0)</f>
        <v>808.333333333333</v>
      </c>
      <c r="J121" s="24">
        <f t="shared" ref="J121:L121" si="145">P121+V121+Y121+AB121+AE121+S121+M121</f>
        <v>15952.6666666667</v>
      </c>
      <c r="K121" s="24">
        <f t="shared" si="145"/>
        <v>18445</v>
      </c>
      <c r="L121" s="24">
        <f t="shared" si="145"/>
        <v>-2492.33333333333</v>
      </c>
      <c r="M121" s="33">
        <f>VLOOKUP(C121,'[2]2024.01月支付计划'!$B:$K,10,0)</f>
        <v>3100</v>
      </c>
      <c r="N121" s="24">
        <v>3100</v>
      </c>
      <c r="O121" s="24">
        <f t="shared" si="89"/>
        <v>0</v>
      </c>
      <c r="P121" s="24">
        <f t="shared" si="116"/>
        <v>646.666666666667</v>
      </c>
      <c r="Q121" s="24"/>
      <c r="R121" s="24">
        <f t="shared" si="82"/>
        <v>646.666666666667</v>
      </c>
      <c r="S121" s="24"/>
      <c r="T121" s="24"/>
      <c r="U121" s="24">
        <f t="shared" si="83"/>
        <v>0</v>
      </c>
      <c r="V121" s="24">
        <f>VLOOKUP(D121,[5]河北应付账款!$C:$G,5,0)</f>
        <v>6160</v>
      </c>
      <c r="W121" s="24"/>
      <c r="X121" s="24">
        <f t="shared" si="84"/>
        <v>6160</v>
      </c>
      <c r="Y121" s="24">
        <f>VLOOKUP(D121,'[6]规则内-打印版'!$D$3:$I$158,6,0)</f>
        <v>2000</v>
      </c>
      <c r="Z121" s="24">
        <f>VLOOKUP(D121,'[4]9月'!$I:$J,2,0)</f>
        <v>11345</v>
      </c>
      <c r="AA121" s="24">
        <f t="shared" si="85"/>
        <v>-9345</v>
      </c>
      <c r="AB121" s="24">
        <f>VLOOKUP(D121,[7]支付登记跟进V2!$B:$F,5,0)</f>
        <v>2000</v>
      </c>
      <c r="AC121" s="24">
        <f>VLOOKUP(D121,'[4]8月'!$I:$J,2,0)</f>
        <v>2000</v>
      </c>
      <c r="AD121" s="24">
        <f t="shared" si="86"/>
        <v>0</v>
      </c>
      <c r="AE121" s="24">
        <f>VLOOKUP(D121,[8]签批清单!$B:$C,2,0)</f>
        <v>2046</v>
      </c>
      <c r="AF121" s="24">
        <f>VLOOKUP(D121,'[4]7月'!$I:$J,2,0)</f>
        <v>2000</v>
      </c>
      <c r="AG121" s="24">
        <f t="shared" si="87"/>
        <v>46</v>
      </c>
      <c r="AH121" s="47"/>
      <c r="AI121" s="42">
        <f t="shared" si="90"/>
        <v>6239</v>
      </c>
      <c r="AJ121" s="42">
        <f t="shared" si="91"/>
        <v>6239</v>
      </c>
      <c r="AK121" s="42">
        <f t="shared" si="92"/>
        <v>5592.33333333333</v>
      </c>
      <c r="AL121" s="42">
        <f t="shared" si="93"/>
        <v>2492.33333333333</v>
      </c>
      <c r="AM121" s="43" t="e">
        <f>VLOOKUP(D121,'[9]2月'!$B:$C,2,0)</f>
        <v>#N/A</v>
      </c>
      <c r="AN121" s="43">
        <f>VLOOKUP(C121,河北应付账款!$C:$AL,18,0)</f>
        <v>0</v>
      </c>
      <c r="AO121" s="43" t="e">
        <f>VLOOKUP(C121,'河北原材料（大宗）'!$C:$AN,20,0)</f>
        <v>#N/A</v>
      </c>
      <c r="AP121" s="43" t="e">
        <f>VLOOKUP(C121,'预付&amp;票到付款'!$B:$AU,15,0)</f>
        <v>#N/A</v>
      </c>
      <c r="AQ121" s="43" t="e">
        <f>VLOOKUP(C121,'涉诉-河北'!$B:$AV,15,0)</f>
        <v>#N/A</v>
      </c>
    </row>
    <row r="122" s="43" customFormat="1" ht="16.5" hidden="1" spans="2:43">
      <c r="B122" s="46">
        <v>117</v>
      </c>
      <c r="C122" s="46" t="str">
        <f>_xlfn.XLOOKUP(D122,[1]整理明细!$C:$C,[1]整理明细!$B:$B)</f>
        <v>S413030</v>
      </c>
      <c r="D122" s="47" t="s">
        <v>347</v>
      </c>
      <c r="E122" s="47" t="s">
        <v>1078</v>
      </c>
      <c r="F122" s="47"/>
      <c r="G122" s="66">
        <f>VLOOKUP($C122,'[2]2024.01月支付计划'!$B:$H,5,0)</f>
        <v>12263.73</v>
      </c>
      <c r="H122" s="66">
        <f>VLOOKUP($C122,'[2]2024.01月支付计划'!$B:$H,6,0)</f>
        <v>0</v>
      </c>
      <c r="I122" s="66">
        <f>VLOOKUP($C122,'[2]2024.01月支付计划'!$B:$H,7,0)</f>
        <v>0</v>
      </c>
      <c r="J122" s="24">
        <f t="shared" ref="J122:L122" si="146">P122+V122+Y122+AB122+AE122+S122+M122</f>
        <v>0</v>
      </c>
      <c r="K122" s="24">
        <f t="shared" si="146"/>
        <v>0</v>
      </c>
      <c r="L122" s="24">
        <f t="shared" si="146"/>
        <v>0</v>
      </c>
      <c r="M122" s="33">
        <f>VLOOKUP(C122,'[2]2024.01月支付计划'!$B:$K,10,0)</f>
        <v>0</v>
      </c>
      <c r="N122" s="24"/>
      <c r="O122" s="24">
        <f t="shared" si="89"/>
        <v>0</v>
      </c>
      <c r="P122" s="24">
        <f t="shared" si="116"/>
        <v>0</v>
      </c>
      <c r="Q122" s="24"/>
      <c r="R122" s="24">
        <f t="shared" si="82"/>
        <v>0</v>
      </c>
      <c r="S122" s="24">
        <f>VLOOKUP(C122,'[3]11月支付计划'!$C$102:$J$314,8,0)</f>
        <v>0</v>
      </c>
      <c r="T122" s="24"/>
      <c r="U122" s="24">
        <f t="shared" si="83"/>
        <v>0</v>
      </c>
      <c r="V122" s="24">
        <f>VLOOKUP(D122,[5]河北应付账款!$C:$G,5,0)</f>
        <v>0</v>
      </c>
      <c r="W122" s="24"/>
      <c r="X122" s="24">
        <f t="shared" si="84"/>
        <v>0</v>
      </c>
      <c r="Y122" s="24"/>
      <c r="Z122" s="24"/>
      <c r="AA122" s="24">
        <f t="shared" si="85"/>
        <v>0</v>
      </c>
      <c r="AB122" s="24"/>
      <c r="AC122" s="24"/>
      <c r="AD122" s="24">
        <f t="shared" si="86"/>
        <v>0</v>
      </c>
      <c r="AE122" s="24"/>
      <c r="AF122" s="24"/>
      <c r="AG122" s="24">
        <f t="shared" si="87"/>
        <v>0</v>
      </c>
      <c r="AH122" s="47"/>
      <c r="AI122" s="42">
        <f t="shared" si="90"/>
        <v>0</v>
      </c>
      <c r="AJ122" s="42">
        <f t="shared" si="91"/>
        <v>0</v>
      </c>
      <c r="AK122" s="42">
        <f t="shared" si="92"/>
        <v>0</v>
      </c>
      <c r="AL122" s="42">
        <f t="shared" si="93"/>
        <v>0</v>
      </c>
      <c r="AM122" s="43" t="e">
        <f>VLOOKUP(D122,'[9]2月'!$B:$C,2,0)</f>
        <v>#N/A</v>
      </c>
      <c r="AN122" s="43">
        <f>VLOOKUP(C122,河北应付账款!$C:$AL,18,0)</f>
        <v>0</v>
      </c>
      <c r="AO122" s="43" t="e">
        <f>VLOOKUP(C122,'河北原材料（大宗）'!$C:$AN,20,0)</f>
        <v>#N/A</v>
      </c>
      <c r="AP122" s="43" t="e">
        <f>VLOOKUP(C122,'预付&amp;票到付款'!$B:$AU,15,0)</f>
        <v>#N/A</v>
      </c>
      <c r="AQ122" s="43" t="e">
        <f>VLOOKUP(C122,'涉诉-河北'!$B:$AV,15,0)</f>
        <v>#N/A</v>
      </c>
    </row>
    <row r="123" s="43" customFormat="1" ht="16.5" hidden="1" spans="2:43">
      <c r="B123" s="46">
        <v>118</v>
      </c>
      <c r="C123" s="46" t="str">
        <f>_xlfn.XLOOKUP(D123,[1]整理明细!$C:$C,[1]整理明细!$B:$B)</f>
        <v>S413097</v>
      </c>
      <c r="D123" s="47" t="s">
        <v>349</v>
      </c>
      <c r="E123" s="47" t="s">
        <v>1078</v>
      </c>
      <c r="F123" s="47"/>
      <c r="G123" s="66">
        <f>VLOOKUP($C123,'[2]2024.01月支付计划'!$B:$H,5,0)</f>
        <v>11220.07</v>
      </c>
      <c r="H123" s="66">
        <f>VLOOKUP($C123,'[2]2024.01月支付计划'!$B:$H,6,0)</f>
        <v>0</v>
      </c>
      <c r="I123" s="66">
        <f>VLOOKUP($C123,'[2]2024.01月支付计划'!$B:$H,7,0)</f>
        <v>0</v>
      </c>
      <c r="J123" s="24">
        <f t="shared" ref="J123:L123" si="147">P123+V123+Y123+AB123+AE123+S123+M123</f>
        <v>0</v>
      </c>
      <c r="K123" s="24">
        <f t="shared" si="147"/>
        <v>0</v>
      </c>
      <c r="L123" s="24">
        <f t="shared" si="147"/>
        <v>0</v>
      </c>
      <c r="M123" s="33">
        <f>VLOOKUP(C123,'[2]2024.01月支付计划'!$B:$K,10,0)</f>
        <v>0</v>
      </c>
      <c r="N123" s="24"/>
      <c r="O123" s="24">
        <f t="shared" si="89"/>
        <v>0</v>
      </c>
      <c r="P123" s="24">
        <f t="shared" si="116"/>
        <v>0</v>
      </c>
      <c r="Q123" s="24"/>
      <c r="R123" s="24">
        <f t="shared" si="82"/>
        <v>0</v>
      </c>
      <c r="S123" s="24">
        <f>VLOOKUP(C123,'[3]11月支付计划'!$C$102:$J$314,8,0)</f>
        <v>0</v>
      </c>
      <c r="T123" s="24"/>
      <c r="U123" s="24">
        <f t="shared" si="83"/>
        <v>0</v>
      </c>
      <c r="V123" s="24">
        <f>VLOOKUP(D123,[5]河北应付账款!$C:$G,5,0)</f>
        <v>0</v>
      </c>
      <c r="W123" s="24"/>
      <c r="X123" s="24">
        <f t="shared" si="84"/>
        <v>0</v>
      </c>
      <c r="Y123" s="24"/>
      <c r="Z123" s="24"/>
      <c r="AA123" s="24">
        <f t="shared" si="85"/>
        <v>0</v>
      </c>
      <c r="AB123" s="24"/>
      <c r="AC123" s="24"/>
      <c r="AD123" s="24">
        <f t="shared" si="86"/>
        <v>0</v>
      </c>
      <c r="AE123" s="24"/>
      <c r="AF123" s="24"/>
      <c r="AG123" s="24">
        <f t="shared" si="87"/>
        <v>0</v>
      </c>
      <c r="AH123" s="47"/>
      <c r="AI123" s="42">
        <f t="shared" si="90"/>
        <v>0</v>
      </c>
      <c r="AJ123" s="42">
        <f t="shared" si="91"/>
        <v>0</v>
      </c>
      <c r="AK123" s="42">
        <f t="shared" si="92"/>
        <v>0</v>
      </c>
      <c r="AL123" s="42">
        <f t="shared" si="93"/>
        <v>0</v>
      </c>
      <c r="AM123" s="43" t="e">
        <f>VLOOKUP(D123,'[9]2月'!$B:$C,2,0)</f>
        <v>#N/A</v>
      </c>
      <c r="AN123" s="43">
        <f>VLOOKUP(C123,河北应付账款!$C:$AL,18,0)</f>
        <v>0</v>
      </c>
      <c r="AO123" s="43" t="e">
        <f>VLOOKUP(C123,'河北原材料（大宗）'!$C:$AN,20,0)</f>
        <v>#N/A</v>
      </c>
      <c r="AP123" s="43" t="e">
        <f>VLOOKUP(C123,'预付&amp;票到付款'!$B:$AU,15,0)</f>
        <v>#N/A</v>
      </c>
      <c r="AQ123" s="43" t="e">
        <f>VLOOKUP(C123,'涉诉-河北'!$B:$AV,15,0)</f>
        <v>#N/A</v>
      </c>
    </row>
    <row r="124" s="43" customFormat="1" ht="16.5" hidden="1" spans="2:43">
      <c r="B124" s="46">
        <v>119</v>
      </c>
      <c r="C124" s="46" t="str">
        <f>_xlfn.XLOOKUP(D124,[1]整理明细!$C:$C,[1]整理明细!$B:$B)</f>
        <v>S413093</v>
      </c>
      <c r="D124" s="47" t="s">
        <v>359</v>
      </c>
      <c r="E124" s="47" t="s">
        <v>1078</v>
      </c>
      <c r="F124" s="47"/>
      <c r="G124" s="66">
        <f>VLOOKUP($C124,'[2]2024.01月支付计划'!$B:$H,5,0)</f>
        <v>8536.41</v>
      </c>
      <c r="H124" s="66">
        <f>VLOOKUP($C124,'[2]2024.01月支付计划'!$B:$H,6,0)</f>
        <v>0</v>
      </c>
      <c r="I124" s="66">
        <f>VLOOKUP($C124,'[2]2024.01月支付计划'!$B:$H,7,0)</f>
        <v>0</v>
      </c>
      <c r="J124" s="24">
        <f t="shared" ref="J124:L124" si="148">P124+V124+Y124+AB124+AE124+S124+M124</f>
        <v>0</v>
      </c>
      <c r="K124" s="24">
        <f t="shared" si="148"/>
        <v>0</v>
      </c>
      <c r="L124" s="24">
        <f t="shared" si="148"/>
        <v>0</v>
      </c>
      <c r="M124" s="33">
        <f>VLOOKUP(C124,'[2]2024.01月支付计划'!$B:$K,10,0)</f>
        <v>0</v>
      </c>
      <c r="N124" s="24"/>
      <c r="O124" s="24">
        <f t="shared" si="89"/>
        <v>0</v>
      </c>
      <c r="P124" s="24">
        <f t="shared" si="116"/>
        <v>0</v>
      </c>
      <c r="Q124" s="24"/>
      <c r="R124" s="24">
        <f t="shared" si="82"/>
        <v>0</v>
      </c>
      <c r="S124" s="24">
        <f>VLOOKUP(C124,'[3]11月支付计划'!$C$102:$J$314,8,0)</f>
        <v>0</v>
      </c>
      <c r="T124" s="24"/>
      <c r="U124" s="24">
        <f t="shared" si="83"/>
        <v>0</v>
      </c>
      <c r="V124" s="24">
        <f>VLOOKUP(D124,[5]河北应付账款!$C:$G,5,0)</f>
        <v>0</v>
      </c>
      <c r="W124" s="24"/>
      <c r="X124" s="24">
        <f t="shared" si="84"/>
        <v>0</v>
      </c>
      <c r="Y124" s="24"/>
      <c r="Z124" s="24"/>
      <c r="AA124" s="24">
        <f t="shared" si="85"/>
        <v>0</v>
      </c>
      <c r="AB124" s="24"/>
      <c r="AC124" s="24"/>
      <c r="AD124" s="24">
        <f t="shared" si="86"/>
        <v>0</v>
      </c>
      <c r="AE124" s="24"/>
      <c r="AF124" s="24"/>
      <c r="AG124" s="24">
        <f t="shared" si="87"/>
        <v>0</v>
      </c>
      <c r="AH124" s="47"/>
      <c r="AI124" s="42">
        <f t="shared" si="90"/>
        <v>0</v>
      </c>
      <c r="AJ124" s="42">
        <f t="shared" si="91"/>
        <v>0</v>
      </c>
      <c r="AK124" s="42">
        <f t="shared" si="92"/>
        <v>0</v>
      </c>
      <c r="AL124" s="42">
        <f t="shared" si="93"/>
        <v>0</v>
      </c>
      <c r="AM124" s="43" t="e">
        <f>VLOOKUP(D124,'[9]2月'!$B:$C,2,0)</f>
        <v>#N/A</v>
      </c>
      <c r="AN124" s="43">
        <f>VLOOKUP(C124,河北应付账款!$C:$AL,18,0)</f>
        <v>0</v>
      </c>
      <c r="AO124" s="43" t="e">
        <f>VLOOKUP(C124,'河北原材料（大宗）'!$C:$AN,20,0)</f>
        <v>#N/A</v>
      </c>
      <c r="AP124" s="43" t="e">
        <f>VLOOKUP(C124,'预付&amp;票到付款'!$B:$AU,15,0)</f>
        <v>#N/A</v>
      </c>
      <c r="AQ124" s="43" t="e">
        <f>VLOOKUP(C124,'涉诉-河北'!$B:$AV,15,0)</f>
        <v>#N/A</v>
      </c>
    </row>
    <row r="125" s="43" customFormat="1" ht="16.5" hidden="1" spans="2:43">
      <c r="B125" s="46">
        <v>120</v>
      </c>
      <c r="C125" s="46" t="str">
        <f>_xlfn.XLOOKUP(D125,[1]整理明细!$C:$C,[1]整理明细!$B:$B)</f>
        <v>S437008</v>
      </c>
      <c r="D125" s="47" t="s">
        <v>363</v>
      </c>
      <c r="E125" s="47" t="s">
        <v>1078</v>
      </c>
      <c r="F125" s="47"/>
      <c r="G125" s="66">
        <f>VLOOKUP($C125,'[2]2024.01月支付计划'!$B:$H,5,0)</f>
        <v>6426.73</v>
      </c>
      <c r="H125" s="66">
        <f>VLOOKUP($C125,'[2]2024.01月支付计划'!$B:$H,6,0)</f>
        <v>25226.73</v>
      </c>
      <c r="I125" s="66">
        <f>VLOOKUP($C125,'[2]2024.01月支付计划'!$B:$H,7,0)</f>
        <v>4204.455</v>
      </c>
      <c r="J125" s="24">
        <f t="shared" ref="J125:L125" si="149">P125+V125+Y125+AB125+AE125+S125+M125</f>
        <v>18012.6786666667</v>
      </c>
      <c r="K125" s="24">
        <f t="shared" si="149"/>
        <v>35410.19</v>
      </c>
      <c r="L125" s="24">
        <f t="shared" si="149"/>
        <v>-17397.5113333333</v>
      </c>
      <c r="M125" s="33">
        <f>VLOOKUP(C125,'[2]2024.01月支付计划'!$B:$K,10,0)</f>
        <v>3000</v>
      </c>
      <c r="N125" s="24"/>
      <c r="O125" s="24">
        <f t="shared" si="89"/>
        <v>3000</v>
      </c>
      <c r="P125" s="24">
        <f t="shared" si="116"/>
        <v>3363.564</v>
      </c>
      <c r="Q125" s="24">
        <f>VLOOKUP(D125,'[4]12月'!$I:$J,2,0)</f>
        <v>4774.39</v>
      </c>
      <c r="R125" s="24">
        <f t="shared" si="82"/>
        <v>-1410.826</v>
      </c>
      <c r="S125" s="24">
        <f>VLOOKUP(C125,'[3]11月支付计划'!$C$102:$J$314,8,0)</f>
        <v>0</v>
      </c>
      <c r="T125" s="24">
        <f>VLOOKUP(D125,'[4]11月'!$I:$J,2,0)</f>
        <v>10000</v>
      </c>
      <c r="U125" s="24">
        <f t="shared" si="83"/>
        <v>-10000</v>
      </c>
      <c r="V125" s="24">
        <f>VLOOKUP(D125,[5]河北应付账款!$C:$G,5,0)</f>
        <v>5449.11466666666</v>
      </c>
      <c r="W125" s="24"/>
      <c r="X125" s="24">
        <f t="shared" si="84"/>
        <v>5449.11466666666</v>
      </c>
      <c r="Y125" s="24">
        <f>VLOOKUP(D125,'[6]规则内-打印版'!$D$3:$I$158,6,0)</f>
        <v>2000</v>
      </c>
      <c r="Z125" s="24">
        <f>VLOOKUP(D125,'[4]9月'!$I:$J,2,0)</f>
        <v>16635.8</v>
      </c>
      <c r="AA125" s="24">
        <f t="shared" si="85"/>
        <v>-14635.8</v>
      </c>
      <c r="AB125" s="24">
        <f>VLOOKUP(D125,[7]支付登记跟进V2!$B:$F,5,0)</f>
        <v>2000</v>
      </c>
      <c r="AC125" s="24">
        <f>VLOOKUP(D125,'[4]8月'!$I:$J,2,0)</f>
        <v>2000</v>
      </c>
      <c r="AD125" s="24">
        <f t="shared" si="86"/>
        <v>0</v>
      </c>
      <c r="AE125" s="24">
        <f>VLOOKUP(D125,[8]签批清单!$B:$C,2,0)</f>
        <v>2200</v>
      </c>
      <c r="AF125" s="24">
        <f>VLOOKUP(D125,'[4]7月'!$I:$J,2,0)</f>
        <v>2000</v>
      </c>
      <c r="AG125" s="24">
        <f t="shared" si="87"/>
        <v>200</v>
      </c>
      <c r="AH125" s="47"/>
      <c r="AI125" s="42">
        <f t="shared" si="90"/>
        <v>23761.0753333333</v>
      </c>
      <c r="AJ125" s="42">
        <f t="shared" si="91"/>
        <v>23761.0753333333</v>
      </c>
      <c r="AK125" s="42">
        <f t="shared" si="92"/>
        <v>20397.5113333333</v>
      </c>
      <c r="AL125" s="42">
        <f t="shared" si="93"/>
        <v>17397.5113333333</v>
      </c>
      <c r="AM125" s="43" t="e">
        <f>VLOOKUP(D125,'[9]2月'!$B:$C,2,0)</f>
        <v>#N/A</v>
      </c>
      <c r="AN125" s="43">
        <f>VLOOKUP(C125,河北应付账款!$C:$AL,18,0)</f>
        <v>0</v>
      </c>
      <c r="AO125" s="43" t="e">
        <f>VLOOKUP(C125,'河北原材料（大宗）'!$C:$AN,20,0)</f>
        <v>#N/A</v>
      </c>
      <c r="AP125" s="43" t="e">
        <f>VLOOKUP(C125,'预付&amp;票到付款'!$B:$AU,15,0)</f>
        <v>#N/A</v>
      </c>
      <c r="AQ125" s="43" t="e">
        <f>VLOOKUP(C125,'涉诉-河北'!$B:$AV,15,0)</f>
        <v>#N/A</v>
      </c>
    </row>
    <row r="126" s="43" customFormat="1" ht="16.5" hidden="1" spans="2:43">
      <c r="B126" s="46">
        <v>121</v>
      </c>
      <c r="C126" s="46" t="str">
        <f>_xlfn.XLOOKUP(D126,[1]整理明细!$C:$C,[1]整理明细!$B:$B)</f>
        <v>S411020</v>
      </c>
      <c r="D126" s="47" t="s">
        <v>367</v>
      </c>
      <c r="E126" s="47" t="s">
        <v>1078</v>
      </c>
      <c r="F126" s="47"/>
      <c r="G126" s="66">
        <f>VLOOKUP($C126,'[2]2024.01月支付计划'!$B:$H,5,0)</f>
        <v>1525.47</v>
      </c>
      <c r="H126" s="66">
        <f>VLOOKUP($C126,'[2]2024.01月支付计划'!$B:$H,6,0)</f>
        <v>722.66</v>
      </c>
      <c r="I126" s="66">
        <f>VLOOKUP($C126,'[2]2024.01月支付计划'!$B:$H,7,0)</f>
        <v>120.443333333333</v>
      </c>
      <c r="J126" s="24">
        <f t="shared" ref="J126:L126" si="150">P126+V126+Y126+AB126+AE126+S126+M126</f>
        <v>334.206666666666</v>
      </c>
      <c r="K126" s="24">
        <f t="shared" si="150"/>
        <v>9237.85</v>
      </c>
      <c r="L126" s="24">
        <f t="shared" si="150"/>
        <v>-8903.64333333333</v>
      </c>
      <c r="M126" s="33">
        <f>VLOOKUP(C126,'[2]2024.01月支付计划'!$B:$K,10,0)</f>
        <v>0</v>
      </c>
      <c r="N126" s="24"/>
      <c r="O126" s="24">
        <f t="shared" si="89"/>
        <v>0</v>
      </c>
      <c r="P126" s="24">
        <f t="shared" si="116"/>
        <v>96.3546666666664</v>
      </c>
      <c r="Q126" s="24">
        <f>VLOOKUP(D126,'[4]12月'!$I:$J,2,0)</f>
        <v>9000</v>
      </c>
      <c r="R126" s="24">
        <f t="shared" si="82"/>
        <v>-8903.64533333333</v>
      </c>
      <c r="S126" s="24">
        <f>VLOOKUP(C126,'[3]11月支付计划'!$C$102:$J$314,8,0)</f>
        <v>0</v>
      </c>
      <c r="T126" s="24"/>
      <c r="U126" s="24">
        <f t="shared" si="83"/>
        <v>0</v>
      </c>
      <c r="V126" s="24">
        <f>VLOOKUP(D126,[5]河北应付账款!$C:$G,5,0)</f>
        <v>0</v>
      </c>
      <c r="W126" s="24"/>
      <c r="X126" s="24">
        <f t="shared" si="84"/>
        <v>0</v>
      </c>
      <c r="Y126" s="24"/>
      <c r="Z126" s="24"/>
      <c r="AA126" s="24">
        <f t="shared" si="85"/>
        <v>0</v>
      </c>
      <c r="AB126" s="24">
        <f>VLOOKUP(D126,[7]支付登记跟进V2!$B:$F,5,0)</f>
        <v>0</v>
      </c>
      <c r="AC126" s="24"/>
      <c r="AD126" s="24">
        <f t="shared" si="86"/>
        <v>0</v>
      </c>
      <c r="AE126" s="24">
        <f>VLOOKUP(D126,[8]签批清单!$B:$C,2,0)</f>
        <v>237.852</v>
      </c>
      <c r="AF126" s="24">
        <f>VLOOKUP(D126,'[4]7月'!$I:$J,2,0)</f>
        <v>237.85</v>
      </c>
      <c r="AG126" s="24">
        <f t="shared" si="87"/>
        <v>0.00200000000000955</v>
      </c>
      <c r="AH126" s="47"/>
      <c r="AI126" s="42">
        <f t="shared" si="90"/>
        <v>8999.998</v>
      </c>
      <c r="AJ126" s="42">
        <f t="shared" si="91"/>
        <v>8999.998</v>
      </c>
      <c r="AK126" s="42">
        <f t="shared" si="92"/>
        <v>8903.64333333333</v>
      </c>
      <c r="AL126" s="42">
        <f t="shared" si="93"/>
        <v>8903.64333333333</v>
      </c>
      <c r="AM126" s="43" t="e">
        <f>VLOOKUP(D126,'[9]2月'!$B:$C,2,0)</f>
        <v>#N/A</v>
      </c>
      <c r="AN126" s="43">
        <f>VLOOKUP(C126,河北应付账款!$C:$AL,18,0)</f>
        <v>0</v>
      </c>
      <c r="AO126" s="43" t="e">
        <f>VLOOKUP(C126,'河北原材料（大宗）'!$C:$AN,20,0)</f>
        <v>#N/A</v>
      </c>
      <c r="AP126" s="43" t="e">
        <f>VLOOKUP(C126,'预付&amp;票到付款'!$B:$AU,15,0)</f>
        <v>#N/A</v>
      </c>
      <c r="AQ126" s="43" t="e">
        <f>VLOOKUP(C126,'涉诉-河北'!$B:$AV,15,0)</f>
        <v>#N/A</v>
      </c>
    </row>
    <row r="127" s="43" customFormat="1" ht="16.5" hidden="1" spans="2:43">
      <c r="B127" s="46">
        <v>122</v>
      </c>
      <c r="C127" s="46" t="str">
        <f>_xlfn.XLOOKUP(D127,[1]整理明细!$C:$C,[1]整理明细!$B:$B)</f>
        <v>S413094</v>
      </c>
      <c r="D127" s="47" t="s">
        <v>375</v>
      </c>
      <c r="E127" s="47" t="s">
        <v>1078</v>
      </c>
      <c r="F127" s="47"/>
      <c r="G127" s="66">
        <f>VLOOKUP($C127,'[2]2024.01月支付计划'!$B:$H,5,0)</f>
        <v>5579.03</v>
      </c>
      <c r="H127" s="66">
        <f>VLOOKUP($C127,'[2]2024.01月支付计划'!$B:$H,6,0)</f>
        <v>0</v>
      </c>
      <c r="I127" s="66">
        <f>VLOOKUP($C127,'[2]2024.01月支付计划'!$B:$H,7,0)</f>
        <v>0</v>
      </c>
      <c r="J127" s="24">
        <f t="shared" ref="J127:L127" si="151">P127+V127+Y127+AB127+AE127+S127+M127</f>
        <v>0</v>
      </c>
      <c r="K127" s="24">
        <f t="shared" si="151"/>
        <v>0</v>
      </c>
      <c r="L127" s="24">
        <f t="shared" si="151"/>
        <v>0</v>
      </c>
      <c r="M127" s="33">
        <f>VLOOKUP(C127,'[2]2024.01月支付计划'!$B:$K,10,0)</f>
        <v>0</v>
      </c>
      <c r="N127" s="24"/>
      <c r="O127" s="24">
        <f t="shared" si="89"/>
        <v>0</v>
      </c>
      <c r="P127" s="24">
        <f t="shared" si="116"/>
        <v>0</v>
      </c>
      <c r="Q127" s="24"/>
      <c r="R127" s="24">
        <f t="shared" si="82"/>
        <v>0</v>
      </c>
      <c r="S127" s="24">
        <f>VLOOKUP(C127,'[3]11月支付计划'!$C$102:$J$314,8,0)</f>
        <v>0</v>
      </c>
      <c r="T127" s="24"/>
      <c r="U127" s="24">
        <f t="shared" si="83"/>
        <v>0</v>
      </c>
      <c r="V127" s="24">
        <f>VLOOKUP(D127,[5]河北应付账款!$C:$G,5,0)</f>
        <v>0</v>
      </c>
      <c r="W127" s="24"/>
      <c r="X127" s="24">
        <f t="shared" si="84"/>
        <v>0</v>
      </c>
      <c r="Y127" s="24"/>
      <c r="Z127" s="24"/>
      <c r="AA127" s="24">
        <f t="shared" si="85"/>
        <v>0</v>
      </c>
      <c r="AB127" s="24"/>
      <c r="AC127" s="24"/>
      <c r="AD127" s="24">
        <f t="shared" si="86"/>
        <v>0</v>
      </c>
      <c r="AE127" s="24"/>
      <c r="AF127" s="24"/>
      <c r="AG127" s="24">
        <f t="shared" si="87"/>
        <v>0</v>
      </c>
      <c r="AH127" s="47"/>
      <c r="AI127" s="42">
        <f t="shared" si="90"/>
        <v>0</v>
      </c>
      <c r="AJ127" s="42">
        <f t="shared" si="91"/>
        <v>0</v>
      </c>
      <c r="AK127" s="42">
        <f t="shared" si="92"/>
        <v>0</v>
      </c>
      <c r="AL127" s="42">
        <f t="shared" si="93"/>
        <v>0</v>
      </c>
      <c r="AM127" s="43" t="e">
        <f>VLOOKUP(D127,'[9]2月'!$B:$C,2,0)</f>
        <v>#N/A</v>
      </c>
      <c r="AN127" s="43">
        <f>VLOOKUP(C127,河北应付账款!$C:$AL,18,0)</f>
        <v>0</v>
      </c>
      <c r="AO127" s="43" t="e">
        <f>VLOOKUP(C127,'河北原材料（大宗）'!$C:$AN,20,0)</f>
        <v>#N/A</v>
      </c>
      <c r="AP127" s="43" t="e">
        <f>VLOOKUP(C127,'预付&amp;票到付款'!$B:$AU,15,0)</f>
        <v>#N/A</v>
      </c>
      <c r="AQ127" s="43" t="e">
        <f>VLOOKUP(C127,'涉诉-河北'!$B:$AV,15,0)</f>
        <v>#N/A</v>
      </c>
    </row>
    <row r="128" s="43" customFormat="1" ht="16.5" hidden="1" spans="2:43">
      <c r="B128" s="46">
        <v>123</v>
      </c>
      <c r="C128" s="46" t="str">
        <f>_xlfn.XLOOKUP(D128,[1]整理明细!$C:$C,[1]整理明细!$B:$B)</f>
        <v>S537004</v>
      </c>
      <c r="D128" s="47" t="s">
        <v>804</v>
      </c>
      <c r="E128" s="47" t="s">
        <v>1078</v>
      </c>
      <c r="F128" s="47"/>
      <c r="G128" s="66">
        <v>0</v>
      </c>
      <c r="H128" s="66">
        <v>0</v>
      </c>
      <c r="I128" s="66">
        <v>0</v>
      </c>
      <c r="J128" s="24">
        <f t="shared" ref="J128:L128" si="152">P128+V128+Y128+AB128+AE128+S128+M128</f>
        <v>0</v>
      </c>
      <c r="K128" s="24">
        <f t="shared" si="152"/>
        <v>0</v>
      </c>
      <c r="L128" s="24">
        <f t="shared" si="152"/>
        <v>0</v>
      </c>
      <c r="M128" s="33"/>
      <c r="N128" s="24"/>
      <c r="O128" s="24">
        <f t="shared" si="89"/>
        <v>0</v>
      </c>
      <c r="P128" s="24">
        <f t="shared" si="116"/>
        <v>0</v>
      </c>
      <c r="Q128" s="24"/>
      <c r="R128" s="24">
        <f t="shared" si="82"/>
        <v>0</v>
      </c>
      <c r="S128" s="24">
        <f>VLOOKUP(C128,'[3]11月支付计划'!$C$102:$J$314,8,0)</f>
        <v>0</v>
      </c>
      <c r="T128" s="24"/>
      <c r="U128" s="24">
        <f t="shared" si="83"/>
        <v>0</v>
      </c>
      <c r="V128" s="24">
        <f>VLOOKUP(D128,[5]河北应付账款!$C:$G,5,0)</f>
        <v>0</v>
      </c>
      <c r="W128" s="24"/>
      <c r="X128" s="24">
        <f t="shared" si="84"/>
        <v>0</v>
      </c>
      <c r="Y128" s="24"/>
      <c r="Z128" s="24"/>
      <c r="AA128" s="24">
        <f t="shared" si="85"/>
        <v>0</v>
      </c>
      <c r="AB128" s="24"/>
      <c r="AC128" s="24"/>
      <c r="AD128" s="24">
        <f t="shared" si="86"/>
        <v>0</v>
      </c>
      <c r="AE128" s="24"/>
      <c r="AF128" s="24"/>
      <c r="AG128" s="24">
        <f t="shared" si="87"/>
        <v>0</v>
      </c>
      <c r="AH128" s="47"/>
      <c r="AI128" s="42">
        <f t="shared" si="90"/>
        <v>0</v>
      </c>
      <c r="AJ128" s="42">
        <f t="shared" si="91"/>
        <v>0</v>
      </c>
      <c r="AK128" s="42">
        <f t="shared" si="92"/>
        <v>0</v>
      </c>
      <c r="AL128" s="42">
        <f t="shared" si="93"/>
        <v>0</v>
      </c>
      <c r="AM128" s="43" t="e">
        <f>VLOOKUP(D128,'[9]2月'!$B:$C,2,0)</f>
        <v>#N/A</v>
      </c>
      <c r="AN128" s="43" t="e">
        <f>VLOOKUP(C128,河北应付账款!$C:$AL,18,0)</f>
        <v>#N/A</v>
      </c>
      <c r="AO128" s="43">
        <f>VLOOKUP(C128,'河北原材料（大宗）'!$C:$AN,20,0)</f>
        <v>0</v>
      </c>
      <c r="AP128" s="43" t="e">
        <f>VLOOKUP(C128,'预付&amp;票到付款'!$B:$AU,15,0)</f>
        <v>#N/A</v>
      </c>
      <c r="AQ128" s="43" t="e">
        <f>VLOOKUP(C128,'涉诉-河北'!$B:$AV,15,0)</f>
        <v>#N/A</v>
      </c>
    </row>
    <row r="129" s="43" customFormat="1" ht="16.5" hidden="1" spans="2:43">
      <c r="B129" s="46">
        <v>124</v>
      </c>
      <c r="C129" s="46" t="str">
        <f>_xlfn.XLOOKUP(D129,[1]整理明细!$C:$C,[1]整理明细!$B:$B)</f>
        <v>S512004</v>
      </c>
      <c r="D129" s="47" t="s">
        <v>377</v>
      </c>
      <c r="E129" s="47" t="s">
        <v>1078</v>
      </c>
      <c r="F129" s="47"/>
      <c r="G129" s="66">
        <f>VLOOKUP($C129,'[2]2024.01月支付计划'!$B:$H,5,0)</f>
        <v>233149.1</v>
      </c>
      <c r="H129" s="66">
        <f>VLOOKUP($C129,'[2]2024.01月支付计划'!$B:$H,6,0)</f>
        <v>15300</v>
      </c>
      <c r="I129" s="66">
        <f>VLOOKUP($C129,'[2]2024.01月支付计划'!$B:$H,7,0)</f>
        <v>2550</v>
      </c>
      <c r="J129" s="24">
        <f t="shared" ref="J129:L129" si="153">P129+V129+Y129+AB129+AE129+S129+M129</f>
        <v>171699.88</v>
      </c>
      <c r="K129" s="24">
        <f t="shared" si="153"/>
        <v>90580</v>
      </c>
      <c r="L129" s="24">
        <f t="shared" si="153"/>
        <v>81119.88</v>
      </c>
      <c r="M129" s="33">
        <f>VLOOKUP(C129,'[2]2024.01月支付计划'!$B:$K,10,0)</f>
        <v>2000</v>
      </c>
      <c r="N129" s="24"/>
      <c r="O129" s="24">
        <f t="shared" si="89"/>
        <v>2000</v>
      </c>
      <c r="P129" s="24">
        <f t="shared" si="116"/>
        <v>2040</v>
      </c>
      <c r="Q129" s="24"/>
      <c r="R129" s="24">
        <f t="shared" si="82"/>
        <v>2040</v>
      </c>
      <c r="S129" s="24">
        <f>VLOOKUP(C129,'[3]11月支付计划'!$C$102:$J$314,8,0)</f>
        <v>0</v>
      </c>
      <c r="T129" s="24">
        <f>VLOOKUP(D129,'[4]11月'!$I:$J,2,0)</f>
        <v>15300</v>
      </c>
      <c r="U129" s="24">
        <f t="shared" si="83"/>
        <v>-15300</v>
      </c>
      <c r="V129" s="24">
        <f>VLOOKUP(D129,[5]河北应付账款!$C:$G,5,0)</f>
        <v>55120</v>
      </c>
      <c r="W129" s="24"/>
      <c r="X129" s="24">
        <f t="shared" si="84"/>
        <v>55120</v>
      </c>
      <c r="Y129" s="24">
        <f>VLOOKUP(D129,'[6]规则内-打印版'!$D$3:$I$158,6,0)</f>
        <v>36000</v>
      </c>
      <c r="Z129" s="24">
        <f>VLOOKUP(D129,'[4]9月'!$I:$J,2,0)</f>
        <v>35280</v>
      </c>
      <c r="AA129" s="24">
        <f t="shared" si="85"/>
        <v>720</v>
      </c>
      <c r="AB129" s="24">
        <f>VLOOKUP(D129,[7]支付登记跟进V2!$B:$F,5,0)</f>
        <v>36000</v>
      </c>
      <c r="AC129" s="24"/>
      <c r="AD129" s="24">
        <f t="shared" si="86"/>
        <v>36000</v>
      </c>
      <c r="AE129" s="24">
        <f>VLOOKUP(D129,[8]签批清单!$B:$C,2,0)</f>
        <v>40539.88</v>
      </c>
      <c r="AF129" s="24">
        <f>VLOOKUP(D129,'[4]7月'!$I:$J,2,0)</f>
        <v>40000</v>
      </c>
      <c r="AG129" s="24">
        <f t="shared" si="87"/>
        <v>539.879999999997</v>
      </c>
      <c r="AH129" s="47"/>
      <c r="AI129" s="42">
        <f t="shared" si="90"/>
        <v>-77079.88</v>
      </c>
      <c r="AJ129" s="42">
        <f t="shared" si="91"/>
        <v>-77079.88</v>
      </c>
      <c r="AK129" s="42">
        <f t="shared" si="92"/>
        <v>-79119.88</v>
      </c>
      <c r="AL129" s="42">
        <f t="shared" si="93"/>
        <v>-81119.88</v>
      </c>
      <c r="AM129" s="43" t="e">
        <f>VLOOKUP(D129,'[9]2月'!$B:$C,2,0)</f>
        <v>#N/A</v>
      </c>
      <c r="AN129" s="43">
        <f>VLOOKUP(C129,河北应付账款!$C:$AL,18,0)</f>
        <v>0</v>
      </c>
      <c r="AO129" s="43" t="e">
        <f>VLOOKUP(C129,'河北原材料（大宗）'!$C:$AN,20,0)</f>
        <v>#N/A</v>
      </c>
      <c r="AP129" s="43" t="e">
        <f>VLOOKUP(C129,'预付&amp;票到付款'!$B:$AU,15,0)</f>
        <v>#N/A</v>
      </c>
      <c r="AQ129" s="43" t="e">
        <f>VLOOKUP(C129,'涉诉-河北'!$B:$AV,15,0)</f>
        <v>#N/A</v>
      </c>
    </row>
    <row r="130" s="43" customFormat="1" ht="16.5" hidden="1" spans="2:44">
      <c r="B130" s="67">
        <v>125</v>
      </c>
      <c r="C130" s="67" t="str">
        <f>_xlfn.XLOOKUP(D130,[1]整理明细!$C:$C,[1]整理明细!$B:$B)</f>
        <v>S413036</v>
      </c>
      <c r="D130" s="68" t="s">
        <v>381</v>
      </c>
      <c r="E130" s="68" t="s">
        <v>1078</v>
      </c>
      <c r="F130" s="68"/>
      <c r="G130" s="66">
        <f>VLOOKUP($C130,'[2]2024.01月支付计划'!$B:$H,5,0)</f>
        <v>50465.94</v>
      </c>
      <c r="H130" s="66">
        <f>VLOOKUP($C130,'[2]2024.01月支付计划'!$B:$H,6,0)</f>
        <v>45300</v>
      </c>
      <c r="I130" s="66">
        <f>VLOOKUP($C130,'[2]2024.01月支付计划'!$B:$H,7,0)</f>
        <v>7550</v>
      </c>
      <c r="J130" s="24">
        <f t="shared" ref="J130:L130" si="154">P130+V130+Y130+AB130+AE130+S130+M130</f>
        <v>113589.214666667</v>
      </c>
      <c r="K130" s="24">
        <f t="shared" si="154"/>
        <v>89240</v>
      </c>
      <c r="L130" s="24">
        <f t="shared" si="154"/>
        <v>24349.2146666667</v>
      </c>
      <c r="M130" s="33">
        <f>VLOOKUP(C130,'[2]2024.01月支付计划'!$B:$K,10,0)</f>
        <v>20000</v>
      </c>
      <c r="N130" s="24"/>
      <c r="O130" s="24">
        <f t="shared" si="89"/>
        <v>20000</v>
      </c>
      <c r="P130" s="24">
        <f t="shared" si="116"/>
        <v>6040</v>
      </c>
      <c r="Q130" s="24"/>
      <c r="R130" s="24">
        <f t="shared" si="82"/>
        <v>6040</v>
      </c>
      <c r="S130" s="24">
        <f>VLOOKUP(C130,'[3]11月支付计划'!$C$102:$J$314,8,0)</f>
        <v>10000</v>
      </c>
      <c r="T130" s="24"/>
      <c r="U130" s="24">
        <f t="shared" si="83"/>
        <v>10000</v>
      </c>
      <c r="V130" s="24">
        <f>VLOOKUP(D130,[5]河北应付账款!$C:$G,5,0)</f>
        <v>36240</v>
      </c>
      <c r="W130" s="24"/>
      <c r="X130" s="24">
        <f t="shared" si="84"/>
        <v>36240</v>
      </c>
      <c r="Y130" s="24">
        <f>VLOOKUP(D130,'[6]规则内-打印版'!$D$3:$I$158,6,0)</f>
        <v>17000</v>
      </c>
      <c r="Z130" s="24"/>
      <c r="AA130" s="24">
        <f t="shared" si="85"/>
        <v>17000</v>
      </c>
      <c r="AB130" s="24">
        <f>VLOOKUP(D130,[7]支付登记跟进V2!$B:$F,5,0)</f>
        <v>12000</v>
      </c>
      <c r="AC130" s="24">
        <f>VLOOKUP(D130,'[4]8月'!$I:$J,2,0)</f>
        <v>11640</v>
      </c>
      <c r="AD130" s="24">
        <f t="shared" si="86"/>
        <v>360</v>
      </c>
      <c r="AE130" s="24">
        <f>VLOOKUP(D130,[8]签批清单!$B:$C,2,0)</f>
        <v>12309.2146666667</v>
      </c>
      <c r="AF130" s="24">
        <f>VLOOKUP(D130,'[4]7月'!$I:$J,2,0)</f>
        <v>77600</v>
      </c>
      <c r="AG130" s="24">
        <f t="shared" si="87"/>
        <v>-65290.7853333333</v>
      </c>
      <c r="AH130" s="47"/>
      <c r="AI130" s="42">
        <f t="shared" si="90"/>
        <v>11690.7853333333</v>
      </c>
      <c r="AJ130" s="42">
        <f t="shared" si="91"/>
        <v>1690.7853333333</v>
      </c>
      <c r="AK130" s="42">
        <f t="shared" si="92"/>
        <v>-4349.2146666667</v>
      </c>
      <c r="AL130" s="42">
        <f t="shared" si="93"/>
        <v>-24349.2146666667</v>
      </c>
      <c r="AM130" s="43" t="e">
        <f>VLOOKUP(D130,'[9]2月'!$B:$C,2,0)</f>
        <v>#N/A</v>
      </c>
      <c r="AN130" s="43">
        <f>VLOOKUP(C130,河北应付账款!$C:$AL,18,0)</f>
        <v>10000</v>
      </c>
      <c r="AO130" s="43" t="e">
        <f>VLOOKUP(C130,'河北原材料（大宗）'!$C:$AN,20,0)</f>
        <v>#N/A</v>
      </c>
      <c r="AP130" s="43" t="e">
        <f>VLOOKUP(C130,'预付&amp;票到付款'!$B:$AU,15,0)</f>
        <v>#N/A</v>
      </c>
      <c r="AQ130" s="43" t="e">
        <f>VLOOKUP(C130,'涉诉-河北'!$B:$AV,15,0)</f>
        <v>#N/A</v>
      </c>
      <c r="AR130" s="43">
        <v>1</v>
      </c>
    </row>
    <row r="131" s="43" customFormat="1" ht="16.5" hidden="1" spans="2:43">
      <c r="B131" s="46">
        <v>126</v>
      </c>
      <c r="C131" s="46" t="str">
        <f>_xlfn.XLOOKUP(D131,[1]整理明细!$C:$C,[1]整理明细!$B:$B)</f>
        <v>S434010</v>
      </c>
      <c r="D131" s="47" t="s">
        <v>385</v>
      </c>
      <c r="E131" s="47" t="s">
        <v>1078</v>
      </c>
      <c r="F131" s="47"/>
      <c r="G131" s="66">
        <v>0</v>
      </c>
      <c r="H131" s="66">
        <v>0</v>
      </c>
      <c r="I131" s="66">
        <v>0</v>
      </c>
      <c r="J131" s="24">
        <f t="shared" ref="J131:L131" si="155">P131+V131+Y131+AB131+AE131+S131+M131</f>
        <v>580.266666666667</v>
      </c>
      <c r="K131" s="24">
        <f t="shared" si="155"/>
        <v>0</v>
      </c>
      <c r="L131" s="24">
        <f t="shared" si="155"/>
        <v>580.266666666667</v>
      </c>
      <c r="M131" s="33"/>
      <c r="N131" s="24"/>
      <c r="O131" s="24">
        <f t="shared" si="89"/>
        <v>0</v>
      </c>
      <c r="P131" s="24">
        <f t="shared" si="116"/>
        <v>0</v>
      </c>
      <c r="Q131" s="24"/>
      <c r="R131" s="24">
        <f t="shared" si="82"/>
        <v>0</v>
      </c>
      <c r="S131" s="24">
        <f>VLOOKUP(C131,'[3]11月支付计划'!$C$102:$J$314,8,0)</f>
        <v>0</v>
      </c>
      <c r="T131" s="24"/>
      <c r="U131" s="24">
        <f t="shared" si="83"/>
        <v>0</v>
      </c>
      <c r="V131" s="24">
        <f>VLOOKUP(D131,[5]河北应付账款!$C:$G,5,0)</f>
        <v>0</v>
      </c>
      <c r="W131" s="24"/>
      <c r="X131" s="24">
        <f t="shared" si="84"/>
        <v>0</v>
      </c>
      <c r="Y131" s="24"/>
      <c r="Z131" s="24"/>
      <c r="AA131" s="24">
        <f t="shared" si="85"/>
        <v>0</v>
      </c>
      <c r="AB131" s="24"/>
      <c r="AC131" s="24"/>
      <c r="AD131" s="24">
        <f t="shared" si="86"/>
        <v>0</v>
      </c>
      <c r="AE131" s="24">
        <f>VLOOKUP(D131,[8]签批清单!$B:$C,2,0)</f>
        <v>580.266666666667</v>
      </c>
      <c r="AF131" s="24"/>
      <c r="AG131" s="24">
        <f t="shared" si="87"/>
        <v>580.266666666667</v>
      </c>
      <c r="AH131" s="47"/>
      <c r="AI131" s="42">
        <f t="shared" si="90"/>
        <v>-580.266666666667</v>
      </c>
      <c r="AJ131" s="42">
        <f t="shared" si="91"/>
        <v>-580.266666666667</v>
      </c>
      <c r="AK131" s="42">
        <f t="shared" si="92"/>
        <v>-580.266666666667</v>
      </c>
      <c r="AL131" s="42">
        <f t="shared" si="93"/>
        <v>-580.266666666667</v>
      </c>
      <c r="AM131" s="43" t="e">
        <f>VLOOKUP(D131,'[9]2月'!$B:$C,2,0)</f>
        <v>#N/A</v>
      </c>
      <c r="AN131" s="43">
        <f>VLOOKUP(C131,河北应付账款!$C:$AL,18,0)</f>
        <v>0</v>
      </c>
      <c r="AO131" s="43" t="e">
        <f>VLOOKUP(C131,'河北原材料（大宗）'!$C:$AN,20,0)</f>
        <v>#N/A</v>
      </c>
      <c r="AP131" s="43" t="e">
        <f>VLOOKUP(C131,'预付&amp;票到付款'!$B:$AU,15,0)</f>
        <v>#N/A</v>
      </c>
      <c r="AQ131" s="43" t="e">
        <f>VLOOKUP(C131,'涉诉-河北'!$B:$AV,15,0)</f>
        <v>#N/A</v>
      </c>
    </row>
    <row r="132" s="43" customFormat="1" ht="16.5" hidden="1" spans="2:43">
      <c r="B132" s="46">
        <v>127</v>
      </c>
      <c r="C132" s="46" t="str">
        <f>_xlfn.XLOOKUP(D132,[1]整理明细!$C:$C,[1]整理明细!$B:$B)</f>
        <v>S413159</v>
      </c>
      <c r="D132" s="47" t="s">
        <v>387</v>
      </c>
      <c r="E132" s="47" t="s">
        <v>1078</v>
      </c>
      <c r="F132" s="47"/>
      <c r="G132" s="66">
        <f>VLOOKUP($C132,'[2]2024.01月支付计划'!$B:$H,5,0)</f>
        <v>4067.26</v>
      </c>
      <c r="H132" s="66">
        <f>VLOOKUP($C132,'[2]2024.01月支付计划'!$B:$H,6,0)</f>
        <v>0</v>
      </c>
      <c r="I132" s="66">
        <f>VLOOKUP($C132,'[2]2024.01月支付计划'!$B:$H,7,0)</f>
        <v>0</v>
      </c>
      <c r="J132" s="24">
        <f t="shared" ref="J132:L132" si="156">P132+V132+Y132+AB132+AE132+S132+M132</f>
        <v>0</v>
      </c>
      <c r="K132" s="24">
        <f t="shared" si="156"/>
        <v>0</v>
      </c>
      <c r="L132" s="24">
        <f t="shared" si="156"/>
        <v>0</v>
      </c>
      <c r="M132" s="33">
        <f>VLOOKUP(C132,'[2]2024.01月支付计划'!$B:$K,10,0)</f>
        <v>0</v>
      </c>
      <c r="N132" s="24"/>
      <c r="O132" s="24">
        <f t="shared" si="89"/>
        <v>0</v>
      </c>
      <c r="P132" s="24">
        <f t="shared" si="116"/>
        <v>0</v>
      </c>
      <c r="Q132" s="24"/>
      <c r="R132" s="24">
        <f t="shared" si="82"/>
        <v>0</v>
      </c>
      <c r="S132" s="24">
        <f>VLOOKUP(C132,'[3]11月支付计划'!$C$102:$J$314,8,0)</f>
        <v>0</v>
      </c>
      <c r="T132" s="24"/>
      <c r="U132" s="24">
        <f t="shared" si="83"/>
        <v>0</v>
      </c>
      <c r="V132" s="24">
        <f>VLOOKUP(D132,[5]河北应付账款!$C:$G,5,0)</f>
        <v>0</v>
      </c>
      <c r="W132" s="24"/>
      <c r="X132" s="24">
        <f t="shared" si="84"/>
        <v>0</v>
      </c>
      <c r="Y132" s="24"/>
      <c r="Z132" s="24"/>
      <c r="AA132" s="24">
        <f t="shared" si="85"/>
        <v>0</v>
      </c>
      <c r="AB132" s="24"/>
      <c r="AC132" s="24"/>
      <c r="AD132" s="24">
        <f t="shared" si="86"/>
        <v>0</v>
      </c>
      <c r="AE132" s="24"/>
      <c r="AF132" s="24"/>
      <c r="AG132" s="24">
        <f t="shared" si="87"/>
        <v>0</v>
      </c>
      <c r="AH132" s="47"/>
      <c r="AI132" s="42">
        <f t="shared" si="90"/>
        <v>0</v>
      </c>
      <c r="AJ132" s="42">
        <f t="shared" si="91"/>
        <v>0</v>
      </c>
      <c r="AK132" s="42">
        <f t="shared" si="92"/>
        <v>0</v>
      </c>
      <c r="AL132" s="42">
        <f t="shared" si="93"/>
        <v>0</v>
      </c>
      <c r="AM132" s="43" t="e">
        <f>VLOOKUP(D132,'[9]2月'!$B:$C,2,0)</f>
        <v>#N/A</v>
      </c>
      <c r="AN132" s="43">
        <f>VLOOKUP(C132,河北应付账款!$C:$AL,18,0)</f>
        <v>0</v>
      </c>
      <c r="AO132" s="43" t="e">
        <f>VLOOKUP(C132,'河北原材料（大宗）'!$C:$AN,20,0)</f>
        <v>#N/A</v>
      </c>
      <c r="AP132" s="43" t="e">
        <f>VLOOKUP(C132,'预付&amp;票到付款'!$B:$AU,15,0)</f>
        <v>#N/A</v>
      </c>
      <c r="AQ132" s="43" t="e">
        <f>VLOOKUP(C132,'涉诉-河北'!$B:$AV,15,0)</f>
        <v>#N/A</v>
      </c>
    </row>
    <row r="133" s="43" customFormat="1" ht="16.5" hidden="1" spans="2:43">
      <c r="B133" s="46">
        <v>128</v>
      </c>
      <c r="C133" s="46" t="str">
        <f>_xlfn.XLOOKUP(D133,[1]整理明细!$C:$C,[1]整理明细!$B:$B)</f>
        <v>S413096</v>
      </c>
      <c r="D133" s="47" t="s">
        <v>389</v>
      </c>
      <c r="E133" s="47" t="s">
        <v>1078</v>
      </c>
      <c r="F133" s="47"/>
      <c r="G133" s="66">
        <f>VLOOKUP($C133,'[2]2024.01月支付计划'!$B:$H,5,0)</f>
        <v>4053.14</v>
      </c>
      <c r="H133" s="66">
        <f>VLOOKUP($C133,'[2]2024.01月支付计划'!$B:$H,6,0)</f>
        <v>0</v>
      </c>
      <c r="I133" s="66">
        <f>VLOOKUP($C133,'[2]2024.01月支付计划'!$B:$H,7,0)</f>
        <v>0</v>
      </c>
      <c r="J133" s="24">
        <f t="shared" ref="J133:L133" si="157">P133+V133+Y133+AB133+AE133+S133+M133</f>
        <v>0</v>
      </c>
      <c r="K133" s="24">
        <f t="shared" si="157"/>
        <v>0</v>
      </c>
      <c r="L133" s="24">
        <f t="shared" si="157"/>
        <v>0</v>
      </c>
      <c r="M133" s="33">
        <f>VLOOKUP(C133,'[2]2024.01月支付计划'!$B:$K,10,0)</f>
        <v>0</v>
      </c>
      <c r="N133" s="24"/>
      <c r="O133" s="24">
        <f t="shared" si="89"/>
        <v>0</v>
      </c>
      <c r="P133" s="24">
        <f t="shared" si="116"/>
        <v>0</v>
      </c>
      <c r="Q133" s="24"/>
      <c r="R133" s="24">
        <f t="shared" ref="R133:R196" si="158">P133-Q133</f>
        <v>0</v>
      </c>
      <c r="S133" s="24">
        <f>VLOOKUP(C133,'[3]11月支付计划'!$C$102:$J$314,8,0)</f>
        <v>0</v>
      </c>
      <c r="T133" s="24"/>
      <c r="U133" s="24">
        <f t="shared" ref="U133:U196" si="159">S133-T133</f>
        <v>0</v>
      </c>
      <c r="V133" s="24">
        <f>VLOOKUP(D133,[5]河北应付账款!$C:$G,5,0)</f>
        <v>0</v>
      </c>
      <c r="W133" s="24"/>
      <c r="X133" s="24">
        <f t="shared" ref="X133:X196" si="160">V133-W133</f>
        <v>0</v>
      </c>
      <c r="Y133" s="24"/>
      <c r="Z133" s="24"/>
      <c r="AA133" s="24">
        <f t="shared" ref="AA133:AA196" si="161">Y133-Z133</f>
        <v>0</v>
      </c>
      <c r="AB133" s="24"/>
      <c r="AC133" s="24"/>
      <c r="AD133" s="24">
        <f t="shared" ref="AD133:AD196" si="162">AB133-AC133</f>
        <v>0</v>
      </c>
      <c r="AE133" s="24"/>
      <c r="AF133" s="24"/>
      <c r="AG133" s="24">
        <f t="shared" ref="AG133:AG196" si="163">AE133-AF133</f>
        <v>0</v>
      </c>
      <c r="AH133" s="47"/>
      <c r="AI133" s="42">
        <f t="shared" si="90"/>
        <v>0</v>
      </c>
      <c r="AJ133" s="42">
        <f t="shared" si="91"/>
        <v>0</v>
      </c>
      <c r="AK133" s="42">
        <f t="shared" si="92"/>
        <v>0</v>
      </c>
      <c r="AL133" s="42">
        <f t="shared" si="93"/>
        <v>0</v>
      </c>
      <c r="AM133" s="43" t="e">
        <f>VLOOKUP(D133,'[9]2月'!$B:$C,2,0)</f>
        <v>#N/A</v>
      </c>
      <c r="AN133" s="43">
        <f>VLOOKUP(C133,河北应付账款!$C:$AL,18,0)</f>
        <v>0</v>
      </c>
      <c r="AO133" s="43" t="e">
        <f>VLOOKUP(C133,'河北原材料（大宗）'!$C:$AN,20,0)</f>
        <v>#N/A</v>
      </c>
      <c r="AP133" s="43" t="e">
        <f>VLOOKUP(C133,'预付&amp;票到付款'!$B:$AU,15,0)</f>
        <v>#N/A</v>
      </c>
      <c r="AQ133" s="43" t="e">
        <f>VLOOKUP(C133,'涉诉-河北'!$B:$AV,15,0)</f>
        <v>#N/A</v>
      </c>
    </row>
    <row r="134" s="43" customFormat="1" ht="16.5" hidden="1" spans="2:43">
      <c r="B134" s="46">
        <v>129</v>
      </c>
      <c r="C134" s="46" t="str">
        <f>_xlfn.XLOOKUP(D134,[1]整理明细!$C:$C,[1]整理明细!$B:$B)</f>
        <v>S434008</v>
      </c>
      <c r="D134" s="47" t="s">
        <v>393</v>
      </c>
      <c r="E134" s="47" t="s">
        <v>1078</v>
      </c>
      <c r="F134" s="47"/>
      <c r="G134" s="66">
        <v>0</v>
      </c>
      <c r="H134" s="66">
        <v>0</v>
      </c>
      <c r="I134" s="66">
        <v>0</v>
      </c>
      <c r="J134" s="24">
        <f t="shared" ref="J134:L134" si="164">P134+V134+Y134+AB134+AE134+S134+M134</f>
        <v>0</v>
      </c>
      <c r="K134" s="24">
        <f t="shared" si="164"/>
        <v>0</v>
      </c>
      <c r="L134" s="24">
        <f t="shared" si="164"/>
        <v>0</v>
      </c>
      <c r="M134" s="33"/>
      <c r="N134" s="24"/>
      <c r="O134" s="24">
        <f t="shared" ref="O134:O197" si="165">M134-N134</f>
        <v>0</v>
      </c>
      <c r="P134" s="24">
        <f t="shared" si="116"/>
        <v>0</v>
      </c>
      <c r="Q134" s="24"/>
      <c r="R134" s="24">
        <f t="shared" si="158"/>
        <v>0</v>
      </c>
      <c r="S134" s="24">
        <f>VLOOKUP(C134,'[3]11月支付计划'!$C$102:$J$314,8,0)</f>
        <v>0</v>
      </c>
      <c r="T134" s="24"/>
      <c r="U134" s="24">
        <f t="shared" si="159"/>
        <v>0</v>
      </c>
      <c r="V134" s="24">
        <f>VLOOKUP(D134,[5]河北应付账款!$C:$G,5,0)</f>
        <v>0</v>
      </c>
      <c r="W134" s="24"/>
      <c r="X134" s="24">
        <f t="shared" si="160"/>
        <v>0</v>
      </c>
      <c r="Y134" s="24"/>
      <c r="Z134" s="24"/>
      <c r="AA134" s="24">
        <f t="shared" si="161"/>
        <v>0</v>
      </c>
      <c r="AB134" s="24"/>
      <c r="AC134" s="24"/>
      <c r="AD134" s="24">
        <f t="shared" si="162"/>
        <v>0</v>
      </c>
      <c r="AE134" s="24"/>
      <c r="AF134" s="24"/>
      <c r="AG134" s="24">
        <f t="shared" si="163"/>
        <v>0</v>
      </c>
      <c r="AH134" s="47"/>
      <c r="AI134" s="42">
        <f t="shared" ref="AI134:AI197" si="166">K134-AE134-AB134-Y134-V134</f>
        <v>0</v>
      </c>
      <c r="AJ134" s="42">
        <f t="shared" ref="AJ134:AJ197" si="167">AI134-S134</f>
        <v>0</v>
      </c>
      <c r="AK134" s="42">
        <f t="shared" ref="AK134:AK197" si="168">AJ134-P134</f>
        <v>0</v>
      </c>
      <c r="AL134" s="42">
        <f t="shared" ref="AL134:AL197" si="169">AK134-M134</f>
        <v>0</v>
      </c>
      <c r="AM134" s="43" t="e">
        <f>VLOOKUP(D134,'[9]2月'!$B:$C,2,0)</f>
        <v>#N/A</v>
      </c>
      <c r="AN134" s="43">
        <f>VLOOKUP(C134,河北应付账款!$C:$AL,18,0)</f>
        <v>0</v>
      </c>
      <c r="AO134" s="43" t="e">
        <f>VLOOKUP(C134,'河北原材料（大宗）'!$C:$AN,20,0)</f>
        <v>#N/A</v>
      </c>
      <c r="AP134" s="43" t="e">
        <f>VLOOKUP(C134,'预付&amp;票到付款'!$B:$AU,15,0)</f>
        <v>#N/A</v>
      </c>
      <c r="AQ134" s="43" t="e">
        <f>VLOOKUP(C134,'涉诉-河北'!$B:$AV,15,0)</f>
        <v>#N/A</v>
      </c>
    </row>
    <row r="135" s="43" customFormat="1" ht="16.5" hidden="1" spans="2:43">
      <c r="B135" s="46">
        <v>130</v>
      </c>
      <c r="C135" s="46" t="str">
        <f>_xlfn.XLOOKUP(D135,[1]整理明细!$C:$C,[1]整理明细!$B:$B)</f>
        <v>S413008</v>
      </c>
      <c r="D135" s="47" t="s">
        <v>395</v>
      </c>
      <c r="E135" s="47" t="s">
        <v>1078</v>
      </c>
      <c r="F135" s="47"/>
      <c r="G135" s="66">
        <f>VLOOKUP($C135,'[2]2024.01月支付计划'!$B:$H,5,0)</f>
        <v>3606.64</v>
      </c>
      <c r="H135" s="66">
        <f>VLOOKUP($C135,'[2]2024.01月支付计划'!$B:$H,6,0)</f>
        <v>0</v>
      </c>
      <c r="I135" s="66">
        <f>VLOOKUP($C135,'[2]2024.01月支付计划'!$B:$H,7,0)</f>
        <v>0</v>
      </c>
      <c r="J135" s="24">
        <f t="shared" ref="J135:L135" si="170">P135+V135+Y135+AB135+AE135+S135+M135</f>
        <v>0</v>
      </c>
      <c r="K135" s="24">
        <f t="shared" si="170"/>
        <v>0</v>
      </c>
      <c r="L135" s="24">
        <f t="shared" si="170"/>
        <v>0</v>
      </c>
      <c r="M135" s="33">
        <f>VLOOKUP(C135,'[2]2024.01月支付计划'!$B:$K,10,0)</f>
        <v>0</v>
      </c>
      <c r="N135" s="24"/>
      <c r="O135" s="24">
        <f t="shared" si="165"/>
        <v>0</v>
      </c>
      <c r="P135" s="24">
        <f t="shared" si="116"/>
        <v>0</v>
      </c>
      <c r="Q135" s="24"/>
      <c r="R135" s="24">
        <f t="shared" si="158"/>
        <v>0</v>
      </c>
      <c r="S135" s="24">
        <f>VLOOKUP(C135,'[3]11月支付计划'!$C$102:$J$314,8,0)</f>
        <v>0</v>
      </c>
      <c r="T135" s="24"/>
      <c r="U135" s="24">
        <f t="shared" si="159"/>
        <v>0</v>
      </c>
      <c r="V135" s="24">
        <f>VLOOKUP(D135,[5]河北应付账款!$C:$G,5,0)</f>
        <v>0</v>
      </c>
      <c r="W135" s="24"/>
      <c r="X135" s="24">
        <f t="shared" si="160"/>
        <v>0</v>
      </c>
      <c r="Y135" s="24"/>
      <c r="Z135" s="24"/>
      <c r="AA135" s="24">
        <f t="shared" si="161"/>
        <v>0</v>
      </c>
      <c r="AB135" s="24"/>
      <c r="AC135" s="24"/>
      <c r="AD135" s="24">
        <f t="shared" si="162"/>
        <v>0</v>
      </c>
      <c r="AE135" s="24"/>
      <c r="AF135" s="24"/>
      <c r="AG135" s="24">
        <f t="shared" si="163"/>
        <v>0</v>
      </c>
      <c r="AH135" s="47"/>
      <c r="AI135" s="42">
        <f t="shared" si="166"/>
        <v>0</v>
      </c>
      <c r="AJ135" s="42">
        <f t="shared" si="167"/>
        <v>0</v>
      </c>
      <c r="AK135" s="42">
        <f t="shared" si="168"/>
        <v>0</v>
      </c>
      <c r="AL135" s="42">
        <f t="shared" si="169"/>
        <v>0</v>
      </c>
      <c r="AM135" s="43" t="e">
        <f>VLOOKUP(D135,'[9]2月'!$B:$C,2,0)</f>
        <v>#N/A</v>
      </c>
      <c r="AN135" s="43">
        <f>VLOOKUP(C135,河北应付账款!$C:$AL,18,0)</f>
        <v>0</v>
      </c>
      <c r="AO135" s="43" t="e">
        <f>VLOOKUP(C135,'河北原材料（大宗）'!$C:$AN,20,0)</f>
        <v>#N/A</v>
      </c>
      <c r="AP135" s="43" t="e">
        <f>VLOOKUP(C135,'预付&amp;票到付款'!$B:$AU,15,0)</f>
        <v>#N/A</v>
      </c>
      <c r="AQ135" s="43" t="e">
        <f>VLOOKUP(C135,'涉诉-河北'!$B:$AV,15,0)</f>
        <v>#N/A</v>
      </c>
    </row>
    <row r="136" s="43" customFormat="1" ht="16.5" hidden="1" spans="2:43">
      <c r="B136" s="46">
        <v>131</v>
      </c>
      <c r="C136" s="46" t="str">
        <f>_xlfn.XLOOKUP(D136,[1]整理明细!$C:$C,[1]整理明细!$B:$B)</f>
        <v>S431011</v>
      </c>
      <c r="D136" s="47" t="s">
        <v>397</v>
      </c>
      <c r="E136" s="47" t="s">
        <v>1078</v>
      </c>
      <c r="F136" s="47"/>
      <c r="G136" s="66">
        <f>VLOOKUP($C136,'[2]2024.01月支付计划'!$B:$H,5,0)</f>
        <v>3374.75</v>
      </c>
      <c r="H136" s="66">
        <f>VLOOKUP($C136,'[2]2024.01月支付计划'!$B:$H,6,0)</f>
        <v>0</v>
      </c>
      <c r="I136" s="66">
        <f>VLOOKUP($C136,'[2]2024.01月支付计划'!$B:$H,7,0)</f>
        <v>0</v>
      </c>
      <c r="J136" s="24">
        <f t="shared" ref="J136:L136" si="171">P136+V136+Y136+AB136+AE136+S136+M136</f>
        <v>0</v>
      </c>
      <c r="K136" s="24">
        <f t="shared" si="171"/>
        <v>0</v>
      </c>
      <c r="L136" s="24">
        <f t="shared" si="171"/>
        <v>0</v>
      </c>
      <c r="M136" s="33">
        <f>VLOOKUP(C136,'[2]2024.01月支付计划'!$B:$K,10,0)</f>
        <v>0</v>
      </c>
      <c r="N136" s="24"/>
      <c r="O136" s="24">
        <f t="shared" si="165"/>
        <v>0</v>
      </c>
      <c r="P136" s="24">
        <f t="shared" si="116"/>
        <v>0</v>
      </c>
      <c r="Q136" s="24"/>
      <c r="R136" s="24">
        <f t="shared" si="158"/>
        <v>0</v>
      </c>
      <c r="S136" s="24">
        <f>VLOOKUP(C136,'[3]11月支付计划'!$C$102:$J$314,8,0)</f>
        <v>0</v>
      </c>
      <c r="T136" s="24"/>
      <c r="U136" s="24">
        <f t="shared" si="159"/>
        <v>0</v>
      </c>
      <c r="V136" s="24">
        <f>VLOOKUP(D136,[5]河北应付账款!$C:$G,5,0)</f>
        <v>0</v>
      </c>
      <c r="W136" s="24"/>
      <c r="X136" s="24">
        <f t="shared" si="160"/>
        <v>0</v>
      </c>
      <c r="Y136" s="24"/>
      <c r="Z136" s="24"/>
      <c r="AA136" s="24">
        <f t="shared" si="161"/>
        <v>0</v>
      </c>
      <c r="AB136" s="24"/>
      <c r="AC136" s="24"/>
      <c r="AD136" s="24">
        <f t="shared" si="162"/>
        <v>0</v>
      </c>
      <c r="AE136" s="24"/>
      <c r="AF136" s="24"/>
      <c r="AG136" s="24">
        <f t="shared" si="163"/>
        <v>0</v>
      </c>
      <c r="AH136" s="47"/>
      <c r="AI136" s="42">
        <f t="shared" si="166"/>
        <v>0</v>
      </c>
      <c r="AJ136" s="42">
        <f t="shared" si="167"/>
        <v>0</v>
      </c>
      <c r="AK136" s="42">
        <f t="shared" si="168"/>
        <v>0</v>
      </c>
      <c r="AL136" s="42">
        <f t="shared" si="169"/>
        <v>0</v>
      </c>
      <c r="AM136" s="43" t="e">
        <f>VLOOKUP(D136,'[9]2月'!$B:$C,2,0)</f>
        <v>#N/A</v>
      </c>
      <c r="AN136" s="43">
        <f>VLOOKUP(C136,河北应付账款!$C:$AL,18,0)</f>
        <v>0</v>
      </c>
      <c r="AO136" s="43" t="e">
        <f>VLOOKUP(C136,'河北原材料（大宗）'!$C:$AN,20,0)</f>
        <v>#N/A</v>
      </c>
      <c r="AP136" s="43" t="e">
        <f>VLOOKUP(C136,'预付&amp;票到付款'!$B:$AU,15,0)</f>
        <v>#N/A</v>
      </c>
      <c r="AQ136" s="43" t="e">
        <f>VLOOKUP(C136,'涉诉-河北'!$B:$AV,15,0)</f>
        <v>#N/A</v>
      </c>
    </row>
    <row r="137" s="43" customFormat="1" ht="16.5" hidden="1" spans="2:43">
      <c r="B137" s="46">
        <v>132</v>
      </c>
      <c r="C137" s="46" t="str">
        <f>_xlfn.XLOOKUP(D137,[1]整理明细!$C:$C,[1]整理明细!$B:$B)</f>
        <v>S443002</v>
      </c>
      <c r="D137" s="47" t="s">
        <v>403</v>
      </c>
      <c r="E137" s="47" t="s">
        <v>1078</v>
      </c>
      <c r="F137" s="47"/>
      <c r="G137" s="66">
        <f>VLOOKUP($C137,'[2]2024.01月支付计划'!$B:$H,5,0)</f>
        <v>2727.36</v>
      </c>
      <c r="H137" s="66">
        <f>VLOOKUP($C137,'[2]2024.01月支付计划'!$B:$H,6,0)</f>
        <v>0</v>
      </c>
      <c r="I137" s="66">
        <f>VLOOKUP($C137,'[2]2024.01月支付计划'!$B:$H,7,0)</f>
        <v>0</v>
      </c>
      <c r="J137" s="24">
        <f t="shared" ref="J137:L137" si="172">P137+V137+Y137+AB137+AE137+S137+M137</f>
        <v>0</v>
      </c>
      <c r="K137" s="24">
        <f t="shared" si="172"/>
        <v>0</v>
      </c>
      <c r="L137" s="24">
        <f t="shared" si="172"/>
        <v>0</v>
      </c>
      <c r="M137" s="33">
        <f>VLOOKUP(C137,'[2]2024.01月支付计划'!$B:$K,10,0)</f>
        <v>0</v>
      </c>
      <c r="N137" s="24"/>
      <c r="O137" s="24">
        <f t="shared" si="165"/>
        <v>0</v>
      </c>
      <c r="P137" s="24">
        <f t="shared" si="116"/>
        <v>0</v>
      </c>
      <c r="Q137" s="24"/>
      <c r="R137" s="24">
        <f t="shared" si="158"/>
        <v>0</v>
      </c>
      <c r="S137" s="24">
        <f>VLOOKUP(C137,'[3]11月支付计划'!$C$102:$J$314,8,0)</f>
        <v>0</v>
      </c>
      <c r="T137" s="24"/>
      <c r="U137" s="24">
        <f t="shared" si="159"/>
        <v>0</v>
      </c>
      <c r="V137" s="24">
        <f>VLOOKUP(D137,[5]河北应付账款!$C:$G,5,0)</f>
        <v>0</v>
      </c>
      <c r="W137" s="24"/>
      <c r="X137" s="24">
        <f t="shared" si="160"/>
        <v>0</v>
      </c>
      <c r="Y137" s="24"/>
      <c r="Z137" s="24"/>
      <c r="AA137" s="24">
        <f t="shared" si="161"/>
        <v>0</v>
      </c>
      <c r="AB137" s="24"/>
      <c r="AC137" s="24"/>
      <c r="AD137" s="24">
        <f t="shared" si="162"/>
        <v>0</v>
      </c>
      <c r="AE137" s="24"/>
      <c r="AF137" s="24"/>
      <c r="AG137" s="24">
        <f t="shared" si="163"/>
        <v>0</v>
      </c>
      <c r="AH137" s="47"/>
      <c r="AI137" s="42">
        <f t="shared" si="166"/>
        <v>0</v>
      </c>
      <c r="AJ137" s="42">
        <f t="shared" si="167"/>
        <v>0</v>
      </c>
      <c r="AK137" s="42">
        <f t="shared" si="168"/>
        <v>0</v>
      </c>
      <c r="AL137" s="42">
        <f t="shared" si="169"/>
        <v>0</v>
      </c>
      <c r="AM137" s="43" t="e">
        <f>VLOOKUP(D137,'[9]2月'!$B:$C,2,0)</f>
        <v>#N/A</v>
      </c>
      <c r="AN137" s="43">
        <f>VLOOKUP(C137,河北应付账款!$C:$AL,18,0)</f>
        <v>0</v>
      </c>
      <c r="AO137" s="43" t="e">
        <f>VLOOKUP(C137,'河北原材料（大宗）'!$C:$AN,20,0)</f>
        <v>#N/A</v>
      </c>
      <c r="AP137" s="43" t="e">
        <f>VLOOKUP(C137,'预付&amp;票到付款'!$B:$AU,15,0)</f>
        <v>#N/A</v>
      </c>
      <c r="AQ137" s="43" t="e">
        <f>VLOOKUP(C137,'涉诉-河北'!$B:$AV,15,0)</f>
        <v>#N/A</v>
      </c>
    </row>
    <row r="138" s="43" customFormat="1" ht="16.5" hidden="1" spans="2:43">
      <c r="B138" s="46">
        <v>133</v>
      </c>
      <c r="C138" s="46" t="str">
        <f>_xlfn.XLOOKUP(D138,[1]整理明细!$C:$C,[1]整理明细!$B:$B)</f>
        <v>S411023</v>
      </c>
      <c r="D138" s="47" t="s">
        <v>407</v>
      </c>
      <c r="E138" s="47" t="s">
        <v>1078</v>
      </c>
      <c r="F138" s="47"/>
      <c r="G138" s="66">
        <f>VLOOKUP($C138,'[2]2024.01月支付计划'!$B:$H,5,0)</f>
        <v>2369.86</v>
      </c>
      <c r="H138" s="66">
        <f>VLOOKUP($C138,'[2]2024.01月支付计划'!$B:$H,6,0)</f>
        <v>0</v>
      </c>
      <c r="I138" s="66">
        <f>VLOOKUP($C138,'[2]2024.01月支付计划'!$B:$H,7,0)</f>
        <v>0</v>
      </c>
      <c r="J138" s="24">
        <f t="shared" ref="J138:L138" si="173">P138+V138+Y138+AB138+AE138+S138+M138</f>
        <v>0</v>
      </c>
      <c r="K138" s="24">
        <f t="shared" si="173"/>
        <v>0</v>
      </c>
      <c r="L138" s="24">
        <f t="shared" si="173"/>
        <v>0</v>
      </c>
      <c r="M138" s="33">
        <f>VLOOKUP(C138,'[2]2024.01月支付计划'!$B:$K,10,0)</f>
        <v>0</v>
      </c>
      <c r="N138" s="24"/>
      <c r="O138" s="24">
        <f t="shared" si="165"/>
        <v>0</v>
      </c>
      <c r="P138" s="24">
        <f t="shared" si="116"/>
        <v>0</v>
      </c>
      <c r="Q138" s="24"/>
      <c r="R138" s="24">
        <f t="shared" si="158"/>
        <v>0</v>
      </c>
      <c r="S138" s="24">
        <f>VLOOKUP(C138,'[3]11月支付计划'!$C$102:$J$314,8,0)</f>
        <v>0</v>
      </c>
      <c r="T138" s="24"/>
      <c r="U138" s="24">
        <f t="shared" si="159"/>
        <v>0</v>
      </c>
      <c r="V138" s="24">
        <f>VLOOKUP(D138,[5]河北应付账款!$C:$G,5,0)</f>
        <v>0</v>
      </c>
      <c r="W138" s="24"/>
      <c r="X138" s="24">
        <f t="shared" si="160"/>
        <v>0</v>
      </c>
      <c r="Y138" s="24"/>
      <c r="Z138" s="24"/>
      <c r="AA138" s="24">
        <f t="shared" si="161"/>
        <v>0</v>
      </c>
      <c r="AB138" s="24"/>
      <c r="AC138" s="24"/>
      <c r="AD138" s="24">
        <f t="shared" si="162"/>
        <v>0</v>
      </c>
      <c r="AE138" s="24"/>
      <c r="AF138" s="24"/>
      <c r="AG138" s="24">
        <f t="shared" si="163"/>
        <v>0</v>
      </c>
      <c r="AH138" s="47"/>
      <c r="AI138" s="42">
        <f t="shared" si="166"/>
        <v>0</v>
      </c>
      <c r="AJ138" s="42">
        <f t="shared" si="167"/>
        <v>0</v>
      </c>
      <c r="AK138" s="42">
        <f t="shared" si="168"/>
        <v>0</v>
      </c>
      <c r="AL138" s="42">
        <f t="shared" si="169"/>
        <v>0</v>
      </c>
      <c r="AM138" s="43" t="e">
        <f>VLOOKUP(D138,'[9]2月'!$B:$C,2,0)</f>
        <v>#N/A</v>
      </c>
      <c r="AN138" s="43">
        <f>VLOOKUP(C138,河北应付账款!$C:$AL,18,0)</f>
        <v>0</v>
      </c>
      <c r="AO138" s="43" t="e">
        <f>VLOOKUP(C138,'河北原材料（大宗）'!$C:$AN,20,0)</f>
        <v>#N/A</v>
      </c>
      <c r="AP138" s="43" t="e">
        <f>VLOOKUP(C138,'预付&amp;票到付款'!$B:$AU,15,0)</f>
        <v>#N/A</v>
      </c>
      <c r="AQ138" s="43" t="e">
        <f>VLOOKUP(C138,'涉诉-河北'!$B:$AV,15,0)</f>
        <v>#N/A</v>
      </c>
    </row>
    <row r="139" s="43" customFormat="1" ht="16.5" hidden="1" spans="2:43">
      <c r="B139" s="46">
        <v>134</v>
      </c>
      <c r="C139" s="46" t="str">
        <f>_xlfn.XLOOKUP(D139,[1]整理明细!$C:$C,[1]整理明细!$B:$B)</f>
        <v>S444006</v>
      </c>
      <c r="D139" s="47" t="s">
        <v>419</v>
      </c>
      <c r="E139" s="47" t="s">
        <v>1078</v>
      </c>
      <c r="F139" s="47"/>
      <c r="G139" s="66">
        <f>VLOOKUP($C139,'[2]2024.01月支付计划'!$B:$H,5,0)</f>
        <v>1615.32</v>
      </c>
      <c r="H139" s="66">
        <f>VLOOKUP($C139,'[2]2024.01月支付计划'!$B:$H,6,0)</f>
        <v>0</v>
      </c>
      <c r="I139" s="66">
        <f>VLOOKUP($C139,'[2]2024.01月支付计划'!$B:$H,7,0)</f>
        <v>0</v>
      </c>
      <c r="J139" s="24">
        <f t="shared" ref="J139:L139" si="174">P139+V139+Y139+AB139+AE139+S139+M139</f>
        <v>0</v>
      </c>
      <c r="K139" s="24">
        <f t="shared" si="174"/>
        <v>0</v>
      </c>
      <c r="L139" s="24">
        <f t="shared" si="174"/>
        <v>0</v>
      </c>
      <c r="M139" s="33">
        <f>VLOOKUP(C139,'[2]2024.01月支付计划'!$B:$K,10,0)</f>
        <v>0</v>
      </c>
      <c r="N139" s="24"/>
      <c r="O139" s="24">
        <f t="shared" si="165"/>
        <v>0</v>
      </c>
      <c r="P139" s="24">
        <f t="shared" si="116"/>
        <v>0</v>
      </c>
      <c r="Q139" s="24"/>
      <c r="R139" s="24">
        <f t="shared" si="158"/>
        <v>0</v>
      </c>
      <c r="S139" s="24">
        <f>VLOOKUP(C139,'[3]11月支付计划'!$C$102:$J$314,8,0)</f>
        <v>0</v>
      </c>
      <c r="T139" s="24"/>
      <c r="U139" s="24">
        <f t="shared" si="159"/>
        <v>0</v>
      </c>
      <c r="V139" s="24">
        <f>VLOOKUP(D139,[5]河北应付账款!$C:$G,5,0)</f>
        <v>0</v>
      </c>
      <c r="W139" s="24"/>
      <c r="X139" s="24">
        <f t="shared" si="160"/>
        <v>0</v>
      </c>
      <c r="Y139" s="24"/>
      <c r="Z139" s="24"/>
      <c r="AA139" s="24">
        <f t="shared" si="161"/>
        <v>0</v>
      </c>
      <c r="AB139" s="24"/>
      <c r="AC139" s="24"/>
      <c r="AD139" s="24">
        <f t="shared" si="162"/>
        <v>0</v>
      </c>
      <c r="AE139" s="24"/>
      <c r="AF139" s="24"/>
      <c r="AG139" s="24">
        <f t="shared" si="163"/>
        <v>0</v>
      </c>
      <c r="AH139" s="47"/>
      <c r="AI139" s="42">
        <f t="shared" si="166"/>
        <v>0</v>
      </c>
      <c r="AJ139" s="42">
        <f t="shared" si="167"/>
        <v>0</v>
      </c>
      <c r="AK139" s="42">
        <f t="shared" si="168"/>
        <v>0</v>
      </c>
      <c r="AL139" s="42">
        <f t="shared" si="169"/>
        <v>0</v>
      </c>
      <c r="AM139" s="43" t="e">
        <f>VLOOKUP(D139,'[9]2月'!$B:$C,2,0)</f>
        <v>#N/A</v>
      </c>
      <c r="AN139" s="43">
        <f>VLOOKUP(C139,河北应付账款!$C:$AL,18,0)</f>
        <v>0</v>
      </c>
      <c r="AO139" s="43" t="e">
        <f>VLOOKUP(C139,'河北原材料（大宗）'!$C:$AN,20,0)</f>
        <v>#N/A</v>
      </c>
      <c r="AP139" s="43" t="e">
        <f>VLOOKUP(C139,'预付&amp;票到付款'!$B:$AU,15,0)</f>
        <v>#N/A</v>
      </c>
      <c r="AQ139" s="43" t="e">
        <f>VLOOKUP(C139,'涉诉-河北'!$B:$AV,15,0)</f>
        <v>#N/A</v>
      </c>
    </row>
    <row r="140" s="43" customFormat="1" ht="16.5" hidden="1" spans="2:43">
      <c r="B140" s="46">
        <v>135</v>
      </c>
      <c r="C140" s="46" t="str">
        <f>_xlfn.XLOOKUP(D140,[1]整理明细!$C:$C,[1]整理明细!$B:$B)</f>
        <v>S413074</v>
      </c>
      <c r="D140" s="47" t="s">
        <v>423</v>
      </c>
      <c r="E140" s="47" t="s">
        <v>1078</v>
      </c>
      <c r="F140" s="47"/>
      <c r="G140" s="66">
        <f>VLOOKUP($C140,'[2]2024.01月支付计划'!$B:$H,5,0)</f>
        <v>1386.48</v>
      </c>
      <c r="H140" s="66">
        <f>VLOOKUP($C140,'[2]2024.01月支付计划'!$B:$H,6,0)</f>
        <v>0</v>
      </c>
      <c r="I140" s="66">
        <f>VLOOKUP($C140,'[2]2024.01月支付计划'!$B:$H,7,0)</f>
        <v>0</v>
      </c>
      <c r="J140" s="24">
        <f t="shared" ref="J140:L140" si="175">P140+V140+Y140+AB140+AE140+S140+M140</f>
        <v>0</v>
      </c>
      <c r="K140" s="24">
        <f t="shared" si="175"/>
        <v>0</v>
      </c>
      <c r="L140" s="24">
        <f t="shared" si="175"/>
        <v>0</v>
      </c>
      <c r="M140" s="33">
        <f>VLOOKUP(C140,'[2]2024.01月支付计划'!$B:$K,10,0)</f>
        <v>0</v>
      </c>
      <c r="N140" s="24"/>
      <c r="O140" s="24">
        <f t="shared" si="165"/>
        <v>0</v>
      </c>
      <c r="P140" s="24">
        <f t="shared" si="116"/>
        <v>0</v>
      </c>
      <c r="Q140" s="24"/>
      <c r="R140" s="24">
        <f t="shared" si="158"/>
        <v>0</v>
      </c>
      <c r="S140" s="24">
        <f>VLOOKUP(C140,'[3]11月支付计划'!$C$102:$J$314,8,0)</f>
        <v>0</v>
      </c>
      <c r="T140" s="24"/>
      <c r="U140" s="24">
        <f t="shared" si="159"/>
        <v>0</v>
      </c>
      <c r="V140" s="24">
        <f>VLOOKUP(D140,[5]河北应付账款!$C:$G,5,0)</f>
        <v>0</v>
      </c>
      <c r="W140" s="24"/>
      <c r="X140" s="24">
        <f t="shared" si="160"/>
        <v>0</v>
      </c>
      <c r="Y140" s="24"/>
      <c r="Z140" s="24"/>
      <c r="AA140" s="24">
        <f t="shared" si="161"/>
        <v>0</v>
      </c>
      <c r="AB140" s="24"/>
      <c r="AC140" s="24"/>
      <c r="AD140" s="24">
        <f t="shared" si="162"/>
        <v>0</v>
      </c>
      <c r="AE140" s="24"/>
      <c r="AF140" s="24"/>
      <c r="AG140" s="24">
        <f t="shared" si="163"/>
        <v>0</v>
      </c>
      <c r="AH140" s="47"/>
      <c r="AI140" s="42">
        <f t="shared" si="166"/>
        <v>0</v>
      </c>
      <c r="AJ140" s="42">
        <f t="shared" si="167"/>
        <v>0</v>
      </c>
      <c r="AK140" s="42">
        <f t="shared" si="168"/>
        <v>0</v>
      </c>
      <c r="AL140" s="42">
        <f t="shared" si="169"/>
        <v>0</v>
      </c>
      <c r="AM140" s="43" t="e">
        <f>VLOOKUP(D140,'[9]2月'!$B:$C,2,0)</f>
        <v>#N/A</v>
      </c>
      <c r="AN140" s="43">
        <f>VLOOKUP(C140,河北应付账款!$C:$AL,18,0)</f>
        <v>0</v>
      </c>
      <c r="AO140" s="43" t="e">
        <f>VLOOKUP(C140,'河北原材料（大宗）'!$C:$AN,20,0)</f>
        <v>#N/A</v>
      </c>
      <c r="AP140" s="43" t="e">
        <f>VLOOKUP(C140,'预付&amp;票到付款'!$B:$AU,15,0)</f>
        <v>#N/A</v>
      </c>
      <c r="AQ140" s="43" t="e">
        <f>VLOOKUP(C140,'涉诉-河北'!$B:$AV,15,0)</f>
        <v>#N/A</v>
      </c>
    </row>
    <row r="141" s="43" customFormat="1" ht="16.5" hidden="1" spans="2:43">
      <c r="B141" s="46">
        <v>136</v>
      </c>
      <c r="C141" s="46" t="str">
        <f>_xlfn.XLOOKUP(D141,[1]整理明细!$C:$C,[1]整理明细!$B:$B)</f>
        <v>S433018</v>
      </c>
      <c r="D141" s="47" t="s">
        <v>425</v>
      </c>
      <c r="E141" s="47" t="s">
        <v>1078</v>
      </c>
      <c r="F141" s="47"/>
      <c r="G141" s="66">
        <f>VLOOKUP($C141,'[2]2024.01月支付计划'!$B:$H,5,0)</f>
        <v>1000</v>
      </c>
      <c r="H141" s="66">
        <f>VLOOKUP($C141,'[2]2024.01月支付计划'!$B:$H,6,0)</f>
        <v>0</v>
      </c>
      <c r="I141" s="66">
        <f>VLOOKUP($C141,'[2]2024.01月支付计划'!$B:$H,7,0)</f>
        <v>0</v>
      </c>
      <c r="J141" s="24">
        <f t="shared" ref="J141:L141" si="176">P141+V141+Y141+AB141+AE141+S141+M141</f>
        <v>0</v>
      </c>
      <c r="K141" s="24">
        <f t="shared" si="176"/>
        <v>0</v>
      </c>
      <c r="L141" s="24">
        <f t="shared" si="176"/>
        <v>0</v>
      </c>
      <c r="M141" s="33">
        <f>VLOOKUP(C141,'[2]2024.01月支付计划'!$B:$K,10,0)</f>
        <v>0</v>
      </c>
      <c r="N141" s="24"/>
      <c r="O141" s="24">
        <f t="shared" si="165"/>
        <v>0</v>
      </c>
      <c r="P141" s="24">
        <f t="shared" si="116"/>
        <v>0</v>
      </c>
      <c r="Q141" s="24"/>
      <c r="R141" s="24">
        <f t="shared" si="158"/>
        <v>0</v>
      </c>
      <c r="S141" s="24">
        <f>VLOOKUP(C141,'[3]11月支付计划'!$C$102:$J$314,8,0)</f>
        <v>0</v>
      </c>
      <c r="T141" s="24"/>
      <c r="U141" s="24">
        <f t="shared" si="159"/>
        <v>0</v>
      </c>
      <c r="V141" s="24">
        <f>VLOOKUP(D141,[5]河北应付账款!$C:$G,5,0)</f>
        <v>0</v>
      </c>
      <c r="W141" s="24"/>
      <c r="X141" s="24">
        <f t="shared" si="160"/>
        <v>0</v>
      </c>
      <c r="Y141" s="24"/>
      <c r="Z141" s="24"/>
      <c r="AA141" s="24">
        <f t="shared" si="161"/>
        <v>0</v>
      </c>
      <c r="AB141" s="24"/>
      <c r="AC141" s="24"/>
      <c r="AD141" s="24">
        <f t="shared" si="162"/>
        <v>0</v>
      </c>
      <c r="AE141" s="24"/>
      <c r="AF141" s="24"/>
      <c r="AG141" s="24">
        <f t="shared" si="163"/>
        <v>0</v>
      </c>
      <c r="AH141" s="47"/>
      <c r="AI141" s="42">
        <f t="shared" si="166"/>
        <v>0</v>
      </c>
      <c r="AJ141" s="42">
        <f t="shared" si="167"/>
        <v>0</v>
      </c>
      <c r="AK141" s="42">
        <f t="shared" si="168"/>
        <v>0</v>
      </c>
      <c r="AL141" s="42">
        <f t="shared" si="169"/>
        <v>0</v>
      </c>
      <c r="AM141" s="43" t="e">
        <f>VLOOKUP(D141,'[9]2月'!$B:$C,2,0)</f>
        <v>#N/A</v>
      </c>
      <c r="AN141" s="43">
        <f>VLOOKUP(C141,河北应付账款!$C:$AL,18,0)</f>
        <v>0</v>
      </c>
      <c r="AO141" s="43" t="e">
        <f>VLOOKUP(C141,'河北原材料（大宗）'!$C:$AN,20,0)</f>
        <v>#N/A</v>
      </c>
      <c r="AP141" s="43" t="e">
        <f>VLOOKUP(C141,'预付&amp;票到付款'!$B:$AU,15,0)</f>
        <v>#N/A</v>
      </c>
      <c r="AQ141" s="43" t="e">
        <f>VLOOKUP(C141,'涉诉-河北'!$B:$AV,15,0)</f>
        <v>#N/A</v>
      </c>
    </row>
    <row r="142" s="43" customFormat="1" ht="16.5" hidden="1" spans="2:43">
      <c r="B142" s="46">
        <v>137</v>
      </c>
      <c r="C142" s="46" t="str">
        <f>_xlfn.XLOOKUP(D142,[1]整理明细!$C:$C,[1]整理明细!$B:$B)</f>
        <v>S433016</v>
      </c>
      <c r="D142" s="47" t="s">
        <v>427</v>
      </c>
      <c r="E142" s="47" t="s">
        <v>1078</v>
      </c>
      <c r="F142" s="47"/>
      <c r="G142" s="66">
        <v>0</v>
      </c>
      <c r="H142" s="66">
        <v>0</v>
      </c>
      <c r="I142" s="66">
        <v>0</v>
      </c>
      <c r="J142" s="24">
        <f t="shared" ref="J142:L142" si="177">P142+V142+Y142+AB142+AE142+S142+M142</f>
        <v>0</v>
      </c>
      <c r="K142" s="24">
        <f t="shared" si="177"/>
        <v>0</v>
      </c>
      <c r="L142" s="24">
        <f t="shared" si="177"/>
        <v>0</v>
      </c>
      <c r="M142" s="33"/>
      <c r="N142" s="24"/>
      <c r="O142" s="24">
        <f t="shared" si="165"/>
        <v>0</v>
      </c>
      <c r="P142" s="24">
        <f t="shared" si="116"/>
        <v>0</v>
      </c>
      <c r="Q142" s="24"/>
      <c r="R142" s="24">
        <f t="shared" si="158"/>
        <v>0</v>
      </c>
      <c r="S142" s="24">
        <f>VLOOKUP(C142,'[3]11月支付计划'!$C$102:$J$314,8,0)</f>
        <v>0</v>
      </c>
      <c r="T142" s="24"/>
      <c r="U142" s="24">
        <f t="shared" si="159"/>
        <v>0</v>
      </c>
      <c r="V142" s="24">
        <f>VLOOKUP(D142,[5]河北应付账款!$C:$G,5,0)</f>
        <v>0</v>
      </c>
      <c r="W142" s="24"/>
      <c r="X142" s="24">
        <f t="shared" si="160"/>
        <v>0</v>
      </c>
      <c r="Y142" s="24"/>
      <c r="Z142" s="24"/>
      <c r="AA142" s="24">
        <f t="shared" si="161"/>
        <v>0</v>
      </c>
      <c r="AB142" s="24"/>
      <c r="AC142" s="24"/>
      <c r="AD142" s="24">
        <f t="shared" si="162"/>
        <v>0</v>
      </c>
      <c r="AE142" s="24"/>
      <c r="AF142" s="24"/>
      <c r="AG142" s="24">
        <f t="shared" si="163"/>
        <v>0</v>
      </c>
      <c r="AH142" s="47"/>
      <c r="AI142" s="42">
        <f t="shared" si="166"/>
        <v>0</v>
      </c>
      <c r="AJ142" s="42">
        <f t="shared" si="167"/>
        <v>0</v>
      </c>
      <c r="AK142" s="42">
        <f t="shared" si="168"/>
        <v>0</v>
      </c>
      <c r="AL142" s="42">
        <f t="shared" si="169"/>
        <v>0</v>
      </c>
      <c r="AM142" s="43" t="e">
        <f>VLOOKUP(D142,'[9]2月'!$B:$C,2,0)</f>
        <v>#N/A</v>
      </c>
      <c r="AN142" s="43">
        <f>VLOOKUP(C142,河北应付账款!$C:$AL,18,0)</f>
        <v>0</v>
      </c>
      <c r="AO142" s="43" t="e">
        <f>VLOOKUP(C142,'河北原材料（大宗）'!$C:$AN,20,0)</f>
        <v>#N/A</v>
      </c>
      <c r="AP142" s="43" t="e">
        <f>VLOOKUP(C142,'预付&amp;票到付款'!$B:$AU,15,0)</f>
        <v>#N/A</v>
      </c>
      <c r="AQ142" s="43" t="e">
        <f>VLOOKUP(C142,'涉诉-河北'!$B:$AV,15,0)</f>
        <v>#N/A</v>
      </c>
    </row>
    <row r="143" s="43" customFormat="1" ht="16.5" hidden="1" spans="2:43">
      <c r="B143" s="46">
        <v>138</v>
      </c>
      <c r="C143" s="46" t="str">
        <f>_xlfn.XLOOKUP(D143,[1]整理明细!$C:$C,[1]整理明细!$B:$B)</f>
        <v>S537001</v>
      </c>
      <c r="D143" s="47" t="s">
        <v>431</v>
      </c>
      <c r="E143" s="47" t="s">
        <v>1078</v>
      </c>
      <c r="F143" s="47"/>
      <c r="G143" s="66">
        <v>0</v>
      </c>
      <c r="H143" s="66">
        <v>0</v>
      </c>
      <c r="I143" s="66">
        <v>0</v>
      </c>
      <c r="J143" s="24">
        <f t="shared" ref="J143:L143" si="178">P143+V143+Y143+AB143+AE143+S143+M143</f>
        <v>0</v>
      </c>
      <c r="K143" s="24">
        <f t="shared" si="178"/>
        <v>0</v>
      </c>
      <c r="L143" s="24">
        <f t="shared" si="178"/>
        <v>0</v>
      </c>
      <c r="M143" s="33"/>
      <c r="N143" s="24"/>
      <c r="O143" s="24">
        <f t="shared" si="165"/>
        <v>0</v>
      </c>
      <c r="P143" s="24">
        <f t="shared" si="116"/>
        <v>0</v>
      </c>
      <c r="Q143" s="24"/>
      <c r="R143" s="24">
        <f t="shared" si="158"/>
        <v>0</v>
      </c>
      <c r="S143" s="24">
        <f>VLOOKUP(C143,'[3]11月支付计划'!$C$102:$J$314,8,0)</f>
        <v>0</v>
      </c>
      <c r="T143" s="24"/>
      <c r="U143" s="24">
        <f t="shared" si="159"/>
        <v>0</v>
      </c>
      <c r="V143" s="24">
        <f>VLOOKUP(D143,[5]河北应付账款!$C:$G,5,0)</f>
        <v>0</v>
      </c>
      <c r="W143" s="24"/>
      <c r="X143" s="24">
        <f t="shared" si="160"/>
        <v>0</v>
      </c>
      <c r="Y143" s="24"/>
      <c r="Z143" s="24"/>
      <c r="AA143" s="24">
        <f t="shared" si="161"/>
        <v>0</v>
      </c>
      <c r="AB143" s="24"/>
      <c r="AC143" s="24"/>
      <c r="AD143" s="24">
        <f t="shared" si="162"/>
        <v>0</v>
      </c>
      <c r="AE143" s="24"/>
      <c r="AF143" s="24"/>
      <c r="AG143" s="24">
        <f t="shared" si="163"/>
        <v>0</v>
      </c>
      <c r="AH143" s="47"/>
      <c r="AI143" s="42">
        <f t="shared" si="166"/>
        <v>0</v>
      </c>
      <c r="AJ143" s="42">
        <f t="shared" si="167"/>
        <v>0</v>
      </c>
      <c r="AK143" s="42">
        <f t="shared" si="168"/>
        <v>0</v>
      </c>
      <c r="AL143" s="42">
        <f t="shared" si="169"/>
        <v>0</v>
      </c>
      <c r="AM143" s="43" t="e">
        <f>VLOOKUP(D143,'[9]2月'!$B:$C,2,0)</f>
        <v>#N/A</v>
      </c>
      <c r="AN143" s="43">
        <f>VLOOKUP(C143,河北应付账款!$C:$AL,18,0)</f>
        <v>0</v>
      </c>
      <c r="AO143" s="43" t="e">
        <f>VLOOKUP(C143,'河北原材料（大宗）'!$C:$AN,20,0)</f>
        <v>#N/A</v>
      </c>
      <c r="AP143" s="43" t="e">
        <f>VLOOKUP(C143,'预付&amp;票到付款'!$B:$AU,15,0)</f>
        <v>#N/A</v>
      </c>
      <c r="AQ143" s="43" t="e">
        <f>VLOOKUP(C143,'涉诉-河北'!$B:$AV,15,0)</f>
        <v>#N/A</v>
      </c>
    </row>
    <row r="144" s="43" customFormat="1" ht="16.5" hidden="1" spans="2:43">
      <c r="B144" s="46">
        <v>139</v>
      </c>
      <c r="C144" s="46" t="str">
        <f>_xlfn.XLOOKUP(D144,[1]整理明细!$C:$C,[1]整理明细!$B:$B)</f>
        <v>S431008</v>
      </c>
      <c r="D144" s="47" t="s">
        <v>433</v>
      </c>
      <c r="E144" s="47" t="s">
        <v>1078</v>
      </c>
      <c r="F144" s="47"/>
      <c r="G144" s="66">
        <f>VLOOKUP($C144,'[2]2024.01月支付计划'!$B:$H,5,0)</f>
        <v>607942.13</v>
      </c>
      <c r="H144" s="66">
        <f>VLOOKUP($C144,'[2]2024.01月支付计划'!$B:$H,6,0)</f>
        <v>898852.62</v>
      </c>
      <c r="I144" s="66">
        <f>VLOOKUP($C144,'[2]2024.01月支付计划'!$B:$H,7,0)</f>
        <v>149808.77</v>
      </c>
      <c r="J144" s="24">
        <f t="shared" ref="J144:L144" si="179">P144+V144+Y144+AB144+AE144+S144+M144</f>
        <v>659386.760266667</v>
      </c>
      <c r="K144" s="24">
        <f t="shared" si="179"/>
        <v>724000</v>
      </c>
      <c r="L144" s="24">
        <f t="shared" si="179"/>
        <v>-64613.2397333333</v>
      </c>
      <c r="M144" s="33">
        <f>VLOOKUP(C144,'[2]2024.01月支付计划'!$B:$K,10,0)</f>
        <v>120000</v>
      </c>
      <c r="N144" s="24">
        <v>95000</v>
      </c>
      <c r="O144" s="24">
        <f t="shared" si="165"/>
        <v>25000</v>
      </c>
      <c r="P144" s="24">
        <f t="shared" si="116"/>
        <v>119847.016</v>
      </c>
      <c r="Q144" s="24">
        <f>VLOOKUP(D144,'[4]12月'!$I:$J,2,0)</f>
        <v>130000</v>
      </c>
      <c r="R144" s="24">
        <f t="shared" si="158"/>
        <v>-10152.984</v>
      </c>
      <c r="S144" s="24">
        <f>VLOOKUP(C144,'[3]11月支付计划'!$C$102:$J$314,8,0)</f>
        <v>130000</v>
      </c>
      <c r="T144" s="24"/>
      <c r="U144" s="24">
        <f t="shared" si="159"/>
        <v>130000</v>
      </c>
      <c r="V144" s="24">
        <f>VLOOKUP(D144,[5]河北应付账款!$C:$G,5,0)</f>
        <v>117575.4176</v>
      </c>
      <c r="W144" s="24">
        <f>VLOOKUP(D144,'[4]10月'!$I:$J,2,0)</f>
        <v>120000</v>
      </c>
      <c r="X144" s="24">
        <f t="shared" si="160"/>
        <v>-2424.5824</v>
      </c>
      <c r="Y144" s="24">
        <f>VLOOKUP(D144,'[6]规则内-打印版'!$D$3:$I$158,6,0)</f>
        <v>72000</v>
      </c>
      <c r="Z144" s="24">
        <f>VLOOKUP(D144,'[4]9月'!$I:$J,2,0)</f>
        <v>280000</v>
      </c>
      <c r="AA144" s="24">
        <f t="shared" si="161"/>
        <v>-208000</v>
      </c>
      <c r="AB144" s="24">
        <f>VLOOKUP(D144,[7]支付登记跟进V2!$B:$F,5,0)</f>
        <v>55000</v>
      </c>
      <c r="AC144" s="24">
        <f>VLOOKUP(D144,'[4]8月'!$I:$J,2,0)</f>
        <v>55000</v>
      </c>
      <c r="AD144" s="24">
        <f t="shared" si="162"/>
        <v>0</v>
      </c>
      <c r="AE144" s="24">
        <f>VLOOKUP(D144,[8]签批清单!$B:$C,2,0)</f>
        <v>44964.3266666667</v>
      </c>
      <c r="AF144" s="24">
        <f>VLOOKUP(D144,'[4]7月'!$I:$J,2,0)</f>
        <v>44000</v>
      </c>
      <c r="AG144" s="24">
        <f t="shared" si="163"/>
        <v>964.326666666697</v>
      </c>
      <c r="AH144" s="47"/>
      <c r="AI144" s="42">
        <f t="shared" si="166"/>
        <v>434460.255733333</v>
      </c>
      <c r="AJ144" s="42">
        <f t="shared" si="167"/>
        <v>304460.255733333</v>
      </c>
      <c r="AK144" s="42">
        <f t="shared" si="168"/>
        <v>184613.239733333</v>
      </c>
      <c r="AL144" s="42">
        <f t="shared" si="169"/>
        <v>64613.239733333</v>
      </c>
      <c r="AM144" s="43" t="e">
        <f>VLOOKUP(D144,'[9]2月'!$B:$C,2,0)</f>
        <v>#N/A</v>
      </c>
      <c r="AN144" s="43">
        <f>VLOOKUP(C144,河北应付账款!$C:$AL,18,0)</f>
        <v>130000</v>
      </c>
      <c r="AO144" s="43" t="e">
        <f>VLOOKUP(C144,'河北原材料（大宗）'!$C:$AN,20,0)</f>
        <v>#N/A</v>
      </c>
      <c r="AP144" s="43" t="e">
        <f>VLOOKUP(C144,'预付&amp;票到付款'!$B:$AU,15,0)</f>
        <v>#N/A</v>
      </c>
      <c r="AQ144" s="43" t="e">
        <f>VLOOKUP(C144,'涉诉-河北'!$B:$AV,15,0)</f>
        <v>#N/A</v>
      </c>
    </row>
    <row r="145" s="43" customFormat="1" ht="16.5" hidden="1" spans="2:43">
      <c r="B145" s="46">
        <v>140</v>
      </c>
      <c r="C145" s="46" t="str">
        <f>_xlfn.XLOOKUP(D145,[1]整理明细!$C:$C,[1]整理明细!$B:$B)</f>
        <v>S544003</v>
      </c>
      <c r="D145" s="47" t="s">
        <v>435</v>
      </c>
      <c r="E145" s="47" t="s">
        <v>1078</v>
      </c>
      <c r="F145" s="47"/>
      <c r="G145" s="66">
        <f>VLOOKUP($C145,'[2]2024.01月支付计划'!$B:$H,5,0)</f>
        <v>400</v>
      </c>
      <c r="H145" s="66">
        <f>VLOOKUP($C145,'[2]2024.01月支付计划'!$B:$H,6,0)</f>
        <v>0</v>
      </c>
      <c r="I145" s="66">
        <f>VLOOKUP($C145,'[2]2024.01月支付计划'!$B:$H,7,0)</f>
        <v>0</v>
      </c>
      <c r="J145" s="24">
        <f t="shared" ref="J145:L145" si="180">P145+V145+Y145+AB145+AE145+S145+M145</f>
        <v>0</v>
      </c>
      <c r="K145" s="24">
        <f t="shared" si="180"/>
        <v>0</v>
      </c>
      <c r="L145" s="24">
        <f t="shared" si="180"/>
        <v>0</v>
      </c>
      <c r="M145" s="33">
        <f>VLOOKUP(C145,'[2]2024.01月支付计划'!$B:$K,10,0)</f>
        <v>0</v>
      </c>
      <c r="N145" s="24"/>
      <c r="O145" s="24">
        <f t="shared" si="165"/>
        <v>0</v>
      </c>
      <c r="P145" s="24">
        <f t="shared" si="116"/>
        <v>0</v>
      </c>
      <c r="Q145" s="24"/>
      <c r="R145" s="24">
        <f t="shared" si="158"/>
        <v>0</v>
      </c>
      <c r="S145" s="24">
        <f>VLOOKUP(C145,'[3]11月支付计划'!$C$102:$J$314,8,0)</f>
        <v>0</v>
      </c>
      <c r="T145" s="24"/>
      <c r="U145" s="24">
        <f t="shared" si="159"/>
        <v>0</v>
      </c>
      <c r="V145" s="24">
        <f>VLOOKUP(D145,[5]河北应付账款!$C:$G,5,0)</f>
        <v>0</v>
      </c>
      <c r="W145" s="24"/>
      <c r="X145" s="24">
        <f t="shared" si="160"/>
        <v>0</v>
      </c>
      <c r="Y145" s="24"/>
      <c r="Z145" s="24"/>
      <c r="AA145" s="24">
        <f t="shared" si="161"/>
        <v>0</v>
      </c>
      <c r="AB145" s="24"/>
      <c r="AC145" s="24"/>
      <c r="AD145" s="24">
        <f t="shared" si="162"/>
        <v>0</v>
      </c>
      <c r="AE145" s="24"/>
      <c r="AF145" s="24"/>
      <c r="AG145" s="24">
        <f t="shared" si="163"/>
        <v>0</v>
      </c>
      <c r="AH145" s="47"/>
      <c r="AI145" s="42">
        <f t="shared" si="166"/>
        <v>0</v>
      </c>
      <c r="AJ145" s="42">
        <f t="shared" si="167"/>
        <v>0</v>
      </c>
      <c r="AK145" s="42">
        <f t="shared" si="168"/>
        <v>0</v>
      </c>
      <c r="AL145" s="42">
        <f t="shared" si="169"/>
        <v>0</v>
      </c>
      <c r="AM145" s="43" t="e">
        <f>VLOOKUP(D145,'[9]2月'!$B:$C,2,0)</f>
        <v>#N/A</v>
      </c>
      <c r="AN145" s="43">
        <f>VLOOKUP(C145,河北应付账款!$C:$AL,18,0)</f>
        <v>0</v>
      </c>
      <c r="AO145" s="43" t="e">
        <f>VLOOKUP(C145,'河北原材料（大宗）'!$C:$AN,20,0)</f>
        <v>#N/A</v>
      </c>
      <c r="AP145" s="43" t="e">
        <f>VLOOKUP(C145,'预付&amp;票到付款'!$B:$AU,15,0)</f>
        <v>#N/A</v>
      </c>
      <c r="AQ145" s="43" t="e">
        <f>VLOOKUP(C145,'涉诉-河北'!$B:$AV,15,0)</f>
        <v>#N/A</v>
      </c>
    </row>
    <row r="146" s="43" customFormat="1" ht="16.5" hidden="1" spans="2:43">
      <c r="B146" s="46">
        <v>141</v>
      </c>
      <c r="C146" s="46" t="str">
        <f>_xlfn.XLOOKUP(D146,[1]整理明细!$C:$C,[1]整理明细!$B:$B)</f>
        <v>S431015</v>
      </c>
      <c r="D146" s="47" t="s">
        <v>437</v>
      </c>
      <c r="E146" s="47" t="s">
        <v>1078</v>
      </c>
      <c r="F146" s="47"/>
      <c r="G146" s="66">
        <f>VLOOKUP($C146,'[2]2024.01月支付计划'!$B:$H,5,0)</f>
        <v>360</v>
      </c>
      <c r="H146" s="66">
        <f>VLOOKUP($C146,'[2]2024.01月支付计划'!$B:$H,6,0)</f>
        <v>0</v>
      </c>
      <c r="I146" s="66">
        <f>VLOOKUP($C146,'[2]2024.01月支付计划'!$B:$H,7,0)</f>
        <v>0</v>
      </c>
      <c r="J146" s="24">
        <f t="shared" ref="J146:L146" si="181">P146+V146+Y146+AB146+AE146+S146+M146</f>
        <v>0</v>
      </c>
      <c r="K146" s="24">
        <f t="shared" si="181"/>
        <v>0</v>
      </c>
      <c r="L146" s="24">
        <f t="shared" si="181"/>
        <v>0</v>
      </c>
      <c r="M146" s="33">
        <f>VLOOKUP(C146,'[2]2024.01月支付计划'!$B:$K,10,0)</f>
        <v>0</v>
      </c>
      <c r="N146" s="24"/>
      <c r="O146" s="24">
        <f t="shared" si="165"/>
        <v>0</v>
      </c>
      <c r="P146" s="24">
        <f t="shared" si="116"/>
        <v>0</v>
      </c>
      <c r="Q146" s="24"/>
      <c r="R146" s="24">
        <f t="shared" si="158"/>
        <v>0</v>
      </c>
      <c r="S146" s="24">
        <f>VLOOKUP(C146,'[3]11月支付计划'!$C$102:$J$314,8,0)</f>
        <v>0</v>
      </c>
      <c r="T146" s="24"/>
      <c r="U146" s="24">
        <f t="shared" si="159"/>
        <v>0</v>
      </c>
      <c r="V146" s="24">
        <f>VLOOKUP(D146,[5]河北应付账款!$C:$G,5,0)</f>
        <v>0</v>
      </c>
      <c r="W146" s="24"/>
      <c r="X146" s="24">
        <f t="shared" si="160"/>
        <v>0</v>
      </c>
      <c r="Y146" s="24"/>
      <c r="Z146" s="24"/>
      <c r="AA146" s="24">
        <f t="shared" si="161"/>
        <v>0</v>
      </c>
      <c r="AB146" s="24"/>
      <c r="AC146" s="24"/>
      <c r="AD146" s="24">
        <f t="shared" si="162"/>
        <v>0</v>
      </c>
      <c r="AE146" s="24"/>
      <c r="AF146" s="24"/>
      <c r="AG146" s="24">
        <f t="shared" si="163"/>
        <v>0</v>
      </c>
      <c r="AH146" s="47"/>
      <c r="AI146" s="42">
        <f t="shared" si="166"/>
        <v>0</v>
      </c>
      <c r="AJ146" s="42">
        <f t="shared" si="167"/>
        <v>0</v>
      </c>
      <c r="AK146" s="42">
        <f t="shared" si="168"/>
        <v>0</v>
      </c>
      <c r="AL146" s="42">
        <f t="shared" si="169"/>
        <v>0</v>
      </c>
      <c r="AM146" s="43" t="e">
        <f>VLOOKUP(D146,'[9]2月'!$B:$C,2,0)</f>
        <v>#N/A</v>
      </c>
      <c r="AN146" s="43">
        <f>VLOOKUP(C146,河北应付账款!$C:$AL,18,0)</f>
        <v>0</v>
      </c>
      <c r="AO146" s="43" t="e">
        <f>VLOOKUP(C146,'河北原材料（大宗）'!$C:$AN,20,0)</f>
        <v>#N/A</v>
      </c>
      <c r="AP146" s="43" t="e">
        <f>VLOOKUP(C146,'预付&amp;票到付款'!$B:$AU,15,0)</f>
        <v>#N/A</v>
      </c>
      <c r="AQ146" s="43" t="e">
        <f>VLOOKUP(C146,'涉诉-河北'!$B:$AV,15,0)</f>
        <v>#N/A</v>
      </c>
    </row>
    <row r="147" s="43" customFormat="1" ht="16.5" hidden="1" spans="2:43">
      <c r="B147" s="46">
        <v>142</v>
      </c>
      <c r="C147" s="46" t="str">
        <f>_xlfn.XLOOKUP(D147,[1]整理明细!$C:$C,[1]整理明细!$B:$B)</f>
        <v>S437027</v>
      </c>
      <c r="D147" s="47" t="s">
        <v>439</v>
      </c>
      <c r="E147" s="47" t="s">
        <v>1078</v>
      </c>
      <c r="F147" s="47"/>
      <c r="G147" s="66">
        <f>VLOOKUP($C147,'[2]2024.01月支付计划'!$B:$H,5,0)</f>
        <v>314.6</v>
      </c>
      <c r="H147" s="66">
        <f>VLOOKUP($C147,'[2]2024.01月支付计划'!$B:$H,6,0)</f>
        <v>0</v>
      </c>
      <c r="I147" s="66">
        <f>VLOOKUP($C147,'[2]2024.01月支付计划'!$B:$H,7,0)</f>
        <v>0</v>
      </c>
      <c r="J147" s="24">
        <f t="shared" ref="J147:L147" si="182">P147+V147+Y147+AB147+AE147+S147+M147</f>
        <v>0</v>
      </c>
      <c r="K147" s="24">
        <f t="shared" si="182"/>
        <v>0</v>
      </c>
      <c r="L147" s="24">
        <f t="shared" si="182"/>
        <v>0</v>
      </c>
      <c r="M147" s="33">
        <f>VLOOKUP(C147,'[2]2024.01月支付计划'!$B:$K,10,0)</f>
        <v>0</v>
      </c>
      <c r="N147" s="24"/>
      <c r="O147" s="24">
        <f t="shared" si="165"/>
        <v>0</v>
      </c>
      <c r="P147" s="24">
        <f t="shared" si="116"/>
        <v>0</v>
      </c>
      <c r="Q147" s="24"/>
      <c r="R147" s="24">
        <f t="shared" si="158"/>
        <v>0</v>
      </c>
      <c r="S147" s="24">
        <f>VLOOKUP(C147,'[3]11月支付计划'!$C$102:$J$314,8,0)</f>
        <v>0</v>
      </c>
      <c r="T147" s="24"/>
      <c r="U147" s="24">
        <f t="shared" si="159"/>
        <v>0</v>
      </c>
      <c r="V147" s="24">
        <f>VLOOKUP(D147,[5]河北应付账款!$C:$G,5,0)</f>
        <v>0</v>
      </c>
      <c r="W147" s="24"/>
      <c r="X147" s="24">
        <f t="shared" si="160"/>
        <v>0</v>
      </c>
      <c r="Y147" s="24"/>
      <c r="Z147" s="24"/>
      <c r="AA147" s="24">
        <f t="shared" si="161"/>
        <v>0</v>
      </c>
      <c r="AB147" s="24"/>
      <c r="AC147" s="24"/>
      <c r="AD147" s="24">
        <f t="shared" si="162"/>
        <v>0</v>
      </c>
      <c r="AE147" s="24"/>
      <c r="AF147" s="24"/>
      <c r="AG147" s="24">
        <f t="shared" si="163"/>
        <v>0</v>
      </c>
      <c r="AH147" s="47"/>
      <c r="AI147" s="42">
        <f t="shared" si="166"/>
        <v>0</v>
      </c>
      <c r="AJ147" s="42">
        <f t="shared" si="167"/>
        <v>0</v>
      </c>
      <c r="AK147" s="42">
        <f t="shared" si="168"/>
        <v>0</v>
      </c>
      <c r="AL147" s="42">
        <f t="shared" si="169"/>
        <v>0</v>
      </c>
      <c r="AM147" s="43" t="e">
        <f>VLOOKUP(D147,'[9]2月'!$B:$C,2,0)</f>
        <v>#N/A</v>
      </c>
      <c r="AN147" s="43">
        <f>VLOOKUP(C147,河北应付账款!$C:$AL,18,0)</f>
        <v>0</v>
      </c>
      <c r="AO147" s="43" t="e">
        <f>VLOOKUP(C147,'河北原材料（大宗）'!$C:$AN,20,0)</f>
        <v>#N/A</v>
      </c>
      <c r="AP147" s="43" t="e">
        <f>VLOOKUP(C147,'预付&amp;票到付款'!$B:$AU,15,0)</f>
        <v>#N/A</v>
      </c>
      <c r="AQ147" s="43" t="e">
        <f>VLOOKUP(C147,'涉诉-河北'!$B:$AV,15,0)</f>
        <v>#N/A</v>
      </c>
    </row>
    <row r="148" s="43" customFormat="1" ht="16.5" hidden="1" spans="2:43">
      <c r="B148" s="46">
        <v>143</v>
      </c>
      <c r="C148" s="46" t="str">
        <f>_xlfn.XLOOKUP(D148,[1]整理明细!$C:$C,[1]整理明细!$B:$B)</f>
        <v>S532004</v>
      </c>
      <c r="D148" s="47" t="s">
        <v>441</v>
      </c>
      <c r="E148" s="47" t="s">
        <v>1078</v>
      </c>
      <c r="F148" s="47"/>
      <c r="G148" s="66">
        <f>VLOOKUP($C148,'[2]2024.01月支付计划'!$B:$H,5,0)</f>
        <v>312</v>
      </c>
      <c r="H148" s="66">
        <f>VLOOKUP($C148,'[2]2024.01月支付计划'!$B:$H,6,0)</f>
        <v>0</v>
      </c>
      <c r="I148" s="66">
        <f>VLOOKUP($C148,'[2]2024.01月支付计划'!$B:$H,7,0)</f>
        <v>0</v>
      </c>
      <c r="J148" s="24">
        <f t="shared" ref="J148:L148" si="183">P148+V148+Y148+AB148+AE148+S148+M148</f>
        <v>0</v>
      </c>
      <c r="K148" s="24">
        <f t="shared" si="183"/>
        <v>0</v>
      </c>
      <c r="L148" s="24">
        <f t="shared" si="183"/>
        <v>0</v>
      </c>
      <c r="M148" s="33">
        <f>VLOOKUP(C148,'[2]2024.01月支付计划'!$B:$K,10,0)</f>
        <v>0</v>
      </c>
      <c r="N148" s="24"/>
      <c r="O148" s="24">
        <f t="shared" si="165"/>
        <v>0</v>
      </c>
      <c r="P148" s="24">
        <f t="shared" si="116"/>
        <v>0</v>
      </c>
      <c r="Q148" s="24"/>
      <c r="R148" s="24">
        <f t="shared" si="158"/>
        <v>0</v>
      </c>
      <c r="S148" s="24">
        <f>VLOOKUP(C148,'[3]11月支付计划'!$C$102:$J$314,8,0)</f>
        <v>0</v>
      </c>
      <c r="T148" s="24"/>
      <c r="U148" s="24">
        <f t="shared" si="159"/>
        <v>0</v>
      </c>
      <c r="V148" s="24">
        <f>VLOOKUP(D148,[5]河北应付账款!$C:$G,5,0)</f>
        <v>0</v>
      </c>
      <c r="W148" s="24"/>
      <c r="X148" s="24">
        <f t="shared" si="160"/>
        <v>0</v>
      </c>
      <c r="Y148" s="24"/>
      <c r="Z148" s="24"/>
      <c r="AA148" s="24">
        <f t="shared" si="161"/>
        <v>0</v>
      </c>
      <c r="AB148" s="24"/>
      <c r="AC148" s="24"/>
      <c r="AD148" s="24">
        <f t="shared" si="162"/>
        <v>0</v>
      </c>
      <c r="AE148" s="24"/>
      <c r="AF148" s="24"/>
      <c r="AG148" s="24">
        <f t="shared" si="163"/>
        <v>0</v>
      </c>
      <c r="AH148" s="47"/>
      <c r="AI148" s="42">
        <f t="shared" si="166"/>
        <v>0</v>
      </c>
      <c r="AJ148" s="42">
        <f t="shared" si="167"/>
        <v>0</v>
      </c>
      <c r="AK148" s="42">
        <f t="shared" si="168"/>
        <v>0</v>
      </c>
      <c r="AL148" s="42">
        <f t="shared" si="169"/>
        <v>0</v>
      </c>
      <c r="AM148" s="43" t="e">
        <f>VLOOKUP(D148,'[9]2月'!$B:$C,2,0)</f>
        <v>#N/A</v>
      </c>
      <c r="AN148" s="43">
        <f>VLOOKUP(C148,河北应付账款!$C:$AL,18,0)</f>
        <v>0</v>
      </c>
      <c r="AO148" s="43" t="e">
        <f>VLOOKUP(C148,'河北原材料（大宗）'!$C:$AN,20,0)</f>
        <v>#N/A</v>
      </c>
      <c r="AP148" s="43" t="e">
        <f>VLOOKUP(C148,'预付&amp;票到付款'!$B:$AU,15,0)</f>
        <v>#N/A</v>
      </c>
      <c r="AQ148" s="43" t="e">
        <f>VLOOKUP(C148,'涉诉-河北'!$B:$AV,15,0)</f>
        <v>#N/A</v>
      </c>
    </row>
    <row r="149" s="43" customFormat="1" ht="16.5" hidden="1" spans="2:43">
      <c r="B149" s="46">
        <v>144</v>
      </c>
      <c r="C149" s="46" t="str">
        <f>_xlfn.XLOOKUP(D149,[1]整理明细!$C:$C,[1]整理明细!$B:$B)</f>
        <v>S433013</v>
      </c>
      <c r="D149" s="47" t="s">
        <v>443</v>
      </c>
      <c r="E149" s="47" t="s">
        <v>1078</v>
      </c>
      <c r="F149" s="47"/>
      <c r="G149" s="66">
        <f>VLOOKUP($C149,'[2]2024.01月支付计划'!$B:$H,5,0)</f>
        <v>214</v>
      </c>
      <c r="H149" s="66">
        <f>VLOOKUP($C149,'[2]2024.01月支付计划'!$B:$H,6,0)</f>
        <v>0</v>
      </c>
      <c r="I149" s="66">
        <f>VLOOKUP($C149,'[2]2024.01月支付计划'!$B:$H,7,0)</f>
        <v>0</v>
      </c>
      <c r="J149" s="24">
        <f t="shared" ref="J149:L149" si="184">P149+V149+Y149+AB149+AE149+S149+M149</f>
        <v>0</v>
      </c>
      <c r="K149" s="24">
        <f t="shared" si="184"/>
        <v>0</v>
      </c>
      <c r="L149" s="24">
        <f t="shared" si="184"/>
        <v>0</v>
      </c>
      <c r="M149" s="33">
        <f>VLOOKUP(C149,'[2]2024.01月支付计划'!$B:$K,10,0)</f>
        <v>0</v>
      </c>
      <c r="N149" s="24"/>
      <c r="O149" s="24">
        <f t="shared" si="165"/>
        <v>0</v>
      </c>
      <c r="P149" s="24">
        <f t="shared" si="116"/>
        <v>0</v>
      </c>
      <c r="Q149" s="24"/>
      <c r="R149" s="24">
        <f t="shared" si="158"/>
        <v>0</v>
      </c>
      <c r="S149" s="24">
        <f>VLOOKUP(C149,'[3]11月支付计划'!$C$102:$J$314,8,0)</f>
        <v>0</v>
      </c>
      <c r="T149" s="24"/>
      <c r="U149" s="24">
        <f t="shared" si="159"/>
        <v>0</v>
      </c>
      <c r="V149" s="24">
        <f>VLOOKUP(D149,[5]河北应付账款!$C:$G,5,0)</f>
        <v>0</v>
      </c>
      <c r="W149" s="24"/>
      <c r="X149" s="24">
        <f t="shared" si="160"/>
        <v>0</v>
      </c>
      <c r="Y149" s="24"/>
      <c r="Z149" s="24"/>
      <c r="AA149" s="24">
        <f t="shared" si="161"/>
        <v>0</v>
      </c>
      <c r="AB149" s="24"/>
      <c r="AC149" s="24"/>
      <c r="AD149" s="24">
        <f t="shared" si="162"/>
        <v>0</v>
      </c>
      <c r="AE149" s="24"/>
      <c r="AF149" s="24"/>
      <c r="AG149" s="24">
        <f t="shared" si="163"/>
        <v>0</v>
      </c>
      <c r="AH149" s="47"/>
      <c r="AI149" s="42">
        <f t="shared" si="166"/>
        <v>0</v>
      </c>
      <c r="AJ149" s="42">
        <f t="shared" si="167"/>
        <v>0</v>
      </c>
      <c r="AK149" s="42">
        <f t="shared" si="168"/>
        <v>0</v>
      </c>
      <c r="AL149" s="42">
        <f t="shared" si="169"/>
        <v>0</v>
      </c>
      <c r="AM149" s="43" t="e">
        <f>VLOOKUP(D149,'[9]2月'!$B:$C,2,0)</f>
        <v>#N/A</v>
      </c>
      <c r="AN149" s="43">
        <f>VLOOKUP(C149,河北应付账款!$C:$AL,18,0)</f>
        <v>0</v>
      </c>
      <c r="AO149" s="43" t="e">
        <f>VLOOKUP(C149,'河北原材料（大宗）'!$C:$AN,20,0)</f>
        <v>#N/A</v>
      </c>
      <c r="AP149" s="43" t="e">
        <f>VLOOKUP(C149,'预付&amp;票到付款'!$B:$AU,15,0)</f>
        <v>#N/A</v>
      </c>
      <c r="AQ149" s="43" t="e">
        <f>VLOOKUP(C149,'涉诉-河北'!$B:$AV,15,0)</f>
        <v>#N/A</v>
      </c>
    </row>
    <row r="150" s="43" customFormat="1" ht="16.5" hidden="1" spans="2:43">
      <c r="B150" s="46">
        <v>145</v>
      </c>
      <c r="C150" s="46" t="str">
        <f>_xlfn.XLOOKUP(D150,[1]整理明细!$C:$C,[1]整理明细!$B:$B)</f>
        <v>S413017</v>
      </c>
      <c r="D150" s="47" t="s">
        <v>445</v>
      </c>
      <c r="E150" s="47" t="s">
        <v>1078</v>
      </c>
      <c r="F150" s="47"/>
      <c r="G150" s="66">
        <f>VLOOKUP($C150,'[2]2024.01月支付计划'!$B:$H,5,0)</f>
        <v>202.36</v>
      </c>
      <c r="H150" s="66">
        <f>VLOOKUP($C150,'[2]2024.01月支付计划'!$B:$H,6,0)</f>
        <v>0</v>
      </c>
      <c r="I150" s="66">
        <f>VLOOKUP($C150,'[2]2024.01月支付计划'!$B:$H,7,0)</f>
        <v>0</v>
      </c>
      <c r="J150" s="24">
        <f t="shared" ref="J150:L150" si="185">P150+V150+Y150+AB150+AE150+S150+M150</f>
        <v>0</v>
      </c>
      <c r="K150" s="24">
        <f t="shared" si="185"/>
        <v>0</v>
      </c>
      <c r="L150" s="24">
        <f t="shared" si="185"/>
        <v>0</v>
      </c>
      <c r="M150" s="33">
        <f>VLOOKUP(C150,'[2]2024.01月支付计划'!$B:$K,10,0)</f>
        <v>0</v>
      </c>
      <c r="N150" s="24"/>
      <c r="O150" s="24">
        <f t="shared" si="165"/>
        <v>0</v>
      </c>
      <c r="P150" s="24">
        <f t="shared" si="116"/>
        <v>0</v>
      </c>
      <c r="Q150" s="24"/>
      <c r="R150" s="24">
        <f t="shared" si="158"/>
        <v>0</v>
      </c>
      <c r="S150" s="24">
        <f>VLOOKUP(C150,'[3]11月支付计划'!$C$102:$J$314,8,0)</f>
        <v>0</v>
      </c>
      <c r="T150" s="24"/>
      <c r="U150" s="24">
        <f t="shared" si="159"/>
        <v>0</v>
      </c>
      <c r="V150" s="24">
        <f>VLOOKUP(D150,[5]河北应付账款!$C:$G,5,0)</f>
        <v>0</v>
      </c>
      <c r="W150" s="24"/>
      <c r="X150" s="24">
        <f t="shared" si="160"/>
        <v>0</v>
      </c>
      <c r="Y150" s="24"/>
      <c r="Z150" s="24"/>
      <c r="AA150" s="24">
        <f t="shared" si="161"/>
        <v>0</v>
      </c>
      <c r="AB150" s="24"/>
      <c r="AC150" s="24"/>
      <c r="AD150" s="24">
        <f t="shared" si="162"/>
        <v>0</v>
      </c>
      <c r="AE150" s="24"/>
      <c r="AF150" s="24"/>
      <c r="AG150" s="24">
        <f t="shared" si="163"/>
        <v>0</v>
      </c>
      <c r="AH150" s="47"/>
      <c r="AI150" s="42">
        <f t="shared" si="166"/>
        <v>0</v>
      </c>
      <c r="AJ150" s="42">
        <f t="shared" si="167"/>
        <v>0</v>
      </c>
      <c r="AK150" s="42">
        <f t="shared" si="168"/>
        <v>0</v>
      </c>
      <c r="AL150" s="42">
        <f t="shared" si="169"/>
        <v>0</v>
      </c>
      <c r="AM150" s="43" t="e">
        <f>VLOOKUP(D150,'[9]2月'!$B:$C,2,0)</f>
        <v>#N/A</v>
      </c>
      <c r="AN150" s="43">
        <f>VLOOKUP(C150,河北应付账款!$C:$AL,18,0)</f>
        <v>0</v>
      </c>
      <c r="AO150" s="43" t="e">
        <f>VLOOKUP(C150,'河北原材料（大宗）'!$C:$AN,20,0)</f>
        <v>#N/A</v>
      </c>
      <c r="AP150" s="43" t="e">
        <f>VLOOKUP(C150,'预付&amp;票到付款'!$B:$AU,15,0)</f>
        <v>#N/A</v>
      </c>
      <c r="AQ150" s="43" t="e">
        <f>VLOOKUP(C150,'涉诉-河北'!$B:$AV,15,0)</f>
        <v>#N/A</v>
      </c>
    </row>
    <row r="151" s="43" customFormat="1" ht="16.5" hidden="1" spans="2:43">
      <c r="B151" s="46">
        <v>146</v>
      </c>
      <c r="C151" s="46" t="str">
        <f>_xlfn.XLOOKUP(D151,[1]整理明细!$C:$C,[1]整理明细!$B:$B)</f>
        <v>S413117</v>
      </c>
      <c r="D151" s="47" t="s">
        <v>447</v>
      </c>
      <c r="E151" s="47" t="s">
        <v>1078</v>
      </c>
      <c r="F151" s="47"/>
      <c r="G151" s="66">
        <f>VLOOKUP($C151,'[2]2024.01月支付计划'!$B:$H,5,0)</f>
        <v>65.09</v>
      </c>
      <c r="H151" s="66">
        <f>VLOOKUP($C151,'[2]2024.01月支付计划'!$B:$H,6,0)</f>
        <v>0</v>
      </c>
      <c r="I151" s="66">
        <f>VLOOKUP($C151,'[2]2024.01月支付计划'!$B:$H,7,0)</f>
        <v>0</v>
      </c>
      <c r="J151" s="24">
        <f t="shared" ref="J151:L151" si="186">P151+V151+Y151+AB151+AE151+S151+M151</f>
        <v>0</v>
      </c>
      <c r="K151" s="24">
        <f t="shared" si="186"/>
        <v>0</v>
      </c>
      <c r="L151" s="24">
        <f t="shared" si="186"/>
        <v>0</v>
      </c>
      <c r="M151" s="33">
        <f>VLOOKUP(C151,'[2]2024.01月支付计划'!$B:$K,10,0)</f>
        <v>0</v>
      </c>
      <c r="N151" s="24"/>
      <c r="O151" s="24">
        <f t="shared" si="165"/>
        <v>0</v>
      </c>
      <c r="P151" s="24">
        <f t="shared" si="116"/>
        <v>0</v>
      </c>
      <c r="Q151" s="24"/>
      <c r="R151" s="24">
        <f t="shared" si="158"/>
        <v>0</v>
      </c>
      <c r="S151" s="24">
        <v>0</v>
      </c>
      <c r="T151" s="24"/>
      <c r="U151" s="24">
        <f t="shared" si="159"/>
        <v>0</v>
      </c>
      <c r="V151" s="24">
        <f>VLOOKUP(D151,[5]河北应付账款!$C:$G,5,0)</f>
        <v>0</v>
      </c>
      <c r="W151" s="24"/>
      <c r="X151" s="24">
        <f t="shared" si="160"/>
        <v>0</v>
      </c>
      <c r="Y151" s="24"/>
      <c r="Z151" s="24"/>
      <c r="AA151" s="24">
        <f t="shared" si="161"/>
        <v>0</v>
      </c>
      <c r="AB151" s="24"/>
      <c r="AC151" s="24"/>
      <c r="AD151" s="24">
        <f t="shared" si="162"/>
        <v>0</v>
      </c>
      <c r="AE151" s="24"/>
      <c r="AF151" s="24"/>
      <c r="AG151" s="24">
        <f t="shared" si="163"/>
        <v>0</v>
      </c>
      <c r="AH151" s="47"/>
      <c r="AI151" s="42">
        <f t="shared" si="166"/>
        <v>0</v>
      </c>
      <c r="AJ151" s="42">
        <f t="shared" si="167"/>
        <v>0</v>
      </c>
      <c r="AK151" s="42">
        <f t="shared" si="168"/>
        <v>0</v>
      </c>
      <c r="AL151" s="42">
        <f t="shared" si="169"/>
        <v>0</v>
      </c>
      <c r="AM151" s="43" t="e">
        <f>VLOOKUP(D151,'[9]2月'!$B:$C,2,0)</f>
        <v>#N/A</v>
      </c>
      <c r="AN151" s="43">
        <f>VLOOKUP(C151,河北应付账款!$C:$AL,18,0)</f>
        <v>0</v>
      </c>
      <c r="AO151" s="43" t="e">
        <f>VLOOKUP(C151,'河北原材料（大宗）'!$C:$AN,20,0)</f>
        <v>#N/A</v>
      </c>
      <c r="AP151" s="43" t="e">
        <f>VLOOKUP(C151,'预付&amp;票到付款'!$B:$AU,15,0)</f>
        <v>#N/A</v>
      </c>
      <c r="AQ151" s="43" t="e">
        <f>VLOOKUP(C151,'涉诉-河北'!$B:$AV,15,0)</f>
        <v>#N/A</v>
      </c>
    </row>
    <row r="152" s="43" customFormat="1" ht="16.5" hidden="1" spans="2:43">
      <c r="B152" s="46">
        <v>147</v>
      </c>
      <c r="C152" s="46" t="str">
        <f>_xlfn.XLOOKUP(D152,[1]整理明细!$C:$C,[1]整理明细!$B:$B)</f>
        <v>S411012</v>
      </c>
      <c r="D152" s="47" t="s">
        <v>449</v>
      </c>
      <c r="E152" s="47" t="s">
        <v>1078</v>
      </c>
      <c r="F152" s="47"/>
      <c r="G152" s="66">
        <f>VLOOKUP($C152,'[2]2024.01月支付计划'!$B:$H,5,0)</f>
        <v>12628.11</v>
      </c>
      <c r="H152" s="66">
        <f>VLOOKUP($C152,'[2]2024.01月支付计划'!$B:$H,6,0)</f>
        <v>0</v>
      </c>
      <c r="I152" s="66">
        <f>VLOOKUP($C152,'[2]2024.01月支付计划'!$B:$H,7,0)</f>
        <v>0</v>
      </c>
      <c r="J152" s="24">
        <f t="shared" ref="J152:L152" si="187">P152+V152+Y152+AB152+AE152+S152+M152</f>
        <v>4214.8</v>
      </c>
      <c r="K152" s="24">
        <f t="shared" si="187"/>
        <v>4000</v>
      </c>
      <c r="L152" s="24">
        <f t="shared" si="187"/>
        <v>214.8</v>
      </c>
      <c r="M152" s="33">
        <f>VLOOKUP(C152,'[2]2024.01月支付计划'!$B:$K,10,0)</f>
        <v>0</v>
      </c>
      <c r="N152" s="24"/>
      <c r="O152" s="24">
        <f t="shared" si="165"/>
        <v>0</v>
      </c>
      <c r="P152" s="24">
        <f t="shared" si="116"/>
        <v>0</v>
      </c>
      <c r="Q152" s="24"/>
      <c r="R152" s="24">
        <f t="shared" si="158"/>
        <v>0</v>
      </c>
      <c r="S152" s="24">
        <f>VLOOKUP(C152,'[3]11月支付计划'!$C$102:$J$314,8,0)</f>
        <v>0</v>
      </c>
      <c r="T152" s="24"/>
      <c r="U152" s="24">
        <f t="shared" si="159"/>
        <v>0</v>
      </c>
      <c r="V152" s="24">
        <f>VLOOKUP(D152,[5]河北应付账款!$C:$G,5,0)</f>
        <v>0</v>
      </c>
      <c r="W152" s="24"/>
      <c r="X152" s="24">
        <f t="shared" si="160"/>
        <v>0</v>
      </c>
      <c r="Y152" s="24"/>
      <c r="Z152" s="24">
        <f>VLOOKUP(D152,'[4]9月'!$I:$J,2,0)</f>
        <v>2000</v>
      </c>
      <c r="AA152" s="24">
        <f t="shared" si="161"/>
        <v>-2000</v>
      </c>
      <c r="AB152" s="24">
        <f>VLOOKUP(D152,[7]支付登记跟进V2!$B:$F,5,0)</f>
        <v>2000</v>
      </c>
      <c r="AC152" s="24"/>
      <c r="AD152" s="24">
        <f t="shared" si="162"/>
        <v>2000</v>
      </c>
      <c r="AE152" s="24">
        <f>VLOOKUP(D152,[8]签批清单!$B:$C,2,0)</f>
        <v>2214.8</v>
      </c>
      <c r="AF152" s="24">
        <f>VLOOKUP(D152,'[4]7月'!$I:$J,2,0)</f>
        <v>2000</v>
      </c>
      <c r="AG152" s="24">
        <f t="shared" si="163"/>
        <v>214.8</v>
      </c>
      <c r="AH152" s="47"/>
      <c r="AI152" s="42">
        <f t="shared" si="166"/>
        <v>-214.8</v>
      </c>
      <c r="AJ152" s="42">
        <f t="shared" si="167"/>
        <v>-214.8</v>
      </c>
      <c r="AK152" s="42">
        <f t="shared" si="168"/>
        <v>-214.8</v>
      </c>
      <c r="AL152" s="42">
        <f t="shared" si="169"/>
        <v>-214.8</v>
      </c>
      <c r="AM152" s="43" t="e">
        <f>VLOOKUP(D152,'[9]2月'!$B:$C,2,0)</f>
        <v>#N/A</v>
      </c>
      <c r="AN152" s="43">
        <f>VLOOKUP(C152,河北应付账款!$C:$AL,18,0)</f>
        <v>0</v>
      </c>
      <c r="AO152" s="43" t="e">
        <f>VLOOKUP(C152,'河北原材料（大宗）'!$C:$AN,20,0)</f>
        <v>#N/A</v>
      </c>
      <c r="AP152" s="43" t="e">
        <f>VLOOKUP(C152,'预付&amp;票到付款'!$B:$AU,15,0)</f>
        <v>#N/A</v>
      </c>
      <c r="AQ152" s="43" t="e">
        <f>VLOOKUP(C152,'涉诉-河北'!$B:$AV,15,0)</f>
        <v>#N/A</v>
      </c>
    </row>
    <row r="153" s="43" customFormat="1" ht="16.5" hidden="1" spans="2:43">
      <c r="B153" s="46">
        <v>148</v>
      </c>
      <c r="C153" s="46" t="s">
        <v>450</v>
      </c>
      <c r="D153" s="47" t="s">
        <v>451</v>
      </c>
      <c r="E153" s="47" t="s">
        <v>1078</v>
      </c>
      <c r="F153" s="47"/>
      <c r="G153" s="66">
        <f>VLOOKUP($C153,'[2]2024.01月支付计划'!$B:$H,5,0)</f>
        <v>5211.14</v>
      </c>
      <c r="H153" s="66">
        <f>VLOOKUP($C153,'[2]2024.01月支付计划'!$B:$H,6,0)</f>
        <v>27200</v>
      </c>
      <c r="I153" s="66">
        <f>VLOOKUP($C153,'[2]2024.01月支付计划'!$B:$H,7,0)</f>
        <v>4533.33333333333</v>
      </c>
      <c r="J153" s="24">
        <f t="shared" ref="J153:L153" si="188">P153+V153+Y153+AB153+AE153+S153+M153</f>
        <v>17088.4293333333</v>
      </c>
      <c r="K153" s="24">
        <f t="shared" si="188"/>
        <v>31520.18</v>
      </c>
      <c r="L153" s="24">
        <f t="shared" si="188"/>
        <v>-14431.7506666667</v>
      </c>
      <c r="M153" s="33">
        <v>4000</v>
      </c>
      <c r="N153" s="24">
        <v>10313.23</v>
      </c>
      <c r="O153" s="24">
        <f t="shared" si="165"/>
        <v>-6313.23</v>
      </c>
      <c r="P153" s="24">
        <f t="shared" si="116"/>
        <v>3626.66666666666</v>
      </c>
      <c r="Q153" s="24"/>
      <c r="R153" s="24">
        <f t="shared" si="158"/>
        <v>3626.66666666666</v>
      </c>
      <c r="S153" s="24"/>
      <c r="T153" s="24">
        <v>10000</v>
      </c>
      <c r="U153" s="24">
        <f t="shared" si="159"/>
        <v>-10000</v>
      </c>
      <c r="V153" s="24">
        <v>5100.836</v>
      </c>
      <c r="W153" s="24"/>
      <c r="X153" s="24">
        <f t="shared" si="160"/>
        <v>5100.836</v>
      </c>
      <c r="Y153" s="24">
        <f>VLOOKUP(D153,'[6]规则内-打印版'!$D$3:$I$158,6,0)</f>
        <v>2000</v>
      </c>
      <c r="Z153" s="24"/>
      <c r="AA153" s="24">
        <f t="shared" si="161"/>
        <v>2000</v>
      </c>
      <c r="AB153" s="24">
        <f>VLOOKUP(D153,[7]支付登记跟进V2!$B:$F,5,0)</f>
        <v>1000</v>
      </c>
      <c r="AC153" s="24"/>
      <c r="AD153" s="24">
        <f t="shared" si="162"/>
        <v>1000</v>
      </c>
      <c r="AE153" s="24">
        <f>VLOOKUP(D153,[8]签批清单!$B:$C,2,0)</f>
        <v>1360.92666666667</v>
      </c>
      <c r="AF153" s="24">
        <v>11206.95</v>
      </c>
      <c r="AG153" s="24">
        <f t="shared" si="163"/>
        <v>-9846.02333333333</v>
      </c>
      <c r="AH153" s="47"/>
      <c r="AI153" s="42">
        <f t="shared" si="166"/>
        <v>22058.4173333333</v>
      </c>
      <c r="AJ153" s="42">
        <f t="shared" si="167"/>
        <v>22058.4173333333</v>
      </c>
      <c r="AK153" s="42">
        <f t="shared" si="168"/>
        <v>18431.7506666667</v>
      </c>
      <c r="AL153" s="42">
        <f t="shared" si="169"/>
        <v>14431.7506666667</v>
      </c>
      <c r="AM153" s="43" t="e">
        <f>VLOOKUP(D153,'[9]2月'!$B:$C,2,0)</f>
        <v>#N/A</v>
      </c>
      <c r="AN153" s="43">
        <f>VLOOKUP(C153,河北应付账款!$C:$AL,18,0)</f>
        <v>0</v>
      </c>
      <c r="AO153" s="43" t="e">
        <f>VLOOKUP(C153,'河北原材料（大宗）'!$C:$AN,20,0)</f>
        <v>#N/A</v>
      </c>
      <c r="AP153" s="43" t="e">
        <f>VLOOKUP(C153,'预付&amp;票到付款'!$B:$AU,15,0)</f>
        <v>#N/A</v>
      </c>
      <c r="AQ153" s="43" t="e">
        <f>VLOOKUP(C153,'涉诉-河北'!$B:$AV,15,0)</f>
        <v>#N/A</v>
      </c>
    </row>
    <row r="154" s="43" customFormat="1" ht="16.5" hidden="1" spans="2:43">
      <c r="B154" s="46">
        <v>149</v>
      </c>
      <c r="C154" s="46" t="s">
        <v>452</v>
      </c>
      <c r="D154" s="47" t="s">
        <v>453</v>
      </c>
      <c r="E154" s="47" t="s">
        <v>1078</v>
      </c>
      <c r="F154" s="47"/>
      <c r="G154" s="66">
        <f>VLOOKUP($C154,'[2]2024.01月支付计划'!$B:$H,5,0)</f>
        <v>350012.67</v>
      </c>
      <c r="H154" s="66">
        <f>VLOOKUP($C154,'[2]2024.01月支付计划'!$B:$H,6,0)</f>
        <v>442051.4</v>
      </c>
      <c r="I154" s="66">
        <f>VLOOKUP($C154,'[2]2024.01月支付计划'!$B:$H,7,0)</f>
        <v>73675.2333333333</v>
      </c>
      <c r="J154" s="24">
        <f t="shared" ref="J154:L154" si="189">P154+V154+Y154+AB154+AE154+S154+M154</f>
        <v>340216.024</v>
      </c>
      <c r="K154" s="24">
        <f t="shared" si="189"/>
        <v>388648.1</v>
      </c>
      <c r="L154" s="24">
        <f t="shared" si="189"/>
        <v>-48432.076</v>
      </c>
      <c r="M154" s="33">
        <v>59000</v>
      </c>
      <c r="N154" s="24">
        <v>122000</v>
      </c>
      <c r="O154" s="24">
        <f t="shared" si="165"/>
        <v>-63000</v>
      </c>
      <c r="P154" s="24">
        <f t="shared" si="116"/>
        <v>58940.1866666666</v>
      </c>
      <c r="Q154" s="24"/>
      <c r="R154" s="24">
        <f t="shared" si="158"/>
        <v>58940.1866666666</v>
      </c>
      <c r="S154" s="24">
        <v>30000</v>
      </c>
      <c r="T154" s="24">
        <f>VLOOKUP(D154,'[4]11月'!$I:$J,2,0)</f>
        <v>20000</v>
      </c>
      <c r="U154" s="24">
        <f t="shared" si="159"/>
        <v>10000</v>
      </c>
      <c r="V154" s="24">
        <v>48275.8373333334</v>
      </c>
      <c r="W154" s="24">
        <f>VLOOKUP(D154,'[4]10月'!$I:$J,2,0)</f>
        <v>50000</v>
      </c>
      <c r="X154" s="24">
        <f t="shared" si="160"/>
        <v>-1724.1626666666</v>
      </c>
      <c r="Y154" s="24">
        <f>VLOOKUP(D154,'[6]规则内-打印版'!$D$3:$I$158,6,0)</f>
        <v>22000</v>
      </c>
      <c r="Z154" s="24">
        <f>VLOOKUP(D154,'[4]9月'!$I:$J,2,0)</f>
        <v>74648.1</v>
      </c>
      <c r="AA154" s="24">
        <f t="shared" si="161"/>
        <v>-52648.1</v>
      </c>
      <c r="AB154" s="24">
        <f>VLOOKUP(D154,[7]支付登记跟进V2!$B:$F,5,0)</f>
        <v>22000</v>
      </c>
      <c r="AC154" s="24">
        <f>VLOOKUP(D154,'[4]8月'!$I:$J,2,0)</f>
        <v>22000</v>
      </c>
      <c r="AD154" s="24">
        <f t="shared" si="162"/>
        <v>0</v>
      </c>
      <c r="AE154" s="24">
        <f>VLOOKUP(D154,[8]签批清单!$B:$C,2,0)</f>
        <v>100000</v>
      </c>
      <c r="AF154" s="24">
        <f>VLOOKUP(D154,'[4]7月'!$I:$J,2,0)</f>
        <v>100000</v>
      </c>
      <c r="AG154" s="24">
        <f t="shared" si="163"/>
        <v>0</v>
      </c>
      <c r="AH154" s="47"/>
      <c r="AI154" s="42">
        <f t="shared" si="166"/>
        <v>196372.262666667</v>
      </c>
      <c r="AJ154" s="42">
        <f t="shared" si="167"/>
        <v>166372.262666667</v>
      </c>
      <c r="AK154" s="42">
        <f t="shared" si="168"/>
        <v>107432.076</v>
      </c>
      <c r="AL154" s="42">
        <f t="shared" si="169"/>
        <v>48432.0759999999</v>
      </c>
      <c r="AM154" s="43" t="e">
        <f>VLOOKUP(D154,'[9]2月'!$B:$C,2,0)</f>
        <v>#N/A</v>
      </c>
      <c r="AN154" s="43">
        <f>VLOOKUP(C154,河北应付账款!$C:$AL,18,0)</f>
        <v>30000</v>
      </c>
      <c r="AO154" s="43" t="e">
        <f>VLOOKUP(C154,'河北原材料（大宗）'!$C:$AN,20,0)</f>
        <v>#N/A</v>
      </c>
      <c r="AP154" s="43" t="e">
        <f>VLOOKUP(C154,'预付&amp;票到付款'!$B:$AU,15,0)</f>
        <v>#N/A</v>
      </c>
      <c r="AQ154" s="43" t="e">
        <f>VLOOKUP(C154,'涉诉-河北'!$B:$AV,15,0)</f>
        <v>#N/A</v>
      </c>
    </row>
    <row r="155" s="43" customFormat="1" ht="16.5" hidden="1" spans="2:43">
      <c r="B155" s="46">
        <v>150</v>
      </c>
      <c r="C155" s="46" t="str">
        <f>_xlfn.XLOOKUP(D155,[1]整理明细!$C:$C,[1]整理明细!$B:$B)</f>
        <v>S434006</v>
      </c>
      <c r="D155" s="47" t="s">
        <v>455</v>
      </c>
      <c r="E155" s="47" t="s">
        <v>1078</v>
      </c>
      <c r="F155" s="47"/>
      <c r="G155" s="66">
        <f>VLOOKUP($C155,'[2]2024.01月支付计划'!$B:$H,5,0)</f>
        <v>0</v>
      </c>
      <c r="H155" s="66">
        <f>VLOOKUP($C155,'[2]2024.01月支付计划'!$B:$H,6,0)</f>
        <v>13700</v>
      </c>
      <c r="I155" s="66">
        <f>VLOOKUP($C155,'[2]2024.01月支付计划'!$B:$H,7,0)</f>
        <v>2283.33333333333</v>
      </c>
      <c r="J155" s="24">
        <f t="shared" ref="J155:L155" si="190">P155+V155+Y155+AB155+AE155+S155+M155</f>
        <v>19533.9733333333</v>
      </c>
      <c r="K155" s="24">
        <f t="shared" si="190"/>
        <v>30386</v>
      </c>
      <c r="L155" s="24">
        <f t="shared" si="190"/>
        <v>-10852.0266666667</v>
      </c>
      <c r="M155" s="33">
        <f>VLOOKUP(C155,'[2]2024.01月支付计划'!$B:$K,10,0)</f>
        <v>0</v>
      </c>
      <c r="N155" s="24"/>
      <c r="O155" s="24">
        <f t="shared" si="165"/>
        <v>0</v>
      </c>
      <c r="P155" s="24">
        <f t="shared" si="116"/>
        <v>1826.66666666666</v>
      </c>
      <c r="Q155" s="24">
        <f>VLOOKUP(D155,'[4]12月'!$I:$J,2,0)</f>
        <v>9386</v>
      </c>
      <c r="R155" s="24">
        <f t="shared" si="158"/>
        <v>-7559.33333333334</v>
      </c>
      <c r="S155" s="24">
        <f>VLOOKUP(C155,'[3]11月支付计划'!$C$102:$J$314,8,0)</f>
        <v>0</v>
      </c>
      <c r="T155" s="24">
        <f>VLOOKUP(D155,'[4]11月'!$I:$J,2,0)</f>
        <v>10000</v>
      </c>
      <c r="U155" s="24">
        <f t="shared" si="159"/>
        <v>-10000</v>
      </c>
      <c r="V155" s="24">
        <f>VLOOKUP(D155,[5]河北应付账款!$C:$G,5,0)</f>
        <v>6480</v>
      </c>
      <c r="W155" s="24">
        <f>VLOOKUP(D155,'[4]10月'!$I:$J,2,0)</f>
        <v>6000</v>
      </c>
      <c r="X155" s="24">
        <f t="shared" si="160"/>
        <v>480</v>
      </c>
      <c r="Y155" s="24">
        <f>VLOOKUP(D155,'[6]规则内-打印版'!$D$3:$I$158,6,0)</f>
        <v>6000</v>
      </c>
      <c r="Z155" s="24"/>
      <c r="AA155" s="24">
        <f t="shared" si="161"/>
        <v>6000</v>
      </c>
      <c r="AB155" s="24">
        <f>VLOOKUP(D155,[7]支付登记跟进V2!$B:$F,5,0)</f>
        <v>3000</v>
      </c>
      <c r="AC155" s="24">
        <f>VLOOKUP(D155,'[4]8月'!$I:$J,2,0)</f>
        <v>3000</v>
      </c>
      <c r="AD155" s="24">
        <f t="shared" si="162"/>
        <v>0</v>
      </c>
      <c r="AE155" s="24">
        <f>VLOOKUP(D155,[8]签批清单!$B:$C,2,0)</f>
        <v>2227.30666666667</v>
      </c>
      <c r="AF155" s="24">
        <f>VLOOKUP(D155,'[4]7月'!$I:$J,2,0)</f>
        <v>2000</v>
      </c>
      <c r="AG155" s="24">
        <f t="shared" si="163"/>
        <v>227.30666666667</v>
      </c>
      <c r="AH155" s="47"/>
      <c r="AI155" s="42">
        <f t="shared" si="166"/>
        <v>12678.6933333333</v>
      </c>
      <c r="AJ155" s="42">
        <f t="shared" si="167"/>
        <v>12678.6933333333</v>
      </c>
      <c r="AK155" s="42">
        <f t="shared" si="168"/>
        <v>10852.0266666666</v>
      </c>
      <c r="AL155" s="42">
        <f t="shared" si="169"/>
        <v>10852.0266666666</v>
      </c>
      <c r="AM155" s="43" t="e">
        <f>VLOOKUP(D155,'[9]2月'!$B:$C,2,0)</f>
        <v>#N/A</v>
      </c>
      <c r="AN155" s="43">
        <f>VLOOKUP(C155,河北应付账款!$C:$AL,18,0)</f>
        <v>0</v>
      </c>
      <c r="AO155" s="43" t="e">
        <f>VLOOKUP(C155,'河北原材料（大宗）'!$C:$AN,20,0)</f>
        <v>#N/A</v>
      </c>
      <c r="AP155" s="43" t="e">
        <f>VLOOKUP(C155,'预付&amp;票到付款'!$B:$AU,15,0)</f>
        <v>#N/A</v>
      </c>
      <c r="AQ155" s="43" t="e">
        <f>VLOOKUP(C155,'涉诉-河北'!$B:$AV,15,0)</f>
        <v>#N/A</v>
      </c>
    </row>
    <row r="156" s="43" customFormat="1" ht="16.5" hidden="1" spans="2:43">
      <c r="B156" s="46">
        <v>151</v>
      </c>
      <c r="C156" s="46" t="str">
        <f>_xlfn.XLOOKUP(D156,[1]整理明细!$C:$C,[1]整理明细!$B:$B)</f>
        <v>S432008</v>
      </c>
      <c r="D156" s="47" t="s">
        <v>459</v>
      </c>
      <c r="E156" s="47" t="s">
        <v>1078</v>
      </c>
      <c r="F156" s="47"/>
      <c r="G156" s="66">
        <f>VLOOKUP($C156,'[2]2024.01月支付计划'!$B:$H,5,0)</f>
        <v>351976.44</v>
      </c>
      <c r="H156" s="66">
        <f>VLOOKUP($C156,'[2]2024.01月支付计划'!$B:$H,6,0)</f>
        <v>428196.21</v>
      </c>
      <c r="I156" s="66">
        <f>VLOOKUP($C156,'[2]2024.01月支付计划'!$B:$H,7,0)</f>
        <v>71366.035</v>
      </c>
      <c r="J156" s="24">
        <f t="shared" ref="J156:L156" si="191">P156+V156+Y156+AB156+AE156+S156+M156</f>
        <v>402436.116</v>
      </c>
      <c r="K156" s="24">
        <f t="shared" si="191"/>
        <v>316000</v>
      </c>
      <c r="L156" s="24">
        <f t="shared" si="191"/>
        <v>86436.116</v>
      </c>
      <c r="M156" s="33">
        <f>VLOOKUP(C156,'[2]2024.01月支付计划'!$B:$K,10,0)</f>
        <v>57000</v>
      </c>
      <c r="N156" s="24">
        <v>50000</v>
      </c>
      <c r="O156" s="24">
        <f t="shared" si="165"/>
        <v>7000</v>
      </c>
      <c r="P156" s="24">
        <f t="shared" ref="P156:P207" si="192">I156*0.8</f>
        <v>57092.828</v>
      </c>
      <c r="Q156" s="24">
        <f>VLOOKUP(D156,'[4]12月'!$I:$J,2,0)</f>
        <v>70000</v>
      </c>
      <c r="R156" s="24">
        <f t="shared" si="158"/>
        <v>-12907.172</v>
      </c>
      <c r="S156" s="24">
        <f>VLOOKUP(C156,'[3]11月支付计划'!$C$102:$J$314,8,0)</f>
        <v>70000</v>
      </c>
      <c r="T156" s="24">
        <f>VLOOKUP(D156,'[4]11月'!$I:$J,2,0)</f>
        <v>150000</v>
      </c>
      <c r="U156" s="24">
        <f t="shared" si="159"/>
        <v>-80000</v>
      </c>
      <c r="V156" s="24">
        <f>VLOOKUP(D156,[5]河北应付账款!$C:$G,5,0)</f>
        <v>149440</v>
      </c>
      <c r="W156" s="24"/>
      <c r="X156" s="24">
        <f t="shared" si="160"/>
        <v>149440</v>
      </c>
      <c r="Y156" s="24">
        <f>VLOOKUP(D156,'[6]规则内-打印版'!$D$3:$I$158,6,0)</f>
        <v>22000</v>
      </c>
      <c r="Z156" s="24"/>
      <c r="AA156" s="24">
        <f t="shared" si="161"/>
        <v>22000</v>
      </c>
      <c r="AB156" s="24">
        <f>VLOOKUP(D156,[7]支付登记跟进V2!$B:$F,5,0)</f>
        <v>22000</v>
      </c>
      <c r="AC156" s="24">
        <f>VLOOKUP(D156,'[4]8月'!$I:$J,2,0)</f>
        <v>22000</v>
      </c>
      <c r="AD156" s="24">
        <f t="shared" si="162"/>
        <v>0</v>
      </c>
      <c r="AE156" s="24">
        <f>VLOOKUP(D156,[8]签批清单!$B:$C,2,0)</f>
        <v>24903.288</v>
      </c>
      <c r="AF156" s="24">
        <f>VLOOKUP(D156,'[4]7月'!$I:$J,2,0)</f>
        <v>24000</v>
      </c>
      <c r="AG156" s="24">
        <f t="shared" si="163"/>
        <v>903.288</v>
      </c>
      <c r="AH156" s="47"/>
      <c r="AI156" s="42">
        <f t="shared" si="166"/>
        <v>97656.712</v>
      </c>
      <c r="AJ156" s="42">
        <f t="shared" si="167"/>
        <v>27656.712</v>
      </c>
      <c r="AK156" s="42">
        <f t="shared" si="168"/>
        <v>-29436.116</v>
      </c>
      <c r="AL156" s="42">
        <f t="shared" si="169"/>
        <v>-86436.116</v>
      </c>
      <c r="AM156" s="43" t="e">
        <f>VLOOKUP(D156,'[9]2月'!$B:$C,2,0)</f>
        <v>#N/A</v>
      </c>
      <c r="AN156" s="43">
        <f>VLOOKUP(C156,河北应付账款!$C:$AL,18,0)</f>
        <v>70000</v>
      </c>
      <c r="AO156" s="43" t="e">
        <f>VLOOKUP(C156,'河北原材料（大宗）'!$C:$AN,20,0)</f>
        <v>#N/A</v>
      </c>
      <c r="AP156" s="43" t="e">
        <f>VLOOKUP(C156,'预付&amp;票到付款'!$B:$AU,15,0)</f>
        <v>#N/A</v>
      </c>
      <c r="AQ156" s="43" t="e">
        <f>VLOOKUP(C156,'涉诉-河北'!$B:$AV,15,0)</f>
        <v>#N/A</v>
      </c>
    </row>
    <row r="157" s="43" customFormat="1" ht="16.5" hidden="1" spans="2:43">
      <c r="B157" s="46">
        <v>152</v>
      </c>
      <c r="C157" s="46" t="str">
        <f>_xlfn.XLOOKUP(D157,[1]整理明细!$C:$C,[1]整理明细!$B:$B)</f>
        <v>S413020</v>
      </c>
      <c r="D157" s="47" t="s">
        <v>461</v>
      </c>
      <c r="E157" s="47" t="s">
        <v>1078</v>
      </c>
      <c r="F157" s="47"/>
      <c r="G157" s="66">
        <f>VLOOKUP($C157,'[2]2024.01月支付计划'!$B:$H,5,0)</f>
        <v>362137.43</v>
      </c>
      <c r="H157" s="66">
        <f>VLOOKUP($C157,'[2]2024.01月支付计划'!$B:$H,6,0)</f>
        <v>350753.66</v>
      </c>
      <c r="I157" s="66">
        <f>VLOOKUP($C157,'[2]2024.01月支付计划'!$B:$H,7,0)</f>
        <v>58458.9433333333</v>
      </c>
      <c r="J157" s="24">
        <f t="shared" ref="J157:L157" si="193">P157+V157+Y157+AB157+AE157+S157+M157</f>
        <v>258693.6472</v>
      </c>
      <c r="K157" s="24">
        <f t="shared" si="193"/>
        <v>270417</v>
      </c>
      <c r="L157" s="24">
        <f t="shared" si="193"/>
        <v>-11723.3528000001</v>
      </c>
      <c r="M157" s="33">
        <f>VLOOKUP(C157,'[2]2024.01月支付计划'!$B:$K,10,0)</f>
        <v>47000</v>
      </c>
      <c r="N157" s="24">
        <v>87300</v>
      </c>
      <c r="O157" s="24">
        <f t="shared" si="165"/>
        <v>-40300</v>
      </c>
      <c r="P157" s="24">
        <f t="shared" si="192"/>
        <v>46767.1546666666</v>
      </c>
      <c r="Q157" s="24"/>
      <c r="R157" s="24">
        <f t="shared" si="158"/>
        <v>46767.1546666666</v>
      </c>
      <c r="S157" s="24">
        <f>VLOOKUP(C157,'[3]11月支付计划'!$C$102:$J$314,8,0)</f>
        <v>30000</v>
      </c>
      <c r="T157" s="24">
        <f>VLOOKUP(D157,'[4]11月'!$I:$J,2,0)</f>
        <v>29100</v>
      </c>
      <c r="U157" s="24">
        <f t="shared" si="159"/>
        <v>900</v>
      </c>
      <c r="V157" s="24">
        <f>VLOOKUP(D157,[5]河北应付账款!$C:$G,5,0)</f>
        <v>50529.9552</v>
      </c>
      <c r="W157" s="24">
        <f>VLOOKUP(D157,'[4]10月'!$I:$J,2,0)</f>
        <v>50053.91</v>
      </c>
      <c r="X157" s="24">
        <f t="shared" si="160"/>
        <v>476.045199999993</v>
      </c>
      <c r="Y157" s="24">
        <f>VLOOKUP(D157,'[6]规则内-打印版'!$D$3:$I$158,6,0)</f>
        <v>29000</v>
      </c>
      <c r="Z157" s="24">
        <f>VLOOKUP(D157,'[4]9月'!$I:$J,2,0)</f>
        <v>29100</v>
      </c>
      <c r="AA157" s="24">
        <f t="shared" si="161"/>
        <v>-100</v>
      </c>
      <c r="AB157" s="24">
        <f>VLOOKUP(D157,[7]支付登记跟进V2!$B:$F,5,0)</f>
        <v>29000</v>
      </c>
      <c r="AC157" s="24">
        <f>VLOOKUP(D157,'[4]8月'!$I:$J,2,0)</f>
        <v>30243.09</v>
      </c>
      <c r="AD157" s="24">
        <f t="shared" si="162"/>
        <v>-1243.09</v>
      </c>
      <c r="AE157" s="24">
        <f>VLOOKUP(D157,[8]签批清单!$B:$C,2,0)</f>
        <v>26396.5373333333</v>
      </c>
      <c r="AF157" s="24">
        <f>VLOOKUP(D157,'[4]7月'!$I:$J,2,0)</f>
        <v>44620</v>
      </c>
      <c r="AG157" s="24">
        <f t="shared" si="163"/>
        <v>-18223.4626666667</v>
      </c>
      <c r="AH157" s="47"/>
      <c r="AI157" s="42">
        <f t="shared" si="166"/>
        <v>135490.507466667</v>
      </c>
      <c r="AJ157" s="42">
        <f t="shared" si="167"/>
        <v>105490.507466667</v>
      </c>
      <c r="AK157" s="42">
        <f t="shared" si="168"/>
        <v>58723.3528000004</v>
      </c>
      <c r="AL157" s="42">
        <f t="shared" si="169"/>
        <v>11723.3528000004</v>
      </c>
      <c r="AM157" s="43" t="e">
        <f>VLOOKUP(D157,'[9]2月'!$B:$C,2,0)</f>
        <v>#N/A</v>
      </c>
      <c r="AN157" s="43">
        <f>VLOOKUP(C157,河北应付账款!$C:$AL,18,0)</f>
        <v>30000</v>
      </c>
      <c r="AO157" s="43" t="e">
        <f>VLOOKUP(C157,'河北原材料（大宗）'!$C:$AN,20,0)</f>
        <v>#N/A</v>
      </c>
      <c r="AP157" s="43" t="e">
        <f>VLOOKUP(C157,'预付&amp;票到付款'!$B:$AU,15,0)</f>
        <v>#N/A</v>
      </c>
      <c r="AQ157" s="43" t="e">
        <f>VLOOKUP(C157,'涉诉-河北'!$B:$AV,15,0)</f>
        <v>#N/A</v>
      </c>
    </row>
    <row r="158" s="43" customFormat="1" ht="16.5" hidden="1" spans="2:44">
      <c r="B158" s="67">
        <v>153</v>
      </c>
      <c r="C158" s="67" t="str">
        <f>_xlfn.XLOOKUP(D158,[1]整理明细!$C:$C,[1]整理明细!$B:$B)</f>
        <v>S433006</v>
      </c>
      <c r="D158" s="68" t="s">
        <v>463</v>
      </c>
      <c r="E158" s="68" t="s">
        <v>1078</v>
      </c>
      <c r="F158" s="68"/>
      <c r="G158" s="66">
        <f>VLOOKUP($C158,'[2]2024.01月支付计划'!$B:$H,5,0)</f>
        <v>17720</v>
      </c>
      <c r="H158" s="66">
        <f>VLOOKUP($C158,'[2]2024.01月支付计划'!$B:$H,6,0)</f>
        <v>18700</v>
      </c>
      <c r="I158" s="66">
        <f>VLOOKUP($C158,'[2]2024.01月支付计划'!$B:$H,7,0)</f>
        <v>3116.66666666667</v>
      </c>
      <c r="J158" s="24">
        <f t="shared" ref="J158:L158" si="194">P158+V158+Y158+AB158+AE158+S158+M158</f>
        <v>25384</v>
      </c>
      <c r="K158" s="24">
        <f t="shared" si="194"/>
        <v>18280</v>
      </c>
      <c r="L158" s="24">
        <f t="shared" si="194"/>
        <v>7104.00000000001</v>
      </c>
      <c r="M158" s="33">
        <f>VLOOKUP(C158,'[2]2024.01月支付计划'!$B:$K,10,0)</f>
        <v>17720</v>
      </c>
      <c r="N158" s="24">
        <v>10000</v>
      </c>
      <c r="O158" s="24">
        <f t="shared" si="165"/>
        <v>7720</v>
      </c>
      <c r="P158" s="24">
        <f t="shared" si="192"/>
        <v>2493.33333333334</v>
      </c>
      <c r="Q158" s="24"/>
      <c r="R158" s="24">
        <f t="shared" si="158"/>
        <v>2493.33333333334</v>
      </c>
      <c r="S158" s="24">
        <f>VLOOKUP(C158,'[3]11月支付计划'!$C$102:$J$314,8,0)</f>
        <v>0</v>
      </c>
      <c r="T158" s="24"/>
      <c r="U158" s="24">
        <f t="shared" si="159"/>
        <v>0</v>
      </c>
      <c r="V158" s="24">
        <f>VLOOKUP(D158,[5]河北应付账款!$C:$G,5,0)</f>
        <v>2200</v>
      </c>
      <c r="W158" s="24"/>
      <c r="X158" s="24">
        <f t="shared" si="160"/>
        <v>2200</v>
      </c>
      <c r="Y158" s="24">
        <f>VLOOKUP(D158,'[6]规则内-打印版'!$D$3:$I$158,6,0)</f>
        <v>1000</v>
      </c>
      <c r="Z158" s="24"/>
      <c r="AA158" s="24">
        <f t="shared" si="161"/>
        <v>1000</v>
      </c>
      <c r="AB158" s="24">
        <f>VLOOKUP(D158,[7]支付登记跟进V2!$B:$F,5,0)</f>
        <v>1000</v>
      </c>
      <c r="AC158" s="24">
        <f>VLOOKUP(D158,'[4]8月'!$I:$J,2,0)</f>
        <v>1000</v>
      </c>
      <c r="AD158" s="24">
        <f t="shared" si="162"/>
        <v>0</v>
      </c>
      <c r="AE158" s="24">
        <f>VLOOKUP(D158,[8]签批清单!$B:$C,2,0)</f>
        <v>970.666666666667</v>
      </c>
      <c r="AF158" s="24">
        <f>VLOOKUP(D158,'[4]7月'!$I:$J,2,0)</f>
        <v>7280</v>
      </c>
      <c r="AG158" s="24">
        <f t="shared" si="163"/>
        <v>-6309.33333333333</v>
      </c>
      <c r="AH158" s="47"/>
      <c r="AI158" s="42">
        <f t="shared" si="166"/>
        <v>13109.3333333333</v>
      </c>
      <c r="AJ158" s="42">
        <f t="shared" si="167"/>
        <v>13109.3333333333</v>
      </c>
      <c r="AK158" s="42">
        <f t="shared" si="168"/>
        <v>10616</v>
      </c>
      <c r="AL158" s="42">
        <f t="shared" si="169"/>
        <v>-7104.00000000004</v>
      </c>
      <c r="AM158" s="43" t="e">
        <f>VLOOKUP(D158,'[9]2月'!$B:$C,2,0)</f>
        <v>#N/A</v>
      </c>
      <c r="AN158" s="43">
        <f>VLOOKUP(C158,河北应付账款!$C:$AL,18,0)</f>
        <v>0</v>
      </c>
      <c r="AO158" s="43" t="e">
        <f>VLOOKUP(C158,'河北原材料（大宗）'!$C:$AN,20,0)</f>
        <v>#N/A</v>
      </c>
      <c r="AP158" s="43" t="e">
        <f>VLOOKUP(C158,'预付&amp;票到付款'!$B:$AU,15,0)</f>
        <v>#N/A</v>
      </c>
      <c r="AQ158" s="43" t="e">
        <f>VLOOKUP(C158,'涉诉-河北'!$B:$AV,15,0)</f>
        <v>#N/A</v>
      </c>
      <c r="AR158" s="43">
        <v>1</v>
      </c>
    </row>
    <row r="159" s="43" customFormat="1" ht="16.5" hidden="1" spans="2:43">
      <c r="B159" s="46">
        <v>154</v>
      </c>
      <c r="C159" s="46" t="str">
        <f>_xlfn.XLOOKUP(D159,[1]整理明细!$C:$C,[1]整理明细!$B:$B)</f>
        <v>S411018</v>
      </c>
      <c r="D159" s="47" t="s">
        <v>465</v>
      </c>
      <c r="E159" s="47" t="s">
        <v>1078</v>
      </c>
      <c r="F159" s="47"/>
      <c r="G159" s="66">
        <f>VLOOKUP($C159,'[2]2024.01月支付计划'!$B:$H,5,0)</f>
        <v>38403.87</v>
      </c>
      <c r="H159" s="66">
        <f>VLOOKUP($C159,'[2]2024.01月支付计划'!$B:$H,6,0)</f>
        <v>45779.87</v>
      </c>
      <c r="I159" s="66">
        <f>VLOOKUP($C159,'[2]2024.01月支付计划'!$B:$H,7,0)</f>
        <v>7629.97833333333</v>
      </c>
      <c r="J159" s="24">
        <f t="shared" ref="J159:L159" si="195">P159+V159+Y159+AB159+AE159+S159+M159</f>
        <v>42175.0593333333</v>
      </c>
      <c r="K159" s="24">
        <f t="shared" si="195"/>
        <v>38800</v>
      </c>
      <c r="L159" s="24">
        <f t="shared" si="195"/>
        <v>3375.05933333333</v>
      </c>
      <c r="M159" s="33">
        <f>VLOOKUP(C159,'[2]2024.01月支付计划'!$B:$K,10,0)</f>
        <v>6000</v>
      </c>
      <c r="N159" s="24">
        <v>9700</v>
      </c>
      <c r="O159" s="24">
        <f t="shared" si="165"/>
        <v>-3700</v>
      </c>
      <c r="P159" s="24">
        <f t="shared" si="192"/>
        <v>6103.98266666666</v>
      </c>
      <c r="Q159" s="24">
        <f>VLOOKUP(D159,'[4]12月'!$I:$J,2,0)</f>
        <v>9700</v>
      </c>
      <c r="R159" s="24">
        <f t="shared" si="158"/>
        <v>-3596.01733333334</v>
      </c>
      <c r="S159" s="24">
        <f>VLOOKUP(C159,'[3]11月支付计划'!$C$102:$J$314,8,0)</f>
        <v>10000</v>
      </c>
      <c r="T159" s="24">
        <f>VLOOKUP(D159,'[4]11月'!$I:$J,2,0)</f>
        <v>7760</v>
      </c>
      <c r="U159" s="24">
        <f t="shared" si="159"/>
        <v>2240</v>
      </c>
      <c r="V159" s="24">
        <f>VLOOKUP(D159,[5]河北应付账款!$C:$G,5,0)</f>
        <v>8066.106</v>
      </c>
      <c r="W159" s="24">
        <f>VLOOKUP(D159,'[4]10月'!$I:$J,2,0)</f>
        <v>4850</v>
      </c>
      <c r="X159" s="24">
        <f t="shared" si="160"/>
        <v>3216.106</v>
      </c>
      <c r="Y159" s="24">
        <f>VLOOKUP(D159,'[6]规则内-打印版'!$D$3:$I$158,6,0)</f>
        <v>5000</v>
      </c>
      <c r="Z159" s="24"/>
      <c r="AA159" s="24">
        <f t="shared" si="161"/>
        <v>5000</v>
      </c>
      <c r="AB159" s="24">
        <f>VLOOKUP(D159,[7]支付登记跟进V2!$B:$F,5,0)</f>
        <v>4000</v>
      </c>
      <c r="AC159" s="24">
        <f>VLOOKUP(D159,'[4]8月'!$I:$J,2,0)</f>
        <v>3880</v>
      </c>
      <c r="AD159" s="24">
        <f t="shared" si="162"/>
        <v>120</v>
      </c>
      <c r="AE159" s="24">
        <f>VLOOKUP(D159,[8]签批清单!$B:$C,2,0)</f>
        <v>3004.97066666667</v>
      </c>
      <c r="AF159" s="24">
        <f>VLOOKUP(D159,'[4]7月'!$I:$J,2,0)</f>
        <v>2910</v>
      </c>
      <c r="AG159" s="24">
        <f t="shared" si="163"/>
        <v>94.9706666666698</v>
      </c>
      <c r="AH159" s="47"/>
      <c r="AI159" s="42">
        <f t="shared" si="166"/>
        <v>18728.9233333333</v>
      </c>
      <c r="AJ159" s="42">
        <f t="shared" si="167"/>
        <v>8728.9233333333</v>
      </c>
      <c r="AK159" s="42">
        <f t="shared" si="168"/>
        <v>2624.94066666664</v>
      </c>
      <c r="AL159" s="42">
        <f t="shared" si="169"/>
        <v>-3375.05933333336</v>
      </c>
      <c r="AM159" s="43" t="e">
        <f>VLOOKUP(D159,'[9]2月'!$B:$C,2,0)</f>
        <v>#N/A</v>
      </c>
      <c r="AN159" s="43">
        <f>VLOOKUP(C159,河北应付账款!$C:$AL,18,0)</f>
        <v>10000</v>
      </c>
      <c r="AO159" s="43" t="e">
        <f>VLOOKUP(C159,'河北原材料（大宗）'!$C:$AN,20,0)</f>
        <v>#N/A</v>
      </c>
      <c r="AP159" s="43" t="e">
        <f>VLOOKUP(C159,'预付&amp;票到付款'!$B:$AU,15,0)</f>
        <v>#N/A</v>
      </c>
      <c r="AQ159" s="43" t="e">
        <f>VLOOKUP(C159,'涉诉-河北'!$B:$AV,15,0)</f>
        <v>#N/A</v>
      </c>
    </row>
    <row r="160" s="43" customFormat="1" ht="16.5" hidden="1" spans="2:43">
      <c r="B160" s="46">
        <v>155</v>
      </c>
      <c r="C160" s="46" t="str">
        <f>_xlfn.XLOOKUP(D160,[1]整理明细!$C:$C,[1]整理明细!$B:$B)</f>
        <v>S444002</v>
      </c>
      <c r="D160" s="47" t="s">
        <v>473</v>
      </c>
      <c r="E160" s="47" t="s">
        <v>1078</v>
      </c>
      <c r="F160" s="47"/>
      <c r="G160" s="66">
        <f>VLOOKUP($C160,'[2]2024.01月支付计划'!$B:$H,5,0)</f>
        <v>10991.58</v>
      </c>
      <c r="H160" s="66">
        <f>VLOOKUP($C160,'[2]2024.01月支付计划'!$B:$H,6,0)</f>
        <v>14000.26</v>
      </c>
      <c r="I160" s="66">
        <f>VLOOKUP($C160,'[2]2024.01月支付计划'!$B:$H,7,0)</f>
        <v>2333.37666666667</v>
      </c>
      <c r="J160" s="24">
        <f t="shared" ref="J160:L160" si="196">P160+V160+Y160+AB160+AE160+S160+M160</f>
        <v>14995.036</v>
      </c>
      <c r="K160" s="24">
        <f t="shared" si="196"/>
        <v>26462.51</v>
      </c>
      <c r="L160" s="24">
        <f t="shared" si="196"/>
        <v>-11467.474</v>
      </c>
      <c r="M160" s="33">
        <f>VLOOKUP(C160,'[2]2024.01月支付计划'!$B:$K,10,0)</f>
        <v>2000</v>
      </c>
      <c r="N160" s="24"/>
      <c r="O160" s="24">
        <f t="shared" si="165"/>
        <v>2000</v>
      </c>
      <c r="P160" s="24">
        <f t="shared" si="192"/>
        <v>1866.70133333334</v>
      </c>
      <c r="Q160" s="24"/>
      <c r="R160" s="24">
        <f t="shared" si="158"/>
        <v>1866.70133333334</v>
      </c>
      <c r="S160" s="24">
        <f>VLOOKUP(C160,'[3]11月支付计划'!$C$102:$J$314,8,0)</f>
        <v>0</v>
      </c>
      <c r="T160" s="24"/>
      <c r="U160" s="24">
        <f t="shared" si="159"/>
        <v>0</v>
      </c>
      <c r="V160" s="24"/>
      <c r="W160" s="24"/>
      <c r="X160" s="24">
        <f t="shared" si="160"/>
        <v>0</v>
      </c>
      <c r="Y160" s="24">
        <f>VLOOKUP(D160,'[6]规则内-打印版'!$D$3:$I$158,6,0)</f>
        <v>5000</v>
      </c>
      <c r="Z160" s="24">
        <f>VLOOKUP(D160,'[4]9月'!$I:$J,2,0)</f>
        <v>23462.51</v>
      </c>
      <c r="AA160" s="24">
        <f t="shared" si="161"/>
        <v>-18462.51</v>
      </c>
      <c r="AB160" s="24">
        <f>VLOOKUP(D160,[7]支付登记跟进V2!$B:$F,5,0)</f>
        <v>3000</v>
      </c>
      <c r="AC160" s="24"/>
      <c r="AD160" s="24">
        <f t="shared" si="162"/>
        <v>3000</v>
      </c>
      <c r="AE160" s="24">
        <f>VLOOKUP(D160,[8]签批清单!$B:$C,2,0)</f>
        <v>3128.33466666667</v>
      </c>
      <c r="AF160" s="24">
        <f>VLOOKUP(D160,'[4]7月'!$I:$J,2,0)</f>
        <v>3000</v>
      </c>
      <c r="AG160" s="24">
        <f t="shared" si="163"/>
        <v>128.33466666667</v>
      </c>
      <c r="AH160" s="47"/>
      <c r="AI160" s="42">
        <f t="shared" si="166"/>
        <v>15334.1753333333</v>
      </c>
      <c r="AJ160" s="42">
        <f t="shared" si="167"/>
        <v>15334.1753333333</v>
      </c>
      <c r="AK160" s="42">
        <f t="shared" si="168"/>
        <v>13467.474</v>
      </c>
      <c r="AL160" s="42">
        <f t="shared" si="169"/>
        <v>11467.474</v>
      </c>
      <c r="AM160" s="43" t="e">
        <f>VLOOKUP(D160,'[9]2月'!$B:$C,2,0)</f>
        <v>#N/A</v>
      </c>
      <c r="AN160" s="43">
        <f>VLOOKUP(C160,河北应付账款!$C:$AL,18,0)</f>
        <v>0</v>
      </c>
      <c r="AO160" s="43" t="e">
        <f>VLOOKUP(C160,'河北原材料（大宗）'!$C:$AN,20,0)</f>
        <v>#N/A</v>
      </c>
      <c r="AP160" s="43" t="e">
        <f>VLOOKUP(C160,'预付&amp;票到付款'!$B:$AU,15,0)</f>
        <v>#N/A</v>
      </c>
      <c r="AQ160" s="43" t="e">
        <f>VLOOKUP(C160,'涉诉-河北'!$B:$AV,15,0)</f>
        <v>#N/A</v>
      </c>
    </row>
    <row r="161" s="43" customFormat="1" ht="16.5" hidden="1" spans="2:43">
      <c r="B161" s="46">
        <v>156</v>
      </c>
      <c r="C161" s="46" t="str">
        <f>_xlfn.XLOOKUP(D161,[1]整理明细!$C:$C,[1]整理明细!$B:$B)</f>
        <v>S413130</v>
      </c>
      <c r="D161" s="47" t="s">
        <v>475</v>
      </c>
      <c r="E161" s="47" t="s">
        <v>1078</v>
      </c>
      <c r="F161" s="47"/>
      <c r="G161" s="66">
        <f>VLOOKUP($C161,'[2]2024.01月支付计划'!$B:$H,5,0)</f>
        <v>902618.47</v>
      </c>
      <c r="H161" s="66">
        <f>VLOOKUP($C161,'[2]2024.01月支付计划'!$B:$H,6,0)</f>
        <v>808308.9</v>
      </c>
      <c r="I161" s="66">
        <f>VLOOKUP($C161,'[2]2024.01月支付计划'!$B:$H,7,0)</f>
        <v>134718.15</v>
      </c>
      <c r="J161" s="24">
        <f t="shared" ref="J161:L161" si="197">P161+V161+Y161+AB161+AE161+S161+M161</f>
        <v>773136.466666667</v>
      </c>
      <c r="K161" s="24">
        <f t="shared" si="197"/>
        <v>712950</v>
      </c>
      <c r="L161" s="24">
        <f t="shared" si="197"/>
        <v>60186.4666666673</v>
      </c>
      <c r="M161" s="33">
        <f>VLOOKUP(C161,'[2]2024.01月支付计划'!$B:$K,10,0)</f>
        <v>108000</v>
      </c>
      <c r="N161" s="24">
        <v>174600</v>
      </c>
      <c r="O161" s="24">
        <f t="shared" si="165"/>
        <v>-66600</v>
      </c>
      <c r="P161" s="24">
        <f t="shared" si="192"/>
        <v>107774.52</v>
      </c>
      <c r="Q161" s="24">
        <f>VLOOKUP(D161,'[4]12月'!$I:$J,2,0)</f>
        <v>67900</v>
      </c>
      <c r="R161" s="24">
        <f t="shared" si="158"/>
        <v>39874.52</v>
      </c>
      <c r="S161" s="24">
        <f>VLOOKUP(C161,'[3]11月支付计划'!$C$102:$J$314,8,0)</f>
        <v>130000</v>
      </c>
      <c r="T161" s="24">
        <f>VLOOKUP(D161,'[4]11月'!$I:$J,2,0)</f>
        <v>58200</v>
      </c>
      <c r="U161" s="24">
        <f t="shared" si="159"/>
        <v>71800</v>
      </c>
      <c r="V161" s="24">
        <f>VLOOKUP(D161,[5]河北应付账款!$C:$G,5,0)</f>
        <v>123317.729333334</v>
      </c>
      <c r="W161" s="24">
        <f>VLOOKUP(D161,'[4]10月'!$I:$J,2,0)</f>
        <v>116400</v>
      </c>
      <c r="X161" s="24">
        <f t="shared" si="160"/>
        <v>6917.72933333401</v>
      </c>
      <c r="Y161" s="24">
        <f>VLOOKUP(D161,'[6]规则内-打印版'!$D$3:$I$158,6,0)</f>
        <v>118000</v>
      </c>
      <c r="Z161" s="24">
        <f>VLOOKUP(D161,'[4]9月'!$I:$J,2,0)</f>
        <v>114460</v>
      </c>
      <c r="AA161" s="24">
        <f t="shared" si="161"/>
        <v>3540</v>
      </c>
      <c r="AB161" s="24">
        <f>VLOOKUP(D161,[7]支付登记跟进V2!$B:$F,5,0)</f>
        <v>100000</v>
      </c>
      <c r="AC161" s="24">
        <f>VLOOKUP(D161,'[4]8月'!$I:$J,2,0)</f>
        <v>97000</v>
      </c>
      <c r="AD161" s="24">
        <f t="shared" si="162"/>
        <v>3000</v>
      </c>
      <c r="AE161" s="24">
        <f>VLOOKUP(D161,[8]签批清单!$B:$C,2,0)</f>
        <v>86044.2173333333</v>
      </c>
      <c r="AF161" s="24">
        <f>VLOOKUP(D161,'[4]7月'!$I:$J,2,0)</f>
        <v>84390</v>
      </c>
      <c r="AG161" s="24">
        <f t="shared" si="163"/>
        <v>1654.2173333333</v>
      </c>
      <c r="AH161" s="47"/>
      <c r="AI161" s="42">
        <f t="shared" si="166"/>
        <v>285588.053333333</v>
      </c>
      <c r="AJ161" s="42">
        <f t="shared" si="167"/>
        <v>155588.053333333</v>
      </c>
      <c r="AK161" s="42">
        <f t="shared" si="168"/>
        <v>47813.533333333</v>
      </c>
      <c r="AL161" s="42">
        <f t="shared" si="169"/>
        <v>-60186.466666667</v>
      </c>
      <c r="AM161" s="43" t="e">
        <f>VLOOKUP(D161,'[9]2月'!$B:$C,2,0)</f>
        <v>#N/A</v>
      </c>
      <c r="AN161" s="43">
        <f>VLOOKUP(C161,河北应付账款!$C:$AL,18,0)</f>
        <v>130000</v>
      </c>
      <c r="AO161" s="43" t="e">
        <f>VLOOKUP(C161,'河北原材料（大宗）'!$C:$AN,20,0)</f>
        <v>#N/A</v>
      </c>
      <c r="AP161" s="43" t="e">
        <f>VLOOKUP(C161,'预付&amp;票到付款'!$B:$AU,15,0)</f>
        <v>#N/A</v>
      </c>
      <c r="AQ161" s="43" t="e">
        <f>VLOOKUP(C161,'涉诉-河北'!$B:$AV,15,0)</f>
        <v>#N/A</v>
      </c>
    </row>
    <row r="162" s="43" customFormat="1" ht="16.5" hidden="1" spans="2:43">
      <c r="B162" s="46">
        <v>157</v>
      </c>
      <c r="C162" s="46" t="str">
        <f>_xlfn.XLOOKUP(D162,[1]整理明细!$C:$C,[1]整理明细!$B:$B)</f>
        <v>S511015</v>
      </c>
      <c r="D162" s="47" t="s">
        <v>477</v>
      </c>
      <c r="E162" s="47" t="s">
        <v>1078</v>
      </c>
      <c r="F162" s="47"/>
      <c r="G162" s="66">
        <f>VLOOKUP($C162,'[2]2024.01月支付计划'!$B:$H,5,0)</f>
        <v>36044.98</v>
      </c>
      <c r="H162" s="66">
        <f>VLOOKUP($C162,'[2]2024.01月支付计划'!$B:$H,6,0)</f>
        <v>0</v>
      </c>
      <c r="I162" s="66">
        <f>VLOOKUP($C162,'[2]2024.01月支付计划'!$B:$H,7,0)</f>
        <v>0</v>
      </c>
      <c r="J162" s="24">
        <f t="shared" ref="J162:L162" si="198">P162+V162+Y162+AB162+AE162+S162+M162</f>
        <v>0</v>
      </c>
      <c r="K162" s="24">
        <f t="shared" si="198"/>
        <v>0</v>
      </c>
      <c r="L162" s="24">
        <f t="shared" si="198"/>
        <v>0</v>
      </c>
      <c r="M162" s="33">
        <f>VLOOKUP(C162,'[2]2024.01月支付计划'!$B:$K,10,0)</f>
        <v>0</v>
      </c>
      <c r="N162" s="24"/>
      <c r="O162" s="24">
        <f t="shared" si="165"/>
        <v>0</v>
      </c>
      <c r="P162" s="24">
        <f t="shared" si="192"/>
        <v>0</v>
      </c>
      <c r="Q162" s="24"/>
      <c r="R162" s="24">
        <f t="shared" si="158"/>
        <v>0</v>
      </c>
      <c r="S162" s="24">
        <f>VLOOKUP(C162,'[3]11月支付计划'!$C$102:$J$314,8,0)</f>
        <v>0</v>
      </c>
      <c r="T162" s="24"/>
      <c r="U162" s="24">
        <f t="shared" si="159"/>
        <v>0</v>
      </c>
      <c r="V162" s="24"/>
      <c r="W162" s="24"/>
      <c r="X162" s="24">
        <f t="shared" si="160"/>
        <v>0</v>
      </c>
      <c r="Y162" s="24"/>
      <c r="Z162" s="24"/>
      <c r="AA162" s="24">
        <f t="shared" si="161"/>
        <v>0</v>
      </c>
      <c r="AB162" s="24"/>
      <c r="AC162" s="24"/>
      <c r="AD162" s="24">
        <f t="shared" si="162"/>
        <v>0</v>
      </c>
      <c r="AE162" s="24"/>
      <c r="AF162" s="24"/>
      <c r="AG162" s="24">
        <f t="shared" si="163"/>
        <v>0</v>
      </c>
      <c r="AH162" s="47"/>
      <c r="AI162" s="42">
        <f t="shared" si="166"/>
        <v>0</v>
      </c>
      <c r="AJ162" s="42">
        <f t="shared" si="167"/>
        <v>0</v>
      </c>
      <c r="AK162" s="42">
        <f t="shared" si="168"/>
        <v>0</v>
      </c>
      <c r="AL162" s="42">
        <f t="shared" si="169"/>
        <v>0</v>
      </c>
      <c r="AM162" s="43" t="e">
        <f>VLOOKUP(D162,'[9]2月'!$B:$C,2,0)</f>
        <v>#N/A</v>
      </c>
      <c r="AN162" s="43">
        <f>VLOOKUP(C162,河北应付账款!$C:$AL,18,0)</f>
        <v>0</v>
      </c>
      <c r="AO162" s="43" t="e">
        <f>VLOOKUP(C162,'河北原材料（大宗）'!$C:$AN,20,0)</f>
        <v>#N/A</v>
      </c>
      <c r="AP162" s="43" t="e">
        <f>VLOOKUP(C162,'预付&amp;票到付款'!$B:$AU,15,0)</f>
        <v>#N/A</v>
      </c>
      <c r="AQ162" s="43" t="e">
        <f>VLOOKUP(C162,'涉诉-河北'!$B:$AV,15,0)</f>
        <v>#N/A</v>
      </c>
    </row>
    <row r="163" s="43" customFormat="1" ht="16.5" hidden="1" spans="2:43">
      <c r="B163" s="46">
        <v>158</v>
      </c>
      <c r="C163" s="46" t="str">
        <f>_xlfn.XLOOKUP(D163,[1]整理明细!$C:$C,[1]整理明细!$B:$B)</f>
        <v>S433019</v>
      </c>
      <c r="D163" s="47" t="s">
        <v>479</v>
      </c>
      <c r="E163" s="47" t="s">
        <v>1078</v>
      </c>
      <c r="F163" s="47"/>
      <c r="G163" s="66">
        <f>VLOOKUP($C163,'[2]2024.01月支付计划'!$B:$H,5,0)</f>
        <v>219822.3</v>
      </c>
      <c r="H163" s="66">
        <f>VLOOKUP($C163,'[2]2024.01月支付计划'!$B:$H,6,0)</f>
        <v>173900.16</v>
      </c>
      <c r="I163" s="66">
        <f>VLOOKUP($C163,'[2]2024.01月支付计划'!$B:$H,7,0)</f>
        <v>28983.36</v>
      </c>
      <c r="J163" s="24">
        <f t="shared" ref="J163:L163" si="199">P163+V163+Y163+AB163+AE163+S163+M163</f>
        <v>214749.574666667</v>
      </c>
      <c r="K163" s="24">
        <f t="shared" si="199"/>
        <v>176000</v>
      </c>
      <c r="L163" s="24">
        <f t="shared" si="199"/>
        <v>38749.5746666667</v>
      </c>
      <c r="M163" s="33">
        <f>VLOOKUP(C163,'[2]2024.01月支付计划'!$B:$K,10,0)</f>
        <v>23000</v>
      </c>
      <c r="N163" s="24"/>
      <c r="O163" s="24">
        <f t="shared" si="165"/>
        <v>23000</v>
      </c>
      <c r="P163" s="24">
        <f t="shared" si="192"/>
        <v>23186.688</v>
      </c>
      <c r="Q163" s="24"/>
      <c r="R163" s="24">
        <f t="shared" si="158"/>
        <v>23186.688</v>
      </c>
      <c r="S163" s="24">
        <f>VLOOKUP(C163,'[3]11月支付计划'!$C$102:$J$314,8,0)</f>
        <v>20000</v>
      </c>
      <c r="T163" s="24">
        <f>VLOOKUP(D163,'[4]11月'!$I:$J,2,0)</f>
        <v>60000</v>
      </c>
      <c r="U163" s="24">
        <f t="shared" si="159"/>
        <v>-40000</v>
      </c>
      <c r="V163" s="24">
        <f>VLOOKUP(D163,[5]河北应付账款!$C:$G,5,0)</f>
        <v>61973.3493333334</v>
      </c>
      <c r="W163" s="24"/>
      <c r="X163" s="24">
        <f t="shared" si="160"/>
        <v>61973.3493333334</v>
      </c>
      <c r="Y163" s="24">
        <f>VLOOKUP(D163,'[6]规则内-打印版'!$D$3:$I$158,6,0)</f>
        <v>31000</v>
      </c>
      <c r="Z163" s="24">
        <f>VLOOKUP(D163,'[4]9月'!$I:$J,2,0)</f>
        <v>87000</v>
      </c>
      <c r="AA163" s="24">
        <f t="shared" si="161"/>
        <v>-56000</v>
      </c>
      <c r="AB163" s="24">
        <f>VLOOKUP(D163,[7]支付登记跟进V2!$B:$F,5,0)</f>
        <v>26000</v>
      </c>
      <c r="AC163" s="24"/>
      <c r="AD163" s="24">
        <f t="shared" si="162"/>
        <v>26000</v>
      </c>
      <c r="AE163" s="24">
        <f>VLOOKUP(D163,[8]签批清单!$B:$C,2,0)</f>
        <v>29589.5373333333</v>
      </c>
      <c r="AF163" s="24">
        <f>VLOOKUP(D163,'[4]7月'!$I:$J,2,0)</f>
        <v>29000</v>
      </c>
      <c r="AG163" s="24">
        <f t="shared" si="163"/>
        <v>589.537333333301</v>
      </c>
      <c r="AH163" s="47"/>
      <c r="AI163" s="42">
        <f t="shared" si="166"/>
        <v>27437.1133333333</v>
      </c>
      <c r="AJ163" s="42">
        <f t="shared" si="167"/>
        <v>7437.1133333333</v>
      </c>
      <c r="AK163" s="42">
        <f t="shared" si="168"/>
        <v>-15749.5746666667</v>
      </c>
      <c r="AL163" s="42">
        <f t="shared" si="169"/>
        <v>-38749.5746666667</v>
      </c>
      <c r="AM163" s="43" t="e">
        <f>VLOOKUP(D163,'[9]2月'!$B:$C,2,0)</f>
        <v>#N/A</v>
      </c>
      <c r="AN163" s="43">
        <f>VLOOKUP(C163,河北应付账款!$C:$AL,18,0)</f>
        <v>20000</v>
      </c>
      <c r="AO163" s="43" t="e">
        <f>VLOOKUP(C163,'河北原材料（大宗）'!$C:$AN,20,0)</f>
        <v>#N/A</v>
      </c>
      <c r="AP163" s="43" t="e">
        <f>VLOOKUP(C163,'预付&amp;票到付款'!$B:$AU,15,0)</f>
        <v>#N/A</v>
      </c>
      <c r="AQ163" s="43" t="e">
        <f>VLOOKUP(C163,'涉诉-河北'!$B:$AV,15,0)</f>
        <v>#N/A</v>
      </c>
    </row>
    <row r="164" s="43" customFormat="1" ht="16.5" hidden="1" spans="2:43">
      <c r="B164" s="46">
        <v>159</v>
      </c>
      <c r="C164" s="46" t="str">
        <f>_xlfn.XLOOKUP(D164,[1]整理明细!$C:$C,[1]整理明细!$B:$B)</f>
        <v>S411036</v>
      </c>
      <c r="D164" s="47" t="s">
        <v>481</v>
      </c>
      <c r="E164" s="47" t="s">
        <v>1078</v>
      </c>
      <c r="F164" s="47"/>
      <c r="G164" s="66">
        <f>VLOOKUP($C164,'[2]2024.01月支付计划'!$B:$H,5,0)</f>
        <v>1667123.16</v>
      </c>
      <c r="H164" s="66">
        <f>VLOOKUP($C164,'[2]2024.01月支付计划'!$B:$H,6,0)</f>
        <v>1741410.25</v>
      </c>
      <c r="I164" s="66">
        <f>VLOOKUP($C164,'[2]2024.01月支付计划'!$B:$H,7,0)</f>
        <v>290235.041666667</v>
      </c>
      <c r="J164" s="24">
        <f t="shared" ref="J164:L164" si="200">P164+V164+Y164+AB164+AE164+S164+M164</f>
        <v>631222.572</v>
      </c>
      <c r="K164" s="24">
        <f t="shared" si="200"/>
        <v>82000</v>
      </c>
      <c r="L164" s="24">
        <f t="shared" si="200"/>
        <v>549222.572</v>
      </c>
      <c r="M164" s="33">
        <f>VLOOKUP(C164,'[2]2024.01月支付计划'!$B:$K,10,0)</f>
        <v>232000</v>
      </c>
      <c r="N164" s="24"/>
      <c r="O164" s="24">
        <f t="shared" si="165"/>
        <v>232000</v>
      </c>
      <c r="P164" s="24">
        <f t="shared" si="192"/>
        <v>232188.033333334</v>
      </c>
      <c r="Q164" s="24"/>
      <c r="R164" s="24">
        <f t="shared" si="158"/>
        <v>232188.033333334</v>
      </c>
      <c r="S164" s="24">
        <f>VLOOKUP(C164,'[3]11月支付计划'!$C$102:$J$314,8,0)</f>
        <v>80000</v>
      </c>
      <c r="T164" s="24">
        <f>VLOOKUP(D164,'[4]11月'!$I:$J,2,0)</f>
        <v>80000</v>
      </c>
      <c r="U164" s="24">
        <f t="shared" si="159"/>
        <v>0</v>
      </c>
      <c r="V164" s="24">
        <f>VLOOKUP(D164,[5]河北应付账款!$C:$G,5,0)</f>
        <v>78002.472</v>
      </c>
      <c r="W164" s="24"/>
      <c r="X164" s="24">
        <f t="shared" si="160"/>
        <v>78002.472</v>
      </c>
      <c r="Y164" s="24">
        <f>VLOOKUP(D164,'[6]规则内-打印版'!$D$3:$I$158,6,0)</f>
        <v>7000</v>
      </c>
      <c r="Z164" s="24">
        <f>VLOOKUP(D164,'[4]9月'!$I:$J,2,0)</f>
        <v>1000</v>
      </c>
      <c r="AA164" s="24">
        <f t="shared" si="161"/>
        <v>6000</v>
      </c>
      <c r="AB164" s="24">
        <f>VLOOKUP(D164,[7]支付登记跟进V2!$B:$F,5,0)</f>
        <v>1000</v>
      </c>
      <c r="AC164" s="24"/>
      <c r="AD164" s="24">
        <f t="shared" si="162"/>
        <v>1000</v>
      </c>
      <c r="AE164" s="24">
        <f>VLOOKUP(D164,[8]签批清单!$B:$C,2,0)</f>
        <v>1032.06666666667</v>
      </c>
      <c r="AF164" s="24">
        <f>VLOOKUP(D164,'[4]7月'!$I:$J,2,0)</f>
        <v>1000</v>
      </c>
      <c r="AG164" s="24">
        <f t="shared" si="163"/>
        <v>32.06666666667</v>
      </c>
      <c r="AH164" s="47"/>
      <c r="AI164" s="42">
        <f t="shared" si="166"/>
        <v>-5034.53866666666</v>
      </c>
      <c r="AJ164" s="42">
        <f t="shared" si="167"/>
        <v>-85034.5386666667</v>
      </c>
      <c r="AK164" s="42">
        <f t="shared" si="168"/>
        <v>-317222.572</v>
      </c>
      <c r="AL164" s="42">
        <f t="shared" si="169"/>
        <v>-549222.572</v>
      </c>
      <c r="AM164" s="43" t="e">
        <f>VLOOKUP(D164,'[9]2月'!$B:$C,2,0)</f>
        <v>#N/A</v>
      </c>
      <c r="AN164" s="43">
        <f>VLOOKUP(C164,河北应付账款!$C:$AL,18,0)</f>
        <v>80000</v>
      </c>
      <c r="AO164" s="43" t="e">
        <f>VLOOKUP(C164,'河北原材料（大宗）'!$C:$AN,20,0)</f>
        <v>#N/A</v>
      </c>
      <c r="AP164" s="43" t="e">
        <f>VLOOKUP(C164,'预付&amp;票到付款'!$B:$AU,15,0)</f>
        <v>#N/A</v>
      </c>
      <c r="AQ164" s="43" t="e">
        <f>VLOOKUP(C164,'涉诉-河北'!$B:$AV,15,0)</f>
        <v>#N/A</v>
      </c>
    </row>
    <row r="165" s="43" customFormat="1" ht="16.5" hidden="1" spans="2:43">
      <c r="B165" s="46">
        <v>160</v>
      </c>
      <c r="C165" s="46" t="str">
        <f>_xlfn.XLOOKUP(D165,[1]整理明细!$C:$C,[1]整理明细!$B:$B)</f>
        <v>S413152</v>
      </c>
      <c r="D165" s="47" t="s">
        <v>483</v>
      </c>
      <c r="E165" s="47" t="s">
        <v>1078</v>
      </c>
      <c r="F165" s="47"/>
      <c r="G165" s="66">
        <f>VLOOKUP($C165,'[2]2024.01月支付计划'!$B:$H,5,0)</f>
        <v>56608</v>
      </c>
      <c r="H165" s="66">
        <f>VLOOKUP($C165,'[2]2024.01月支付计划'!$B:$H,6,0)</f>
        <v>0</v>
      </c>
      <c r="I165" s="66">
        <f>VLOOKUP($C165,'[2]2024.01月支付计划'!$B:$H,7,0)</f>
        <v>0</v>
      </c>
      <c r="J165" s="24">
        <f t="shared" ref="J165:L165" si="201">P165+V165+Y165+AB165+AE165+S165+M165</f>
        <v>159169.066666667</v>
      </c>
      <c r="K165" s="24">
        <f t="shared" si="201"/>
        <v>75608</v>
      </c>
      <c r="L165" s="24">
        <f t="shared" si="201"/>
        <v>83561.0666666667</v>
      </c>
      <c r="M165" s="33">
        <f>VLOOKUP(C165,'[2]2024.01月支付计划'!$B:$K,10,0)</f>
        <v>56608</v>
      </c>
      <c r="N165" s="24">
        <v>56608</v>
      </c>
      <c r="O165" s="24">
        <f t="shared" si="165"/>
        <v>0</v>
      </c>
      <c r="P165" s="24">
        <f t="shared" si="192"/>
        <v>0</v>
      </c>
      <c r="Q165" s="24"/>
      <c r="R165" s="24">
        <f t="shared" si="158"/>
        <v>0</v>
      </c>
      <c r="S165" s="24">
        <f>VLOOKUP(C165,'[3]11月支付计划'!$C$102:$J$314,8,0)</f>
        <v>10000</v>
      </c>
      <c r="T165" s="24"/>
      <c r="U165" s="24">
        <f t="shared" si="159"/>
        <v>10000</v>
      </c>
      <c r="V165" s="24">
        <f>VLOOKUP(D165,[5]河北应付账款!$C:$G,5,0)</f>
        <v>60480</v>
      </c>
      <c r="W165" s="24"/>
      <c r="X165" s="24">
        <f t="shared" si="160"/>
        <v>60480</v>
      </c>
      <c r="Y165" s="24">
        <f>VLOOKUP(D165,'[6]规则内-打印版'!$D$3:$I$158,6,0)</f>
        <v>13000</v>
      </c>
      <c r="Z165" s="24"/>
      <c r="AA165" s="24">
        <f t="shared" si="161"/>
        <v>13000</v>
      </c>
      <c r="AB165" s="24">
        <f>VLOOKUP(D165,[7]支付登记跟进V2!$B:$F,5,0)</f>
        <v>9000</v>
      </c>
      <c r="AC165" s="24">
        <f>VLOOKUP(D165,'[4]8月'!$I:$J,2,0)</f>
        <v>9000</v>
      </c>
      <c r="AD165" s="24">
        <f t="shared" si="162"/>
        <v>0</v>
      </c>
      <c r="AE165" s="24">
        <f>VLOOKUP(D165,[8]签批清单!$B:$C,2,0)</f>
        <v>10081.0666666667</v>
      </c>
      <c r="AF165" s="24">
        <f>VLOOKUP(D165,'[4]7月'!$I:$J,2,0)</f>
        <v>10000</v>
      </c>
      <c r="AG165" s="24">
        <f t="shared" si="163"/>
        <v>81.0666666667003</v>
      </c>
      <c r="AH165" s="47"/>
      <c r="AI165" s="42">
        <f t="shared" si="166"/>
        <v>-16953.0666666667</v>
      </c>
      <c r="AJ165" s="42">
        <f t="shared" si="167"/>
        <v>-26953.0666666667</v>
      </c>
      <c r="AK165" s="42">
        <f t="shared" si="168"/>
        <v>-26953.0666666667</v>
      </c>
      <c r="AL165" s="42">
        <f t="shared" si="169"/>
        <v>-83561.0666666667</v>
      </c>
      <c r="AM165" s="43" t="e">
        <f>VLOOKUP(D165,'[9]2月'!$B:$C,2,0)</f>
        <v>#N/A</v>
      </c>
      <c r="AN165" s="43">
        <f>VLOOKUP(C165,河北应付账款!$C:$AL,18,0)</f>
        <v>10000</v>
      </c>
      <c r="AO165" s="43" t="e">
        <f>VLOOKUP(C165,'河北原材料（大宗）'!$C:$AN,20,0)</f>
        <v>#N/A</v>
      </c>
      <c r="AP165" s="43" t="e">
        <f>VLOOKUP(C165,'预付&amp;票到付款'!$B:$AU,15,0)</f>
        <v>#N/A</v>
      </c>
      <c r="AQ165" s="43" t="e">
        <f>VLOOKUP(C165,'涉诉-河北'!$B:$AV,15,0)</f>
        <v>#N/A</v>
      </c>
    </row>
    <row r="166" s="43" customFormat="1" ht="16.5" hidden="1" spans="2:43">
      <c r="B166" s="46">
        <v>161</v>
      </c>
      <c r="C166" s="46" t="str">
        <f>_xlfn.XLOOKUP(D166,[1]整理明细!$C:$C,[1]整理明细!$B:$B)</f>
        <v>S437034</v>
      </c>
      <c r="D166" s="47" t="s">
        <v>487</v>
      </c>
      <c r="E166" s="47" t="s">
        <v>1078</v>
      </c>
      <c r="F166" s="47"/>
      <c r="G166" s="66">
        <f>VLOOKUP($C166,'[2]2024.01月支付计划'!$B:$H,5,0)</f>
        <v>126230.66</v>
      </c>
      <c r="H166" s="66">
        <f>VLOOKUP($C166,'[2]2024.01月支付计划'!$B:$H,6,0)</f>
        <v>90833.43</v>
      </c>
      <c r="I166" s="66">
        <f>VLOOKUP($C166,'[2]2024.01月支付计划'!$B:$H,7,0)</f>
        <v>15138.905</v>
      </c>
      <c r="J166" s="24">
        <f t="shared" ref="J166:L166" si="202">P166+V166+Y166+AB166+AE166+S166+M166</f>
        <v>112113.430666667</v>
      </c>
      <c r="K166" s="24">
        <f t="shared" si="202"/>
        <v>89240</v>
      </c>
      <c r="L166" s="24">
        <f t="shared" si="202"/>
        <v>22873.4306666667</v>
      </c>
      <c r="M166" s="33">
        <f>VLOOKUP(C166,'[2]2024.01月支付计划'!$B:$K,10,0)</f>
        <v>12000</v>
      </c>
      <c r="N166" s="24"/>
      <c r="O166" s="24">
        <f t="shared" si="165"/>
        <v>12000</v>
      </c>
      <c r="P166" s="24">
        <f t="shared" si="192"/>
        <v>12111.124</v>
      </c>
      <c r="Q166" s="24"/>
      <c r="R166" s="24">
        <f t="shared" si="158"/>
        <v>12111.124</v>
      </c>
      <c r="S166" s="24">
        <f>VLOOKUP(C166,'[3]11月支付计划'!$C$102:$J$314,8,0)</f>
        <v>10000</v>
      </c>
      <c r="T166" s="24">
        <f>VLOOKUP(D166,'[4]11月'!$I:$J,2,0)</f>
        <v>29100</v>
      </c>
      <c r="U166" s="24">
        <f t="shared" si="159"/>
        <v>-19100</v>
      </c>
      <c r="V166" s="24">
        <f>VLOOKUP(D166,[5]河北应付账款!$C:$G,5,0)</f>
        <v>29013.3333333334</v>
      </c>
      <c r="W166" s="24"/>
      <c r="X166" s="24">
        <f t="shared" si="160"/>
        <v>29013.3333333334</v>
      </c>
      <c r="Y166" s="24">
        <f>VLOOKUP(D166,'[6]规则内-打印版'!$D$3:$I$158,6,0)</f>
        <v>16000</v>
      </c>
      <c r="Z166" s="24">
        <f>VLOOKUP(D166,'[4]9月'!$I:$J,2,0)</f>
        <v>15520</v>
      </c>
      <c r="AA166" s="24">
        <f t="shared" si="161"/>
        <v>480</v>
      </c>
      <c r="AB166" s="24">
        <f>VLOOKUP(D166,[7]支付登记跟进V2!$B:$F,5,0)</f>
        <v>16000</v>
      </c>
      <c r="AC166" s="24">
        <f>VLOOKUP(D166,'[4]8月'!$I:$J,2,0)</f>
        <v>15520</v>
      </c>
      <c r="AD166" s="24">
        <f t="shared" si="162"/>
        <v>480</v>
      </c>
      <c r="AE166" s="24">
        <f>VLOOKUP(D166,[8]签批清单!$B:$C,2,0)</f>
        <v>16988.9733333333</v>
      </c>
      <c r="AF166" s="24">
        <f>VLOOKUP(D166,'[4]7月'!$I:$J,2,0)</f>
        <v>29100</v>
      </c>
      <c r="AG166" s="24">
        <f t="shared" si="163"/>
        <v>-12111.0266666667</v>
      </c>
      <c r="AH166" s="47"/>
      <c r="AI166" s="42">
        <f t="shared" si="166"/>
        <v>11237.6933333333</v>
      </c>
      <c r="AJ166" s="42">
        <f t="shared" si="167"/>
        <v>1237.6933333333</v>
      </c>
      <c r="AK166" s="42">
        <f t="shared" si="168"/>
        <v>-10873.4306666667</v>
      </c>
      <c r="AL166" s="42">
        <f t="shared" si="169"/>
        <v>-22873.4306666667</v>
      </c>
      <c r="AM166" s="43" t="e">
        <f>VLOOKUP(D166,'[9]2月'!$B:$C,2,0)</f>
        <v>#N/A</v>
      </c>
      <c r="AN166" s="43">
        <f>VLOOKUP(C166,河北应付账款!$C:$AL,18,0)</f>
        <v>10000</v>
      </c>
      <c r="AO166" s="43" t="e">
        <f>VLOOKUP(C166,'河北原材料（大宗）'!$C:$AN,20,0)</f>
        <v>#N/A</v>
      </c>
      <c r="AP166" s="43" t="e">
        <f>VLOOKUP(C166,'预付&amp;票到付款'!$B:$AU,15,0)</f>
        <v>#N/A</v>
      </c>
      <c r="AQ166" s="43" t="e">
        <f>VLOOKUP(C166,'涉诉-河北'!$B:$AV,15,0)</f>
        <v>#N/A</v>
      </c>
    </row>
    <row r="167" s="43" customFormat="1" ht="16.5" hidden="1" spans="2:43">
      <c r="B167" s="46">
        <v>162</v>
      </c>
      <c r="C167" s="46" t="s">
        <v>492</v>
      </c>
      <c r="D167" s="47" t="s">
        <v>493</v>
      </c>
      <c r="E167" s="47" t="s">
        <v>1078</v>
      </c>
      <c r="F167" s="47"/>
      <c r="G167" s="66">
        <f>VLOOKUP($C167,'[2]2024.01月支付计划'!$B:$H,5,0)</f>
        <v>1576465.06</v>
      </c>
      <c r="H167" s="66">
        <f>VLOOKUP($C167,'[2]2024.01月支付计划'!$B:$H,6,0)</f>
        <v>3444311.78</v>
      </c>
      <c r="I167" s="66">
        <f>VLOOKUP($C167,'[2]2024.01月支付计划'!$B:$H,7,0)</f>
        <v>574051.963333333</v>
      </c>
      <c r="J167" s="24">
        <f t="shared" ref="J167:L167" si="203">P167+V167+Y167+AB167+AE167+S167+M167</f>
        <v>3748503.6848</v>
      </c>
      <c r="K167" s="24">
        <f t="shared" si="203"/>
        <v>5239000</v>
      </c>
      <c r="L167" s="24">
        <f t="shared" si="203"/>
        <v>-1490496.3152</v>
      </c>
      <c r="M167" s="33">
        <v>459000</v>
      </c>
      <c r="N167" s="24">
        <v>650000</v>
      </c>
      <c r="O167" s="24">
        <f t="shared" si="165"/>
        <v>-191000</v>
      </c>
      <c r="P167" s="24">
        <f t="shared" si="192"/>
        <v>459241.570666666</v>
      </c>
      <c r="Q167" s="24">
        <f>VLOOKUP(D167,'[4]12月'!$I:$J,2,0)</f>
        <v>2050000</v>
      </c>
      <c r="R167" s="24">
        <f t="shared" si="158"/>
        <v>-1590758.42933333</v>
      </c>
      <c r="S167" s="24">
        <v>630000</v>
      </c>
      <c r="T167" s="24">
        <f>VLOOKUP(D167,'[4]11月'!$I:$J,2,0)</f>
        <v>500000</v>
      </c>
      <c r="U167" s="24">
        <f t="shared" si="159"/>
        <v>130000</v>
      </c>
      <c r="V167" s="24">
        <v>764448.0768</v>
      </c>
      <c r="W167" s="24">
        <f>VLOOKUP(D167,'[4]10月'!$I:$J,2,0)</f>
        <v>1000000</v>
      </c>
      <c r="X167" s="24">
        <f t="shared" si="160"/>
        <v>-235551.9232</v>
      </c>
      <c r="Y167" s="24">
        <f>VLOOKUP(D167,'[6]规则内-打印版'!$D$3:$I$158,6,0)</f>
        <v>809000</v>
      </c>
      <c r="Z167" s="24">
        <f>VLOOKUP(D167,'[4]9月'!$I:$J,2,0)</f>
        <v>404000</v>
      </c>
      <c r="AA167" s="24">
        <f t="shared" si="161"/>
        <v>405000</v>
      </c>
      <c r="AB167" s="24">
        <f>VLOOKUP(D167,[7]支付登记跟进V2!$B:$F,5,0)</f>
        <v>404000</v>
      </c>
      <c r="AC167" s="24">
        <f>VLOOKUP(D167,'[4]8月'!$I:$J,2,0)</f>
        <v>450000</v>
      </c>
      <c r="AD167" s="24">
        <f t="shared" si="162"/>
        <v>-46000</v>
      </c>
      <c r="AE167" s="24">
        <f>VLOOKUP(D167,[8]签批清单!$B:$C,2,0)</f>
        <v>222814.037333333</v>
      </c>
      <c r="AF167" s="24">
        <f>VLOOKUP(D167,'[4]7月'!$I:$J,2,0)</f>
        <v>185000</v>
      </c>
      <c r="AG167" s="24">
        <f t="shared" si="163"/>
        <v>37814.037333333</v>
      </c>
      <c r="AH167" s="47"/>
      <c r="AI167" s="42">
        <f t="shared" si="166"/>
        <v>3038737.88586667</v>
      </c>
      <c r="AJ167" s="42">
        <f t="shared" si="167"/>
        <v>2408737.88586667</v>
      </c>
      <c r="AK167" s="42">
        <f t="shared" si="168"/>
        <v>1949496.3152</v>
      </c>
      <c r="AL167" s="42">
        <f t="shared" si="169"/>
        <v>1490496.3152</v>
      </c>
      <c r="AM167" s="43" t="e">
        <f>VLOOKUP(D167,'[9]2月'!$B:$C,2,0)</f>
        <v>#N/A</v>
      </c>
      <c r="AN167" s="43">
        <f>VLOOKUP(C167,河北应付账款!$C:$AL,18,0)</f>
        <v>630000</v>
      </c>
      <c r="AO167" s="43" t="e">
        <f>VLOOKUP(C167,'河北原材料（大宗）'!$C:$AN,20,0)</f>
        <v>#N/A</v>
      </c>
      <c r="AP167" s="43" t="e">
        <f>VLOOKUP(C167,'预付&amp;票到付款'!$B:$AU,15,0)</f>
        <v>#N/A</v>
      </c>
      <c r="AQ167" s="43" t="e">
        <f>VLOOKUP(C167,'涉诉-河北'!$B:$AV,15,0)</f>
        <v>#N/A</v>
      </c>
    </row>
    <row r="168" s="43" customFormat="1" ht="16.5" hidden="1" spans="2:43">
      <c r="B168" s="46">
        <v>163</v>
      </c>
      <c r="C168" s="46" t="str">
        <f>_xlfn.XLOOKUP(D168,[1]整理明细!$C:$C,[1]整理明细!$B:$B)</f>
        <v>S513081</v>
      </c>
      <c r="D168" s="47" t="s">
        <v>806</v>
      </c>
      <c r="E168" s="47" t="s">
        <v>1078</v>
      </c>
      <c r="F168" s="47"/>
      <c r="G168" s="66">
        <f>VLOOKUP($C168,'[2]2024.01月支付计划'!$B:$H,5,0)</f>
        <v>441870.78</v>
      </c>
      <c r="H168" s="66">
        <f>VLOOKUP($C168,'[2]2024.01月支付计划'!$B:$H,6,0)</f>
        <v>75000</v>
      </c>
      <c r="I168" s="66">
        <f>VLOOKUP($C168,'[2]2024.01月支付计划'!$B:$H,7,0)</f>
        <v>12500</v>
      </c>
      <c r="J168" s="24">
        <f t="shared" ref="J168:L168" si="204">P168+V168+Y168+AB168+AE168+S168+M168</f>
        <v>543425.837333333</v>
      </c>
      <c r="K168" s="24">
        <f t="shared" si="204"/>
        <v>501715</v>
      </c>
      <c r="L168" s="24">
        <f t="shared" si="204"/>
        <v>41710.837333333</v>
      </c>
      <c r="M168" s="33">
        <f>VLOOKUP(C168,'[2]2024.01月支付计划'!$B:$K,10,0)</f>
        <v>10000</v>
      </c>
      <c r="N168" s="24">
        <v>101715</v>
      </c>
      <c r="O168" s="24">
        <f t="shared" si="165"/>
        <v>-91715</v>
      </c>
      <c r="P168" s="24">
        <f t="shared" si="192"/>
        <v>10000</v>
      </c>
      <c r="Q168" s="24"/>
      <c r="R168" s="24">
        <f t="shared" si="158"/>
        <v>10000</v>
      </c>
      <c r="S168" s="24">
        <f>VLOOKUP(C168,'[3]11月支付计划'!$C$102:$J$314,8,0)</f>
        <v>50000</v>
      </c>
      <c r="T168" s="24">
        <f>VLOOKUP(D168,'[4]11月'!$I:$J,2,0)</f>
        <v>100000</v>
      </c>
      <c r="U168" s="24">
        <f t="shared" si="159"/>
        <v>-50000</v>
      </c>
      <c r="V168" s="24">
        <f>VLOOKUP(D168,[5]河北应付账款!$C:$G,5,0)</f>
        <v>173180</v>
      </c>
      <c r="W168" s="24">
        <f>VLOOKUP(D168,'[4]10月'!$I:$J,2,0)</f>
        <v>99000</v>
      </c>
      <c r="X168" s="24">
        <f t="shared" si="160"/>
        <v>74180</v>
      </c>
      <c r="Y168" s="24">
        <f>VLOOKUP(D168,'[6]规则内-打印版'!$D$3:$I$158,6,0)</f>
        <v>99000</v>
      </c>
      <c r="Z168" s="24"/>
      <c r="AA168" s="24">
        <f t="shared" si="161"/>
        <v>99000</v>
      </c>
      <c r="AB168" s="24">
        <f>VLOOKUP(D168,[7]支付登记跟进V2!$B:$F,5,0)</f>
        <v>99000</v>
      </c>
      <c r="AC168" s="24">
        <f>VLOOKUP(D168,'[4]8月'!$I:$J,2,0)</f>
        <v>99000</v>
      </c>
      <c r="AD168" s="24">
        <f t="shared" si="162"/>
        <v>0</v>
      </c>
      <c r="AE168" s="24">
        <f>VLOOKUP(D168,[8]签批清单!$B:$C,2,0)</f>
        <v>102245.837333333</v>
      </c>
      <c r="AF168" s="24">
        <f>VLOOKUP(D168,'[4]7月'!$I:$J,2,0)</f>
        <v>102000</v>
      </c>
      <c r="AG168" s="24">
        <f t="shared" si="163"/>
        <v>245.837333332995</v>
      </c>
      <c r="AH168" s="47"/>
      <c r="AI168" s="42">
        <f t="shared" si="166"/>
        <v>28289.162666667</v>
      </c>
      <c r="AJ168" s="42">
        <f t="shared" si="167"/>
        <v>-21710.837333333</v>
      </c>
      <c r="AK168" s="42">
        <f t="shared" si="168"/>
        <v>-31710.837333333</v>
      </c>
      <c r="AL168" s="42">
        <f t="shared" si="169"/>
        <v>-41710.837333333</v>
      </c>
      <c r="AM168" s="43" t="e">
        <f>VLOOKUP(D168,'[9]2月'!$B:$C,2,0)</f>
        <v>#N/A</v>
      </c>
      <c r="AN168" s="43" t="e">
        <f>VLOOKUP(C168,河北应付账款!$C:$AL,18,0)</f>
        <v>#N/A</v>
      </c>
      <c r="AO168" s="43">
        <f>VLOOKUP(C168,'河北原材料（大宗）'!$C:$AN,20,0)</f>
        <v>50000</v>
      </c>
      <c r="AP168" s="43" t="e">
        <f>VLOOKUP(C168,'预付&amp;票到付款'!$B:$AU,15,0)</f>
        <v>#N/A</v>
      </c>
      <c r="AQ168" s="43" t="e">
        <f>VLOOKUP(C168,'涉诉-河北'!$B:$AV,15,0)</f>
        <v>#N/A</v>
      </c>
    </row>
    <row r="169" s="43" customFormat="1" ht="16.5" hidden="1" spans="2:43">
      <c r="B169" s="46">
        <v>164</v>
      </c>
      <c r="C169" s="46" t="str">
        <f>_xlfn.XLOOKUP(D169,[1]整理明细!$C:$C,[1]整理明细!$B:$B)</f>
        <v>S413145</v>
      </c>
      <c r="D169" s="47" t="s">
        <v>499</v>
      </c>
      <c r="E169" s="47" t="s">
        <v>1078</v>
      </c>
      <c r="F169" s="47"/>
      <c r="G169" s="66">
        <f>VLOOKUP($C169,'[2]2024.01月支付计划'!$B:$H,5,0)</f>
        <v>128961.62</v>
      </c>
      <c r="H169" s="66">
        <f>VLOOKUP($C169,'[2]2024.01月支付计划'!$B:$H,6,0)</f>
        <v>143719.32</v>
      </c>
      <c r="I169" s="66">
        <f>VLOOKUP($C169,'[2]2024.01月支付计划'!$B:$H,7,0)</f>
        <v>23953.22</v>
      </c>
      <c r="J169" s="24">
        <f t="shared" ref="J169:L169" si="205">P169+V169+Y169+AB169+AE169+S169+M169</f>
        <v>128720.788</v>
      </c>
      <c r="K169" s="24">
        <f t="shared" si="205"/>
        <v>136000</v>
      </c>
      <c r="L169" s="24">
        <f t="shared" si="205"/>
        <v>-7279.212</v>
      </c>
      <c r="M169" s="33">
        <f>VLOOKUP(C169,'[2]2024.01月支付计划'!$B:$K,10,0)</f>
        <v>19000</v>
      </c>
      <c r="N169" s="24"/>
      <c r="O169" s="24">
        <f t="shared" si="165"/>
        <v>19000</v>
      </c>
      <c r="P169" s="24">
        <f t="shared" si="192"/>
        <v>19162.576</v>
      </c>
      <c r="Q169" s="24"/>
      <c r="R169" s="24">
        <f t="shared" si="158"/>
        <v>19162.576</v>
      </c>
      <c r="S169" s="24">
        <f>VLOOKUP(C169,'[3]11月支付计划'!$C$102:$J$314,8,0)</f>
        <v>20000</v>
      </c>
      <c r="T169" s="24">
        <f>VLOOKUP(D169,'[4]11月'!$I:$J,2,0)</f>
        <v>20000</v>
      </c>
      <c r="U169" s="24">
        <f t="shared" si="159"/>
        <v>0</v>
      </c>
      <c r="V169" s="24">
        <f>VLOOKUP(D169,[5]河北应付账款!$C:$G,5,0)</f>
        <v>22400</v>
      </c>
      <c r="W169" s="24"/>
      <c r="X169" s="24">
        <f t="shared" si="160"/>
        <v>22400</v>
      </c>
      <c r="Y169" s="24">
        <f>VLOOKUP(D169,'[6]规则内-打印版'!$D$3:$I$158,6,0)</f>
        <v>16000</v>
      </c>
      <c r="Z169" s="24">
        <f>VLOOKUP(D169,'[4]9月'!$I:$J,2,0)</f>
        <v>80000</v>
      </c>
      <c r="AA169" s="24">
        <f t="shared" si="161"/>
        <v>-64000</v>
      </c>
      <c r="AB169" s="24">
        <f>VLOOKUP(D169,[7]支付登记跟进V2!$B:$F,5,0)</f>
        <v>16000</v>
      </c>
      <c r="AC169" s="24">
        <f>VLOOKUP(D169,'[4]8月'!$I:$J,2,0)</f>
        <v>16000</v>
      </c>
      <c r="AD169" s="24">
        <f t="shared" si="162"/>
        <v>0</v>
      </c>
      <c r="AE169" s="24">
        <f>VLOOKUP(D169,[8]签批清单!$B:$C,2,0)</f>
        <v>16158.212</v>
      </c>
      <c r="AF169" s="24">
        <f>VLOOKUP(D169,'[4]7月'!$I:$J,2,0)</f>
        <v>20000</v>
      </c>
      <c r="AG169" s="24">
        <f t="shared" si="163"/>
        <v>-3841.788</v>
      </c>
      <c r="AH169" s="47"/>
      <c r="AI169" s="42">
        <f t="shared" si="166"/>
        <v>65441.788</v>
      </c>
      <c r="AJ169" s="42">
        <f t="shared" si="167"/>
        <v>45441.788</v>
      </c>
      <c r="AK169" s="42">
        <f t="shared" si="168"/>
        <v>26279.212</v>
      </c>
      <c r="AL169" s="42">
        <f t="shared" si="169"/>
        <v>7279.212</v>
      </c>
      <c r="AM169" s="43" t="e">
        <f>VLOOKUP(D169,'[9]2月'!$B:$C,2,0)</f>
        <v>#N/A</v>
      </c>
      <c r="AN169" s="43">
        <f>VLOOKUP(C169,河北应付账款!$C:$AL,18,0)</f>
        <v>20000</v>
      </c>
      <c r="AO169" s="43" t="e">
        <f>VLOOKUP(C169,'河北原材料（大宗）'!$C:$AN,20,0)</f>
        <v>#N/A</v>
      </c>
      <c r="AP169" s="43" t="e">
        <f>VLOOKUP(C169,'预付&amp;票到付款'!$B:$AU,15,0)</f>
        <v>#N/A</v>
      </c>
      <c r="AQ169" s="43" t="e">
        <f>VLOOKUP(C169,'涉诉-河北'!$B:$AV,15,0)</f>
        <v>#N/A</v>
      </c>
    </row>
    <row r="170" s="43" customFormat="1" ht="16.5" hidden="1" spans="2:43">
      <c r="B170" s="46">
        <v>165</v>
      </c>
      <c r="C170" s="46" t="str">
        <f>_xlfn.XLOOKUP(D170,[1]整理明细!$C:$C,[1]整理明细!$B:$B)</f>
        <v>S413178</v>
      </c>
      <c r="D170" s="47" t="s">
        <v>509</v>
      </c>
      <c r="E170" s="47" t="s">
        <v>1078</v>
      </c>
      <c r="F170" s="47"/>
      <c r="G170" s="66">
        <f>VLOOKUP($C170,'[2]2024.01月支付计划'!$B:$H,5,0)</f>
        <v>768339.52</v>
      </c>
      <c r="H170" s="66">
        <f>VLOOKUP($C170,'[2]2024.01月支付计划'!$B:$H,6,0)</f>
        <v>284100</v>
      </c>
      <c r="I170" s="66">
        <f>VLOOKUP($C170,'[2]2024.01月支付计划'!$B:$H,7,0)</f>
        <v>47350</v>
      </c>
      <c r="J170" s="24">
        <f t="shared" ref="J170:L170" si="206">P170+V170+Y170+AB170+AE170+S170+M170</f>
        <v>522922.284</v>
      </c>
      <c r="K170" s="24">
        <f t="shared" si="206"/>
        <v>224000</v>
      </c>
      <c r="L170" s="24">
        <f t="shared" si="206"/>
        <v>298922.284</v>
      </c>
      <c r="M170" s="33">
        <f>VLOOKUP(C170,'[2]2024.01月支付计划'!$B:$K,10,0)</f>
        <v>38000</v>
      </c>
      <c r="N170" s="24"/>
      <c r="O170" s="24">
        <f t="shared" si="165"/>
        <v>38000</v>
      </c>
      <c r="P170" s="24">
        <f t="shared" si="192"/>
        <v>37880</v>
      </c>
      <c r="Q170" s="24"/>
      <c r="R170" s="24">
        <f t="shared" si="158"/>
        <v>37880</v>
      </c>
      <c r="S170" s="24">
        <f>VLOOKUP(C170,'[3]11月支付计划'!$C$102:$J$314,8,0)</f>
        <v>50000</v>
      </c>
      <c r="T170" s="24">
        <f>VLOOKUP(D170,'[4]11月'!$I:$J,2,0)</f>
        <v>50000</v>
      </c>
      <c r="U170" s="24">
        <f t="shared" si="159"/>
        <v>0</v>
      </c>
      <c r="V170" s="24">
        <f>VLOOKUP(D170,[5]河北应付账款!$C:$G,5,0)</f>
        <v>126608.944</v>
      </c>
      <c r="W170" s="24"/>
      <c r="X170" s="24">
        <f t="shared" si="160"/>
        <v>126608.944</v>
      </c>
      <c r="Y170" s="24">
        <f>VLOOKUP(D170,'[6]规则内-打印版'!$D$3:$I$158,6,0)</f>
        <v>96000</v>
      </c>
      <c r="Z170" s="24">
        <f>VLOOKUP(D170,'[4]9月'!$I:$J,2,0)</f>
        <v>80000</v>
      </c>
      <c r="AA170" s="24">
        <f t="shared" si="161"/>
        <v>16000</v>
      </c>
      <c r="AB170" s="24">
        <f>VLOOKUP(D170,[7]支付登记跟进V2!$B:$F,5,0)</f>
        <v>80000</v>
      </c>
      <c r="AC170" s="24"/>
      <c r="AD170" s="24">
        <f t="shared" si="162"/>
        <v>80000</v>
      </c>
      <c r="AE170" s="24">
        <f>VLOOKUP(D170,[8]签批清单!$B:$C,2,0)</f>
        <v>94433.34</v>
      </c>
      <c r="AF170" s="24">
        <f>VLOOKUP(D170,'[4]7月'!$I:$J,2,0)</f>
        <v>94000</v>
      </c>
      <c r="AG170" s="24">
        <f t="shared" si="163"/>
        <v>433.339999999997</v>
      </c>
      <c r="AH170" s="47"/>
      <c r="AI170" s="42">
        <f t="shared" si="166"/>
        <v>-173042.284</v>
      </c>
      <c r="AJ170" s="42">
        <f t="shared" si="167"/>
        <v>-223042.284</v>
      </c>
      <c r="AK170" s="42">
        <f t="shared" si="168"/>
        <v>-260922.284</v>
      </c>
      <c r="AL170" s="42">
        <f t="shared" si="169"/>
        <v>-298922.284</v>
      </c>
      <c r="AM170" s="43" t="e">
        <f>VLOOKUP(D170,'[9]2月'!$B:$C,2,0)</f>
        <v>#N/A</v>
      </c>
      <c r="AN170" s="43">
        <f>VLOOKUP(C170,河北应付账款!$C:$AL,18,0)</f>
        <v>50000</v>
      </c>
      <c r="AO170" s="43" t="e">
        <f>VLOOKUP(C170,'河北原材料（大宗）'!$C:$AN,20,0)</f>
        <v>#N/A</v>
      </c>
      <c r="AP170" s="43" t="e">
        <f>VLOOKUP(C170,'预付&amp;票到付款'!$B:$AU,15,0)</f>
        <v>#N/A</v>
      </c>
      <c r="AQ170" s="43" t="e">
        <f>VLOOKUP(C170,'涉诉-河北'!$B:$AV,15,0)</f>
        <v>#N/A</v>
      </c>
    </row>
    <row r="171" s="43" customFormat="1" ht="16.5" hidden="1" spans="2:43">
      <c r="B171" s="46">
        <v>166</v>
      </c>
      <c r="C171" s="46" t="str">
        <f>_xlfn.XLOOKUP(D171,[1]整理明细!$C:$C,[1]整理明细!$B:$B)</f>
        <v>S432001</v>
      </c>
      <c r="D171" s="47" t="s">
        <v>511</v>
      </c>
      <c r="E171" s="47" t="s">
        <v>1078</v>
      </c>
      <c r="F171" s="47"/>
      <c r="G171" s="66">
        <f>VLOOKUP($C171,'[2]2024.01月支付计划'!$B:$H,5,0)</f>
        <v>574328.43</v>
      </c>
      <c r="H171" s="66">
        <f>VLOOKUP($C171,'[2]2024.01月支付计划'!$B:$H,6,0)</f>
        <v>614352.98</v>
      </c>
      <c r="I171" s="66">
        <f>VLOOKUP($C171,'[2]2024.01月支付计划'!$B:$H,7,0)</f>
        <v>102392.163333333</v>
      </c>
      <c r="J171" s="24">
        <f t="shared" ref="J171:L171" si="207">P171+V171+Y171+AB171+AE171+S171+M171</f>
        <v>426217.46</v>
      </c>
      <c r="K171" s="24">
        <f t="shared" si="207"/>
        <v>580620.02</v>
      </c>
      <c r="L171" s="24">
        <f t="shared" si="207"/>
        <v>-154402.56</v>
      </c>
      <c r="M171" s="33">
        <f>VLOOKUP(C171,'[2]2024.01月支付计划'!$B:$K,10,0)</f>
        <v>82000</v>
      </c>
      <c r="N171" s="24"/>
      <c r="O171" s="24">
        <f t="shared" si="165"/>
        <v>82000</v>
      </c>
      <c r="P171" s="24">
        <f t="shared" si="192"/>
        <v>81913.7306666664</v>
      </c>
      <c r="Q171" s="24"/>
      <c r="R171" s="24">
        <f t="shared" si="158"/>
        <v>81913.7306666664</v>
      </c>
      <c r="S171" s="24">
        <f>VLOOKUP(C171,'[3]11月支付计划'!$C$102:$J$314,8,0)</f>
        <v>20000</v>
      </c>
      <c r="T171" s="24"/>
      <c r="U171" s="24">
        <f t="shared" si="159"/>
        <v>20000</v>
      </c>
      <c r="V171" s="24">
        <f>VLOOKUP(D171,[5]河北应付账款!$C:$G,5,0)</f>
        <v>90210.992</v>
      </c>
      <c r="W171" s="24"/>
      <c r="X171" s="24">
        <f t="shared" si="160"/>
        <v>90210.992</v>
      </c>
      <c r="Y171" s="24">
        <f>VLOOKUP(D171,'[6]规则内-打印版'!$D$3:$I$158,6,0)</f>
        <v>40000</v>
      </c>
      <c r="Z171" s="24">
        <f>VLOOKUP(D171,'[4]9月'!$I:$J,2,0)</f>
        <v>75000</v>
      </c>
      <c r="AA171" s="24">
        <f t="shared" si="161"/>
        <v>-35000</v>
      </c>
      <c r="AB171" s="24">
        <f>VLOOKUP(D171,[7]支付登记跟进V2!$B:$F,5,0)</f>
        <v>40000</v>
      </c>
      <c r="AC171" s="24">
        <f>VLOOKUP(D171,'[4]8月'!$I:$J,2,0)</f>
        <v>433620.02</v>
      </c>
      <c r="AD171" s="24">
        <f t="shared" si="162"/>
        <v>-393620.02</v>
      </c>
      <c r="AE171" s="24">
        <f>VLOOKUP(D171,[8]签批清单!$B:$C,2,0)</f>
        <v>72092.7373333333</v>
      </c>
      <c r="AF171" s="24">
        <f>VLOOKUP(D171,'[4]7月'!$I:$J,2,0)</f>
        <v>72000</v>
      </c>
      <c r="AG171" s="24">
        <f t="shared" si="163"/>
        <v>92.7373333332944</v>
      </c>
      <c r="AH171" s="47"/>
      <c r="AI171" s="42">
        <f t="shared" si="166"/>
        <v>338316.290666667</v>
      </c>
      <c r="AJ171" s="42">
        <f t="shared" si="167"/>
        <v>318316.290666667</v>
      </c>
      <c r="AK171" s="42">
        <f t="shared" si="168"/>
        <v>236402.560000001</v>
      </c>
      <c r="AL171" s="42">
        <f t="shared" si="169"/>
        <v>154402.560000001</v>
      </c>
      <c r="AM171" s="43" t="e">
        <f>VLOOKUP(D171,'[9]2月'!$B:$C,2,0)</f>
        <v>#N/A</v>
      </c>
      <c r="AN171" s="43">
        <f>VLOOKUP(C171,河北应付账款!$C:$AL,18,0)</f>
        <v>20000</v>
      </c>
      <c r="AO171" s="43" t="e">
        <f>VLOOKUP(C171,'河北原材料（大宗）'!$C:$AN,20,0)</f>
        <v>#N/A</v>
      </c>
      <c r="AP171" s="43" t="e">
        <f>VLOOKUP(C171,'预付&amp;票到付款'!$B:$AU,15,0)</f>
        <v>#N/A</v>
      </c>
      <c r="AQ171" s="43" t="e">
        <f>VLOOKUP(C171,'涉诉-河北'!$B:$AV,15,0)</f>
        <v>#N/A</v>
      </c>
    </row>
    <row r="172" s="43" customFormat="1" ht="16.5" hidden="1" spans="2:43">
      <c r="B172" s="46">
        <v>167</v>
      </c>
      <c r="C172" s="46" t="str">
        <f>_xlfn.XLOOKUP(D172,[1]整理明细!$C:$C,[1]整理明细!$B:$B)</f>
        <v>S413076</v>
      </c>
      <c r="D172" s="47" t="s">
        <v>898</v>
      </c>
      <c r="E172" s="47" t="s">
        <v>1078</v>
      </c>
      <c r="F172" s="47"/>
      <c r="G172" s="66">
        <f>VLOOKUP($C172,'[2]2024.01月支付计划'!$B:$H,5,0)</f>
        <v>64169.6</v>
      </c>
      <c r="H172" s="66">
        <f>VLOOKUP($C172,'[2]2024.01月支付计划'!$B:$H,6,0)</f>
        <v>80700</v>
      </c>
      <c r="I172" s="66">
        <f>VLOOKUP($C172,'[2]2024.01月支付计划'!$B:$H,7,0)</f>
        <v>13450</v>
      </c>
      <c r="J172" s="24">
        <f t="shared" ref="J172:L172" si="208">P172+V172+Y172+AB172+AE172+S172+M172</f>
        <v>159329.033333333</v>
      </c>
      <c r="K172" s="24">
        <f t="shared" si="208"/>
        <v>66900</v>
      </c>
      <c r="L172" s="24">
        <f t="shared" si="208"/>
        <v>92429.0333333333</v>
      </c>
      <c r="M172" s="33">
        <f>VLOOKUP(C172,'[2]2024.01月支付计划'!$B:$K,10,0)</f>
        <v>70000</v>
      </c>
      <c r="N172" s="24"/>
      <c r="O172" s="24">
        <f t="shared" si="165"/>
        <v>70000</v>
      </c>
      <c r="P172" s="24">
        <f t="shared" si="192"/>
        <v>10760</v>
      </c>
      <c r="Q172" s="24">
        <v>6900</v>
      </c>
      <c r="R172" s="24">
        <f t="shared" si="158"/>
        <v>3860</v>
      </c>
      <c r="S172" s="24">
        <f>VLOOKUP(C172,'[3]11月支付计划'!$C$102:$J$314,8,0)</f>
        <v>10000</v>
      </c>
      <c r="T172" s="24">
        <v>17000</v>
      </c>
      <c r="U172" s="24">
        <f t="shared" si="159"/>
        <v>-7000</v>
      </c>
      <c r="V172" s="24">
        <f>VLOOKUP(D172,[5]河北应付账款!$C:$G,5,0)</f>
        <v>45920</v>
      </c>
      <c r="W172" s="24">
        <v>36000</v>
      </c>
      <c r="X172" s="24">
        <f t="shared" si="160"/>
        <v>9920</v>
      </c>
      <c r="Y172" s="24">
        <f>VLOOKUP(D172,'[6]规则内-打印版'!$D$3:$I$158,6,0)</f>
        <v>8000</v>
      </c>
      <c r="Z172" s="24"/>
      <c r="AA172" s="24">
        <f t="shared" si="161"/>
        <v>8000</v>
      </c>
      <c r="AB172" s="24">
        <f>VLOOKUP(D172,[7]支付登记跟进V2!$B:$F,5,0)</f>
        <v>7000</v>
      </c>
      <c r="AC172" s="24"/>
      <c r="AD172" s="24">
        <f t="shared" si="162"/>
        <v>7000</v>
      </c>
      <c r="AE172" s="24">
        <f>VLOOKUP(D172,[8]签批清单!$B:$C,2,0)</f>
        <v>7649.03333333333</v>
      </c>
      <c r="AF172" s="24">
        <v>7000</v>
      </c>
      <c r="AG172" s="24">
        <f t="shared" si="163"/>
        <v>649.03333333333</v>
      </c>
      <c r="AH172" s="47"/>
      <c r="AI172" s="42">
        <f t="shared" si="166"/>
        <v>-1669.03333333333</v>
      </c>
      <c r="AJ172" s="42">
        <f t="shared" si="167"/>
        <v>-11669.0333333333</v>
      </c>
      <c r="AK172" s="42">
        <f t="shared" si="168"/>
        <v>-22429.0333333333</v>
      </c>
      <c r="AL172" s="42">
        <f t="shared" si="169"/>
        <v>-92429.0333333333</v>
      </c>
      <c r="AM172" s="43" t="e">
        <f>VLOOKUP(D172,'[9]2月'!$B:$C,2,0)</f>
        <v>#N/A</v>
      </c>
      <c r="AN172" s="43" t="e">
        <f>VLOOKUP(C172,河北应付账款!$C:$AL,18,0)</f>
        <v>#N/A</v>
      </c>
      <c r="AO172" s="43" t="e">
        <f>VLOOKUP(C172,'河北原材料（大宗）'!$C:$AN,20,0)</f>
        <v>#N/A</v>
      </c>
      <c r="AP172" s="43">
        <f>VLOOKUP(C172,'预付&amp;票到付款'!$B:$AU,15,0)</f>
        <v>7000</v>
      </c>
      <c r="AQ172" s="43" t="e">
        <f>VLOOKUP(C172,'涉诉-河北'!$B:$AV,15,0)</f>
        <v>#N/A</v>
      </c>
    </row>
    <row r="173" s="43" customFormat="1" ht="16.5" hidden="1" spans="2:44">
      <c r="B173" s="67">
        <v>168</v>
      </c>
      <c r="C173" s="67" t="str">
        <f>_xlfn.XLOOKUP(D173,[1]整理明细!$C:$C,[1]整理明细!$B:$B)</f>
        <v>S413182</v>
      </c>
      <c r="D173" s="68" t="s">
        <v>515</v>
      </c>
      <c r="E173" s="68" t="s">
        <v>1078</v>
      </c>
      <c r="F173" s="68"/>
      <c r="G173" s="66">
        <f>VLOOKUP($C173,'[2]2024.01月支付计划'!$B:$H,5,0)</f>
        <v>483913.52</v>
      </c>
      <c r="H173" s="66">
        <f>VLOOKUP($C173,'[2]2024.01月支付计划'!$B:$H,6,0)</f>
        <v>46252.76</v>
      </c>
      <c r="I173" s="66">
        <f>VLOOKUP($C173,'[2]2024.01月支付计划'!$B:$H,7,0)</f>
        <v>7708.79333333333</v>
      </c>
      <c r="J173" s="24">
        <f t="shared" ref="J173:L173" si="209">P173+V173+Y173+AB173+AE173+S173+M173</f>
        <v>355835.510666667</v>
      </c>
      <c r="K173" s="24">
        <f t="shared" si="209"/>
        <v>239590</v>
      </c>
      <c r="L173" s="24">
        <f t="shared" si="209"/>
        <v>116245.510666667</v>
      </c>
      <c r="M173" s="33">
        <f>VLOOKUP(C173,'[2]2024.01月支付计划'!$B:$K,10,0)</f>
        <v>40000</v>
      </c>
      <c r="N173" s="24">
        <v>48500</v>
      </c>
      <c r="O173" s="24">
        <f t="shared" si="165"/>
        <v>-8500</v>
      </c>
      <c r="P173" s="24">
        <f t="shared" si="192"/>
        <v>6167.03466666666</v>
      </c>
      <c r="Q173" s="24">
        <f>VLOOKUP(D173,'[4]12月'!$I:$J,2,0)</f>
        <v>38800</v>
      </c>
      <c r="R173" s="24">
        <f t="shared" si="158"/>
        <v>-32632.9653333333</v>
      </c>
      <c r="S173" s="24">
        <f>VLOOKUP(C173,'[3]11月支付计划'!$C$102:$J$314,8,0)</f>
        <v>80000</v>
      </c>
      <c r="T173" s="24"/>
      <c r="U173" s="24">
        <f t="shared" si="159"/>
        <v>80000</v>
      </c>
      <c r="V173" s="24">
        <f>VLOOKUP(D173,[5]河北应付账款!$C:$G,5,0)</f>
        <v>122000</v>
      </c>
      <c r="W173" s="24">
        <f>VLOOKUP(D173,'[4]10月'!$I:$J,2,0)</f>
        <v>38800</v>
      </c>
      <c r="X173" s="24">
        <f t="shared" si="160"/>
        <v>83200</v>
      </c>
      <c r="Y173" s="24">
        <f>VLOOKUP(D173,'[6]规则内-打印版'!$D$3:$I$158,6,0)</f>
        <v>11000</v>
      </c>
      <c r="Z173" s="24">
        <f>VLOOKUP(D173,'[4]9月'!$I:$J,2,0)</f>
        <v>19400</v>
      </c>
      <c r="AA173" s="24">
        <f t="shared" si="161"/>
        <v>-8400</v>
      </c>
      <c r="AB173" s="24">
        <f>VLOOKUP(D173,[7]支付登记跟进V2!$B:$F,5,0)</f>
        <v>12000</v>
      </c>
      <c r="AC173" s="24">
        <f>VLOOKUP(D173,'[4]8月'!$I:$J,2,0)</f>
        <v>11640</v>
      </c>
      <c r="AD173" s="24">
        <f t="shared" si="162"/>
        <v>360</v>
      </c>
      <c r="AE173" s="24">
        <f>VLOOKUP(D173,[8]签批清单!$B:$C,2,0)</f>
        <v>84668.476</v>
      </c>
      <c r="AF173" s="24">
        <f>VLOOKUP(D173,'[4]7月'!$I:$J,2,0)</f>
        <v>82450</v>
      </c>
      <c r="AG173" s="24">
        <f t="shared" si="163"/>
        <v>2218.476</v>
      </c>
      <c r="AH173" s="47"/>
      <c r="AI173" s="42">
        <f t="shared" si="166"/>
        <v>9921.524</v>
      </c>
      <c r="AJ173" s="42">
        <f t="shared" si="167"/>
        <v>-70078.476</v>
      </c>
      <c r="AK173" s="42">
        <f t="shared" si="168"/>
        <v>-76245.5106666667</v>
      </c>
      <c r="AL173" s="42">
        <f t="shared" si="169"/>
        <v>-116245.510666667</v>
      </c>
      <c r="AM173" s="43" t="e">
        <f>VLOOKUP(D173,'[9]2月'!$B:$C,2,0)</f>
        <v>#N/A</v>
      </c>
      <c r="AN173" s="43">
        <f>VLOOKUP(C173,河北应付账款!$C:$AL,18,0)</f>
        <v>80000</v>
      </c>
      <c r="AO173" s="43" t="e">
        <f>VLOOKUP(C173,'河北原材料（大宗）'!$C:$AN,20,0)</f>
        <v>#N/A</v>
      </c>
      <c r="AP173" s="43" t="e">
        <f>VLOOKUP(C173,'预付&amp;票到付款'!$B:$AU,15,0)</f>
        <v>#N/A</v>
      </c>
      <c r="AQ173" s="43" t="e">
        <f>VLOOKUP(C173,'涉诉-河北'!$B:$AV,15,0)</f>
        <v>#N/A</v>
      </c>
      <c r="AR173" s="43">
        <v>1</v>
      </c>
    </row>
    <row r="174" s="43" customFormat="1" ht="16.5" hidden="1" spans="2:43">
      <c r="B174" s="46">
        <v>169</v>
      </c>
      <c r="C174" s="46" t="str">
        <f>_xlfn.XLOOKUP(D174,[1]整理明细!$C:$C,[1]整理明细!$B:$B)</f>
        <v>S421001</v>
      </c>
      <c r="D174" s="47" t="s">
        <v>517</v>
      </c>
      <c r="E174" s="47" t="s">
        <v>1078</v>
      </c>
      <c r="F174" s="47"/>
      <c r="G174" s="66">
        <f>VLOOKUP($C174,'[2]2024.01月支付计划'!$B:$H,5,0)</f>
        <v>141552.03</v>
      </c>
      <c r="H174" s="66">
        <f>VLOOKUP($C174,'[2]2024.01月支付计划'!$B:$H,6,0)</f>
        <v>355700</v>
      </c>
      <c r="I174" s="66">
        <f>VLOOKUP($C174,'[2]2024.01月支付计划'!$B:$H,7,0)</f>
        <v>59283.3333333333</v>
      </c>
      <c r="J174" s="24">
        <f t="shared" ref="J174:L174" si="210">P174+V174+Y174+AB174+AE174+S174+M174</f>
        <v>597624.306666667</v>
      </c>
      <c r="K174" s="24">
        <f t="shared" si="210"/>
        <v>871468.22</v>
      </c>
      <c r="L174" s="24">
        <f t="shared" si="210"/>
        <v>-273843.913333333</v>
      </c>
      <c r="M174" s="33">
        <f>VLOOKUP(C174,'[2]2024.01月支付计划'!$B:$K,10,0)</f>
        <v>47000</v>
      </c>
      <c r="N174" s="24">
        <v>141552.03</v>
      </c>
      <c r="O174" s="24">
        <f t="shared" si="165"/>
        <v>-94552.03</v>
      </c>
      <c r="P174" s="24">
        <f t="shared" si="192"/>
        <v>47426.6666666666</v>
      </c>
      <c r="Q174" s="24"/>
      <c r="R174" s="24">
        <f t="shared" si="158"/>
        <v>47426.6666666666</v>
      </c>
      <c r="S174" s="24">
        <f>VLOOKUP(C174,'[3]11月支付计划'!$C$102:$J$314,8,0)</f>
        <v>100000</v>
      </c>
      <c r="T174" s="24">
        <f>VLOOKUP(D174,'[4]11月'!$I:$J,2,0)</f>
        <v>124113.89</v>
      </c>
      <c r="U174" s="24">
        <f t="shared" si="159"/>
        <v>-24113.89</v>
      </c>
      <c r="V174" s="24">
        <f>VLOOKUP(D174,[5]河北应付账款!$C:$G,5,0)</f>
        <v>139424</v>
      </c>
      <c r="W174" s="24"/>
      <c r="X174" s="24">
        <f t="shared" si="160"/>
        <v>139424</v>
      </c>
      <c r="Y174" s="24">
        <f>VLOOKUP(D174,'[6]规则内-打印版'!$D$3:$I$158,6,0)</f>
        <v>107000</v>
      </c>
      <c r="Z174" s="24">
        <f>VLOOKUP(D174,'[4]9月'!$I:$J,2,0)</f>
        <v>537802.3</v>
      </c>
      <c r="AA174" s="24">
        <f t="shared" si="161"/>
        <v>-430802.3</v>
      </c>
      <c r="AB174" s="24">
        <f>VLOOKUP(D174,[7]支付登记跟进V2!$B:$F,5,0)</f>
        <v>88000</v>
      </c>
      <c r="AC174" s="24"/>
      <c r="AD174" s="24">
        <f t="shared" si="162"/>
        <v>88000</v>
      </c>
      <c r="AE174" s="24">
        <f>VLOOKUP(D174,[8]签批清单!$B:$C,2,0)</f>
        <v>68773.64</v>
      </c>
      <c r="AF174" s="24">
        <f>VLOOKUP(D174,'[4]7月'!$I:$J,2,0)</f>
        <v>68000</v>
      </c>
      <c r="AG174" s="24">
        <f t="shared" si="163"/>
        <v>773.639999999999</v>
      </c>
      <c r="AH174" s="47"/>
      <c r="AI174" s="42">
        <f t="shared" si="166"/>
        <v>468270.58</v>
      </c>
      <c r="AJ174" s="42">
        <f t="shared" si="167"/>
        <v>368270.58</v>
      </c>
      <c r="AK174" s="42">
        <f t="shared" si="168"/>
        <v>320843.913333333</v>
      </c>
      <c r="AL174" s="42">
        <f t="shared" si="169"/>
        <v>273843.913333333</v>
      </c>
      <c r="AM174" s="43" t="e">
        <f>VLOOKUP(D174,'[9]2月'!$B:$C,2,0)</f>
        <v>#N/A</v>
      </c>
      <c r="AN174" s="43">
        <f>VLOOKUP(C174,河北应付账款!$C:$AL,18,0)</f>
        <v>100000</v>
      </c>
      <c r="AO174" s="43" t="e">
        <f>VLOOKUP(C174,'河北原材料（大宗）'!$C:$AN,20,0)</f>
        <v>#N/A</v>
      </c>
      <c r="AP174" s="43" t="e">
        <f>VLOOKUP(C174,'预付&amp;票到付款'!$B:$AU,15,0)</f>
        <v>#N/A</v>
      </c>
      <c r="AQ174" s="43" t="e">
        <f>VLOOKUP(C174,'涉诉-河北'!$B:$AV,15,0)</f>
        <v>#N/A</v>
      </c>
    </row>
    <row r="175" s="43" customFormat="1" ht="16.5" hidden="1" spans="2:43">
      <c r="B175" s="46">
        <v>170</v>
      </c>
      <c r="C175" s="46" t="str">
        <f>_xlfn.XLOOKUP(D175,[1]整理明细!$C:$C,[1]整理明细!$B:$B)</f>
        <v>S413156</v>
      </c>
      <c r="D175" s="47" t="s">
        <v>519</v>
      </c>
      <c r="E175" s="47" t="s">
        <v>1078</v>
      </c>
      <c r="F175" s="47"/>
      <c r="G175" s="66">
        <f>VLOOKUP($C175,'[2]2024.01月支付计划'!$B:$H,5,0)</f>
        <v>110239.08</v>
      </c>
      <c r="H175" s="66">
        <f>VLOOKUP($C175,'[2]2024.01月支付计划'!$B:$H,6,0)</f>
        <v>153827.78</v>
      </c>
      <c r="I175" s="66">
        <f>VLOOKUP($C175,'[2]2024.01月支付计划'!$B:$H,7,0)</f>
        <v>25637.9633333333</v>
      </c>
      <c r="J175" s="24">
        <f t="shared" ref="J175:L175" si="211">P175+V175+Y175+AB175+AE175+S175+M175</f>
        <v>97896.8706666666</v>
      </c>
      <c r="K175" s="24">
        <f t="shared" si="211"/>
        <v>108000</v>
      </c>
      <c r="L175" s="24">
        <f t="shared" si="211"/>
        <v>-10103.1293333335</v>
      </c>
      <c r="M175" s="33">
        <f>VLOOKUP(C175,'[2]2024.01月支付计划'!$B:$K,10,0)</f>
        <v>21000</v>
      </c>
      <c r="N175" s="24">
        <v>20000</v>
      </c>
      <c r="O175" s="24">
        <f t="shared" si="165"/>
        <v>1000</v>
      </c>
      <c r="P175" s="24">
        <f t="shared" si="192"/>
        <v>20510.3706666666</v>
      </c>
      <c r="Q175" s="24">
        <f>VLOOKUP(D175,'[4]12月'!$I:$J,2,0)</f>
        <v>20000</v>
      </c>
      <c r="R175" s="24">
        <f t="shared" si="158"/>
        <v>510.37066666664</v>
      </c>
      <c r="S175" s="24">
        <f>VLOOKUP(C175,'[3]11月支付计划'!$C$102:$J$314,8,0)</f>
        <v>10000</v>
      </c>
      <c r="T175" s="24">
        <f>VLOOKUP(D175,'[4]11月'!$I:$J,2,0)</f>
        <v>20000</v>
      </c>
      <c r="U175" s="24">
        <f t="shared" si="159"/>
        <v>-10000</v>
      </c>
      <c r="V175" s="24">
        <f>VLOOKUP(D175,[5]河北应付账款!$C:$G,5,0)</f>
        <v>22459.0986666666</v>
      </c>
      <c r="W175" s="24">
        <f>VLOOKUP(D175,'[4]10月'!$I:$J,2,0)</f>
        <v>1000</v>
      </c>
      <c r="X175" s="24">
        <f t="shared" si="160"/>
        <v>21459.0986666666</v>
      </c>
      <c r="Y175" s="24">
        <f>VLOOKUP(D175,'[6]规则内-打印版'!$D$3:$I$158,6,0)</f>
        <v>11000</v>
      </c>
      <c r="Z175" s="24">
        <f>VLOOKUP(D175,'[4]9月'!$I:$J,2,0)</f>
        <v>10000</v>
      </c>
      <c r="AA175" s="24">
        <f t="shared" si="161"/>
        <v>1000</v>
      </c>
      <c r="AB175" s="24">
        <f>VLOOKUP(D175,[7]支付登记跟进V2!$B:$F,5,0)</f>
        <v>7000</v>
      </c>
      <c r="AC175" s="24">
        <f>VLOOKUP(D175,'[4]8月'!$I:$J,2,0)</f>
        <v>7000</v>
      </c>
      <c r="AD175" s="24">
        <f t="shared" si="162"/>
        <v>0</v>
      </c>
      <c r="AE175" s="24">
        <f>VLOOKUP(D175,[8]签批清单!$B:$C,2,0)</f>
        <v>5927.40133333333</v>
      </c>
      <c r="AF175" s="24">
        <f>VLOOKUP(D175,'[4]7月'!$I:$J,2,0)</f>
        <v>30000</v>
      </c>
      <c r="AG175" s="24">
        <f t="shared" si="163"/>
        <v>-24072.5986666667</v>
      </c>
      <c r="AH175" s="47"/>
      <c r="AI175" s="42">
        <f t="shared" si="166"/>
        <v>61613.5000000001</v>
      </c>
      <c r="AJ175" s="42">
        <f t="shared" si="167"/>
        <v>51613.5000000001</v>
      </c>
      <c r="AK175" s="42">
        <f t="shared" si="168"/>
        <v>31103.1293333335</v>
      </c>
      <c r="AL175" s="42">
        <f t="shared" si="169"/>
        <v>10103.1293333335</v>
      </c>
      <c r="AM175" s="43" t="e">
        <f>VLOOKUP(D175,'[9]2月'!$B:$C,2,0)</f>
        <v>#N/A</v>
      </c>
      <c r="AN175" s="43">
        <f>VLOOKUP(C175,河北应付账款!$C:$AL,18,0)</f>
        <v>10000</v>
      </c>
      <c r="AO175" s="43" t="e">
        <f>VLOOKUP(C175,'河北原材料（大宗）'!$C:$AN,20,0)</f>
        <v>#N/A</v>
      </c>
      <c r="AP175" s="43" t="e">
        <f>VLOOKUP(C175,'预付&amp;票到付款'!$B:$AU,15,0)</f>
        <v>#N/A</v>
      </c>
      <c r="AQ175" s="43" t="e">
        <f>VLOOKUP(C175,'涉诉-河北'!$B:$AV,15,0)</f>
        <v>#N/A</v>
      </c>
    </row>
    <row r="176" s="43" customFormat="1" ht="16.5" hidden="1" spans="2:43">
      <c r="B176" s="46">
        <v>171</v>
      </c>
      <c r="C176" s="46" t="str">
        <f>_xlfn.XLOOKUP(D176,[1]整理明细!$C:$C,[1]整理明细!$B:$B)</f>
        <v>S413175</v>
      </c>
      <c r="D176" s="47" t="s">
        <v>521</v>
      </c>
      <c r="E176" s="47" t="s">
        <v>1078</v>
      </c>
      <c r="F176" s="47"/>
      <c r="G176" s="66">
        <f>VLOOKUP($C176,'[2]2024.01月支付计划'!$B:$H,5,0)</f>
        <v>330736.58</v>
      </c>
      <c r="H176" s="66">
        <f>VLOOKUP($C176,'[2]2024.01月支付计划'!$B:$H,6,0)</f>
        <v>245290.58</v>
      </c>
      <c r="I176" s="66">
        <f>VLOOKUP($C176,'[2]2024.01月支付计划'!$B:$H,7,0)</f>
        <v>40881.7633333333</v>
      </c>
      <c r="J176" s="24">
        <f t="shared" ref="J176:L176" si="212">P176+V176+Y176+AB176+AE176+S176+M176</f>
        <v>182785.570666667</v>
      </c>
      <c r="K176" s="24">
        <f t="shared" si="212"/>
        <v>120018.4</v>
      </c>
      <c r="L176" s="24">
        <f t="shared" si="212"/>
        <v>62767.1706666667</v>
      </c>
      <c r="M176" s="33">
        <f>VLOOKUP(C176,'[2]2024.01月支付计划'!$B:$K,10,0)</f>
        <v>33000</v>
      </c>
      <c r="N176" s="24"/>
      <c r="O176" s="24">
        <f t="shared" si="165"/>
        <v>33000</v>
      </c>
      <c r="P176" s="24">
        <f t="shared" si="192"/>
        <v>32705.4106666666</v>
      </c>
      <c r="Q176" s="24"/>
      <c r="R176" s="24">
        <f t="shared" si="158"/>
        <v>32705.4106666666</v>
      </c>
      <c r="S176" s="24">
        <f>VLOOKUP(C176,'[3]11月支付计划'!$C$102:$J$314,8,0)</f>
        <v>0</v>
      </c>
      <c r="T176" s="24">
        <f>VLOOKUP(D176,'[4]11月'!$I:$J,2,0)</f>
        <v>40000</v>
      </c>
      <c r="U176" s="24">
        <f t="shared" si="159"/>
        <v>-40000</v>
      </c>
      <c r="V176" s="24">
        <f>VLOOKUP(D176,[5]河北应付账款!$C:$G,5,0)</f>
        <v>41687.36</v>
      </c>
      <c r="W176" s="24"/>
      <c r="X176" s="24">
        <f t="shared" si="160"/>
        <v>41687.36</v>
      </c>
      <c r="Y176" s="24">
        <f>VLOOKUP(D176,'[6]规则内-打印版'!$D$3:$I$158,6,0)</f>
        <v>24000</v>
      </c>
      <c r="Z176" s="24">
        <f>VLOOKUP(D176,'[4]9月'!$I:$J,2,0)</f>
        <v>24000</v>
      </c>
      <c r="AA176" s="24">
        <f t="shared" si="161"/>
        <v>0</v>
      </c>
      <c r="AB176" s="24">
        <f>VLOOKUP(D176,[7]支付登记跟进V2!$B:$F,5,0)</f>
        <v>24000</v>
      </c>
      <c r="AC176" s="24">
        <f>VLOOKUP(D176,'[4]8月'!$I:$J,2,0)</f>
        <v>29018.4</v>
      </c>
      <c r="AD176" s="24">
        <f t="shared" si="162"/>
        <v>-5018.4</v>
      </c>
      <c r="AE176" s="24">
        <f>VLOOKUP(D176,[8]签批清单!$B:$C,2,0)</f>
        <v>27392.8</v>
      </c>
      <c r="AF176" s="24">
        <f>VLOOKUP(D176,'[4]7月'!$I:$J,2,0)</f>
        <v>27000</v>
      </c>
      <c r="AG176" s="24">
        <f t="shared" si="163"/>
        <v>392.799999999999</v>
      </c>
      <c r="AH176" s="47"/>
      <c r="AI176" s="42">
        <f t="shared" si="166"/>
        <v>2938.23999999999</v>
      </c>
      <c r="AJ176" s="42">
        <f t="shared" si="167"/>
        <v>2938.23999999999</v>
      </c>
      <c r="AK176" s="42">
        <f t="shared" si="168"/>
        <v>-29767.1706666667</v>
      </c>
      <c r="AL176" s="42">
        <f t="shared" si="169"/>
        <v>-62767.1706666667</v>
      </c>
      <c r="AM176" s="43" t="e">
        <f>VLOOKUP(D176,'[9]2月'!$B:$C,2,0)</f>
        <v>#N/A</v>
      </c>
      <c r="AN176" s="43">
        <f>VLOOKUP(C176,河北应付账款!$C:$AL,18,0)</f>
        <v>0</v>
      </c>
      <c r="AO176" s="43" t="e">
        <f>VLOOKUP(C176,'河北原材料（大宗）'!$C:$AN,20,0)</f>
        <v>#N/A</v>
      </c>
      <c r="AP176" s="43" t="e">
        <f>VLOOKUP(C176,'预付&amp;票到付款'!$B:$AU,15,0)</f>
        <v>#N/A</v>
      </c>
      <c r="AQ176" s="43" t="e">
        <f>VLOOKUP(C176,'涉诉-河北'!$B:$AV,15,0)</f>
        <v>#N/A</v>
      </c>
    </row>
    <row r="177" s="43" customFormat="1" ht="16.5" hidden="1" spans="2:43">
      <c r="B177" s="46">
        <v>172</v>
      </c>
      <c r="C177" s="46" t="str">
        <f>_xlfn.XLOOKUP(D177,[1]整理明细!$C:$C,[1]整理明细!$B:$B)</f>
        <v>S411046</v>
      </c>
      <c r="D177" s="47" t="s">
        <v>523</v>
      </c>
      <c r="E177" s="47" t="s">
        <v>1078</v>
      </c>
      <c r="F177" s="47"/>
      <c r="G177" s="66">
        <f>VLOOKUP($C177,'[2]2024.01月支付计划'!$B:$H,5,0)</f>
        <v>1042683.85</v>
      </c>
      <c r="H177" s="66">
        <f>VLOOKUP($C177,'[2]2024.01月支付计划'!$B:$H,6,0)</f>
        <v>1662463.57</v>
      </c>
      <c r="I177" s="66">
        <f>VLOOKUP($C177,'[2]2024.01月支付计划'!$B:$H,7,0)</f>
        <v>277077.261666667</v>
      </c>
      <c r="J177" s="24">
        <f t="shared" ref="J177:L177" si="213">P177+V177+Y177+AB177+AE177+S177+M177</f>
        <v>1457546.36533333</v>
      </c>
      <c r="K177" s="24">
        <f t="shared" si="213"/>
        <v>1858269.2</v>
      </c>
      <c r="L177" s="24">
        <f t="shared" si="213"/>
        <v>-400722.834666666</v>
      </c>
      <c r="M177" s="33">
        <f>VLOOKUP(C177,'[2]2024.01月支付计划'!$B:$K,10,0)</f>
        <v>222000</v>
      </c>
      <c r="N177" s="24">
        <v>400000</v>
      </c>
      <c r="O177" s="24">
        <f t="shared" si="165"/>
        <v>-178000</v>
      </c>
      <c r="P177" s="24">
        <f t="shared" si="192"/>
        <v>221661.809333334</v>
      </c>
      <c r="Q177" s="24">
        <f>VLOOKUP(D177,'[4]12月'!$I:$J,2,0)</f>
        <v>350000</v>
      </c>
      <c r="R177" s="24">
        <f t="shared" si="158"/>
        <v>-128338.190666666</v>
      </c>
      <c r="S177" s="24">
        <f>VLOOKUP(C177,'[3]11月支付计划'!$C$102:$J$314,8,0)</f>
        <v>260000</v>
      </c>
      <c r="T177" s="24">
        <f>VLOOKUP(D177,'[4]11月'!$I:$J,2,0)</f>
        <v>400000</v>
      </c>
      <c r="U177" s="24">
        <f t="shared" si="159"/>
        <v>-140000</v>
      </c>
      <c r="V177" s="24">
        <f>VLOOKUP(D177,[5]河北应付账款!$C:$G,5,0)</f>
        <v>314080</v>
      </c>
      <c r="W177" s="24">
        <f>VLOOKUP(D177,'[4]10月'!$I:$J,2,0)</f>
        <v>194000</v>
      </c>
      <c r="X177" s="24">
        <f t="shared" si="160"/>
        <v>120080</v>
      </c>
      <c r="Y177" s="24">
        <f>VLOOKUP(D177,'[6]规则内-打印版'!$D$3:$I$158,6,0)</f>
        <v>194000</v>
      </c>
      <c r="Z177" s="24">
        <f>VLOOKUP(D177,'[4]9月'!$I:$J,2,0)</f>
        <v>134000</v>
      </c>
      <c r="AA177" s="24">
        <f t="shared" si="161"/>
        <v>60000</v>
      </c>
      <c r="AB177" s="24">
        <f>VLOOKUP(D177,[7]支付登记跟进V2!$B:$F,5,0)</f>
        <v>134000</v>
      </c>
      <c r="AC177" s="24">
        <f>VLOOKUP(D177,'[4]8月'!$I:$J,2,0)</f>
        <v>269269.2</v>
      </c>
      <c r="AD177" s="24">
        <f t="shared" si="162"/>
        <v>-135269.2</v>
      </c>
      <c r="AE177" s="24">
        <f>VLOOKUP(D177,[8]签批清单!$B:$C,2,0)</f>
        <v>111804.556</v>
      </c>
      <c r="AF177" s="24">
        <f>VLOOKUP(D177,'[4]7月'!$I:$J,2,0)</f>
        <v>111000</v>
      </c>
      <c r="AG177" s="24">
        <f t="shared" si="163"/>
        <v>804.555999999997</v>
      </c>
      <c r="AH177" s="47"/>
      <c r="AI177" s="42">
        <f t="shared" si="166"/>
        <v>1104384.644</v>
      </c>
      <c r="AJ177" s="42">
        <f t="shared" si="167"/>
        <v>844384.644</v>
      </c>
      <c r="AK177" s="42">
        <f t="shared" si="168"/>
        <v>622722.834666666</v>
      </c>
      <c r="AL177" s="42">
        <f t="shared" si="169"/>
        <v>400722.834666666</v>
      </c>
      <c r="AM177" s="43" t="e">
        <f>VLOOKUP(D177,'[9]2月'!$B:$C,2,0)</f>
        <v>#N/A</v>
      </c>
      <c r="AN177" s="43">
        <f>VLOOKUP(C177,河北应付账款!$C:$AL,18,0)</f>
        <v>260000</v>
      </c>
      <c r="AO177" s="43" t="e">
        <f>VLOOKUP(C177,'河北原材料（大宗）'!$C:$AN,20,0)</f>
        <v>#N/A</v>
      </c>
      <c r="AP177" s="43" t="e">
        <f>VLOOKUP(C177,'预付&amp;票到付款'!$B:$AU,15,0)</f>
        <v>#N/A</v>
      </c>
      <c r="AQ177" s="43" t="e">
        <f>VLOOKUP(C177,'涉诉-河北'!$B:$AV,15,0)</f>
        <v>#N/A</v>
      </c>
    </row>
    <row r="178" s="43" customFormat="1" ht="16.5" hidden="1" spans="2:43">
      <c r="B178" s="46">
        <v>173</v>
      </c>
      <c r="C178" s="46" t="str">
        <f>_xlfn.XLOOKUP(D178,[1]整理明细!$C:$C,[1]整理明细!$B:$B)</f>
        <v>S412041</v>
      </c>
      <c r="D178" s="47" t="s">
        <v>525</v>
      </c>
      <c r="E178" s="47" t="s">
        <v>1078</v>
      </c>
      <c r="F178" s="47"/>
      <c r="G178" s="66">
        <f>VLOOKUP($C178,'[2]2024.01月支付计划'!$B:$H,5,0)</f>
        <v>53417.6</v>
      </c>
      <c r="H178" s="66">
        <f>VLOOKUP($C178,'[2]2024.01月支付计划'!$B:$H,6,0)</f>
        <v>82400</v>
      </c>
      <c r="I178" s="66">
        <f>VLOOKUP($C178,'[2]2024.01月支付计划'!$B:$H,7,0)</f>
        <v>13733.3333333333</v>
      </c>
      <c r="J178" s="24">
        <f t="shared" ref="J178:L178" si="214">P178+V178+Y178+AB178+AE178+S178+M178</f>
        <v>102600.342666667</v>
      </c>
      <c r="K178" s="24">
        <f t="shared" si="214"/>
        <v>114741.77</v>
      </c>
      <c r="L178" s="24">
        <f t="shared" si="214"/>
        <v>-12141.4273333334</v>
      </c>
      <c r="M178" s="33">
        <f>VLOOKUP(C178,'[2]2024.01月支付计划'!$B:$K,10,0)</f>
        <v>11000</v>
      </c>
      <c r="N178" s="24"/>
      <c r="O178" s="24">
        <f t="shared" si="165"/>
        <v>11000</v>
      </c>
      <c r="P178" s="24">
        <f t="shared" si="192"/>
        <v>10986.6666666666</v>
      </c>
      <c r="Q178" s="24">
        <f>VLOOKUP(D178,'[4]12月'!$I:$J,2,0)</f>
        <v>20000</v>
      </c>
      <c r="R178" s="24">
        <f t="shared" si="158"/>
        <v>-9013.33333333336</v>
      </c>
      <c r="S178" s="24">
        <f>VLOOKUP(C178,'[3]11月支付计划'!$C$102:$J$314,8,0)</f>
        <v>20000</v>
      </c>
      <c r="T178" s="24">
        <f>VLOOKUP(D178,'[4]11月'!$I:$J,2,0)</f>
        <v>20000</v>
      </c>
      <c r="U178" s="24">
        <f t="shared" si="159"/>
        <v>0</v>
      </c>
      <c r="V178" s="24">
        <f>VLOOKUP(D178,[5]河北应付账款!$C:$G,5,0)</f>
        <v>23160.96</v>
      </c>
      <c r="W178" s="24"/>
      <c r="X178" s="24">
        <f t="shared" si="160"/>
        <v>23160.96</v>
      </c>
      <c r="Y178" s="24">
        <f>VLOOKUP(D178,'[6]规则内-打印版'!$D$3:$I$158,6,0)</f>
        <v>16000</v>
      </c>
      <c r="Z178" s="24">
        <f>VLOOKUP(D178,'[4]9月'!$I:$J,2,0)</f>
        <v>10000</v>
      </c>
      <c r="AA178" s="24">
        <f t="shared" si="161"/>
        <v>6000</v>
      </c>
      <c r="AB178" s="24">
        <f>VLOOKUP(D178,[7]支付登记跟进V2!$B:$F,5,0)</f>
        <v>10000</v>
      </c>
      <c r="AC178" s="24">
        <f>VLOOKUP(D178,'[4]8月'!$I:$J,2,0)</f>
        <v>53741.77</v>
      </c>
      <c r="AD178" s="24">
        <f t="shared" si="162"/>
        <v>-43741.77</v>
      </c>
      <c r="AE178" s="24">
        <f>VLOOKUP(D178,[8]签批清单!$B:$C,2,0)</f>
        <v>11452.716</v>
      </c>
      <c r="AF178" s="24">
        <f>VLOOKUP(D178,'[4]7月'!$I:$J,2,0)</f>
        <v>11000</v>
      </c>
      <c r="AG178" s="24">
        <f t="shared" si="163"/>
        <v>452.716</v>
      </c>
      <c r="AH178" s="47"/>
      <c r="AI178" s="42">
        <f t="shared" si="166"/>
        <v>54128.094</v>
      </c>
      <c r="AJ178" s="42">
        <f t="shared" si="167"/>
        <v>34128.094</v>
      </c>
      <c r="AK178" s="42">
        <f t="shared" si="168"/>
        <v>23141.4273333334</v>
      </c>
      <c r="AL178" s="42">
        <f t="shared" si="169"/>
        <v>12141.4273333334</v>
      </c>
      <c r="AM178" s="43" t="e">
        <f>VLOOKUP(D178,'[9]2月'!$B:$C,2,0)</f>
        <v>#N/A</v>
      </c>
      <c r="AN178" s="43">
        <f>VLOOKUP(C178,河北应付账款!$C:$AL,18,0)</f>
        <v>20000</v>
      </c>
      <c r="AO178" s="43" t="e">
        <f>VLOOKUP(C178,'河北原材料（大宗）'!$C:$AN,20,0)</f>
        <v>#N/A</v>
      </c>
      <c r="AP178" s="43" t="e">
        <f>VLOOKUP(C178,'预付&amp;票到付款'!$B:$AU,15,0)</f>
        <v>#N/A</v>
      </c>
      <c r="AQ178" s="43" t="e">
        <f>VLOOKUP(C178,'涉诉-河北'!$B:$AV,15,0)</f>
        <v>#N/A</v>
      </c>
    </row>
    <row r="179" s="43" customFormat="1" ht="16.5" hidden="1" spans="2:43">
      <c r="B179" s="46">
        <v>174</v>
      </c>
      <c r="C179" s="46" t="str">
        <f>_xlfn.XLOOKUP(D179,[1]整理明细!$C:$C,[1]整理明细!$B:$B)</f>
        <v>S413183</v>
      </c>
      <c r="D179" s="47" t="s">
        <v>527</v>
      </c>
      <c r="E179" s="47" t="s">
        <v>1078</v>
      </c>
      <c r="F179" s="47"/>
      <c r="G179" s="66">
        <f>VLOOKUP($C179,'[2]2024.01月支付计划'!$B:$H,5,0)</f>
        <v>1100174.44</v>
      </c>
      <c r="H179" s="66">
        <f>VLOOKUP($C179,'[2]2024.01月支付计划'!$B:$H,6,0)</f>
        <v>949700</v>
      </c>
      <c r="I179" s="66">
        <f>VLOOKUP($C179,'[2]2024.01月支付计划'!$B:$H,7,0)</f>
        <v>158283.333333333</v>
      </c>
      <c r="J179" s="24">
        <f t="shared" ref="J179:L179" si="215">P179+V179+Y179+AB179+AE179+S179+M179</f>
        <v>793491.152</v>
      </c>
      <c r="K179" s="24">
        <f t="shared" si="215"/>
        <v>274000</v>
      </c>
      <c r="L179" s="24">
        <f t="shared" si="215"/>
        <v>519491.152</v>
      </c>
      <c r="M179" s="33">
        <f>VLOOKUP(C179,'[2]2024.01月支付计划'!$B:$K,10,0)</f>
        <v>127000</v>
      </c>
      <c r="N179" s="24"/>
      <c r="O179" s="24">
        <f t="shared" si="165"/>
        <v>127000</v>
      </c>
      <c r="P179" s="24">
        <f t="shared" si="192"/>
        <v>126626.666666666</v>
      </c>
      <c r="Q179" s="24"/>
      <c r="R179" s="24">
        <f t="shared" si="158"/>
        <v>126626.666666666</v>
      </c>
      <c r="S179" s="24">
        <f>VLOOKUP(C179,'[3]11月支付计划'!$C$102:$J$314,8,0)</f>
        <v>110000</v>
      </c>
      <c r="T179" s="24"/>
      <c r="U179" s="24">
        <f t="shared" si="159"/>
        <v>110000</v>
      </c>
      <c r="V179" s="24">
        <f>VLOOKUP(D179,[5]河北应付账款!$C:$G,5,0)</f>
        <v>205269.444</v>
      </c>
      <c r="W179" s="24"/>
      <c r="X179" s="24">
        <f t="shared" si="160"/>
        <v>205269.444</v>
      </c>
      <c r="Y179" s="24">
        <f>VLOOKUP(D179,'[6]规则内-打印版'!$D$3:$I$158,6,0)</f>
        <v>118000</v>
      </c>
      <c r="Z179" s="24">
        <f>VLOOKUP(D179,'[4]9月'!$I:$J,2,0)</f>
        <v>118000</v>
      </c>
      <c r="AA179" s="24">
        <f t="shared" si="161"/>
        <v>0</v>
      </c>
      <c r="AB179" s="24">
        <f>VLOOKUP(D179,[7]支付登记跟进V2!$B:$F,5,0)</f>
        <v>50000</v>
      </c>
      <c r="AC179" s="24">
        <f>VLOOKUP(D179,'[4]8月'!$I:$J,2,0)</f>
        <v>100000</v>
      </c>
      <c r="AD179" s="24">
        <f t="shared" si="162"/>
        <v>-50000</v>
      </c>
      <c r="AE179" s="24">
        <f>VLOOKUP(D179,[8]签批清单!$B:$C,2,0)</f>
        <v>56595.0413333333</v>
      </c>
      <c r="AF179" s="24">
        <f>VLOOKUP(D179,'[4]7月'!$I:$J,2,0)</f>
        <v>56000</v>
      </c>
      <c r="AG179" s="24">
        <f t="shared" si="163"/>
        <v>595.041333333298</v>
      </c>
      <c r="AH179" s="47"/>
      <c r="AI179" s="42">
        <f t="shared" si="166"/>
        <v>-155864.485333333</v>
      </c>
      <c r="AJ179" s="42">
        <f t="shared" si="167"/>
        <v>-265864.485333333</v>
      </c>
      <c r="AK179" s="42">
        <f t="shared" si="168"/>
        <v>-392491.151999999</v>
      </c>
      <c r="AL179" s="42">
        <f t="shared" si="169"/>
        <v>-519491.151999999</v>
      </c>
      <c r="AM179" s="43" t="e">
        <f>VLOOKUP(D179,'[9]2月'!$B:$C,2,0)</f>
        <v>#N/A</v>
      </c>
      <c r="AN179" s="43">
        <f>VLOOKUP(C179,河北应付账款!$C:$AL,18,0)</f>
        <v>110000</v>
      </c>
      <c r="AO179" s="43" t="e">
        <f>VLOOKUP(C179,'河北原材料（大宗）'!$C:$AN,20,0)</f>
        <v>#N/A</v>
      </c>
      <c r="AP179" s="43" t="e">
        <f>VLOOKUP(C179,'预付&amp;票到付款'!$B:$AU,15,0)</f>
        <v>#N/A</v>
      </c>
      <c r="AQ179" s="43" t="e">
        <f>VLOOKUP(C179,'涉诉-河北'!$B:$AV,15,0)</f>
        <v>#N/A</v>
      </c>
    </row>
    <row r="180" s="43" customFormat="1" ht="16.5" hidden="1" spans="2:43">
      <c r="B180" s="46">
        <v>175</v>
      </c>
      <c r="C180" s="46" t="str">
        <f>_xlfn.XLOOKUP(D180,[1]整理明细!$C:$C,[1]整理明细!$B:$B)</f>
        <v>S413185</v>
      </c>
      <c r="D180" s="47" t="s">
        <v>529</v>
      </c>
      <c r="E180" s="47" t="s">
        <v>1078</v>
      </c>
      <c r="F180" s="47"/>
      <c r="G180" s="66">
        <f>VLOOKUP($C180,'[2]2024.01月支付计划'!$B:$H,5,0)</f>
        <v>428462.19</v>
      </c>
      <c r="H180" s="66">
        <f>VLOOKUP($C180,'[2]2024.01月支付计划'!$B:$H,6,0)</f>
        <v>743290.08</v>
      </c>
      <c r="I180" s="66">
        <f>VLOOKUP($C180,'[2]2024.01月支付计划'!$B:$H,7,0)</f>
        <v>123881.68</v>
      </c>
      <c r="J180" s="24">
        <f t="shared" ref="J180:L180" si="216">P180+V180+Y180+AB180+AE180+S180+M180</f>
        <v>413317.514666667</v>
      </c>
      <c r="K180" s="24">
        <f t="shared" si="216"/>
        <v>570109.99</v>
      </c>
      <c r="L180" s="24">
        <f t="shared" si="216"/>
        <v>-156792.475333333</v>
      </c>
      <c r="M180" s="33">
        <f>VLOOKUP(C180,'[2]2024.01月支付计划'!$B:$K,10,0)</f>
        <v>99000</v>
      </c>
      <c r="N180" s="24">
        <v>165100</v>
      </c>
      <c r="O180" s="24">
        <f t="shared" si="165"/>
        <v>-66100</v>
      </c>
      <c r="P180" s="24">
        <f t="shared" si="192"/>
        <v>99105.344</v>
      </c>
      <c r="Q180" s="24">
        <f>VLOOKUP(D180,'[4]12月'!$I:$J,2,0)</f>
        <v>99100</v>
      </c>
      <c r="R180" s="24">
        <f t="shared" si="158"/>
        <v>5.34399999999732</v>
      </c>
      <c r="S180" s="24">
        <f>VLOOKUP(C180,'[3]11月支付计划'!$C$102:$J$314,8,0)</f>
        <v>80000</v>
      </c>
      <c r="T180" s="24">
        <f>VLOOKUP(D180,'[4]11月'!$I:$J,2,0)</f>
        <v>26501.27</v>
      </c>
      <c r="U180" s="24">
        <f t="shared" si="159"/>
        <v>53498.73</v>
      </c>
      <c r="V180" s="24">
        <f>VLOOKUP(D180,[5]河北应付账款!$C:$G,5,0)</f>
        <v>58189.3013333334</v>
      </c>
      <c r="W180" s="24">
        <f>VLOOKUP(D180,'[4]10月'!$I:$J,2,0)</f>
        <v>60000</v>
      </c>
      <c r="X180" s="24">
        <f t="shared" si="160"/>
        <v>-1810.6986666666</v>
      </c>
      <c r="Y180" s="24">
        <f>VLOOKUP(D180,'[6]规则内-打印版'!$D$3:$I$158,6,0)</f>
        <v>42000</v>
      </c>
      <c r="Z180" s="24">
        <f>VLOOKUP(D180,'[4]9月'!$I:$J,2,0)</f>
        <v>126733.35</v>
      </c>
      <c r="AA180" s="24">
        <f t="shared" si="161"/>
        <v>-84733.35</v>
      </c>
      <c r="AB180" s="24">
        <f>VLOOKUP(D180,[7]支付登记跟进V2!$B:$F,5,0)</f>
        <v>23000</v>
      </c>
      <c r="AC180" s="24">
        <f>VLOOKUP(D180,'[4]8月'!$I:$J,2,0)</f>
        <v>48487.85</v>
      </c>
      <c r="AD180" s="24">
        <f t="shared" si="162"/>
        <v>-25487.85</v>
      </c>
      <c r="AE180" s="24">
        <f>VLOOKUP(D180,[8]签批清单!$B:$C,2,0)</f>
        <v>12022.8693333333</v>
      </c>
      <c r="AF180" s="24">
        <f>VLOOKUP(D180,'[4]7月'!$I:$J,2,0)</f>
        <v>44187.52</v>
      </c>
      <c r="AG180" s="24">
        <f t="shared" si="163"/>
        <v>-32164.6506666667</v>
      </c>
      <c r="AH180" s="47"/>
      <c r="AI180" s="42">
        <f t="shared" si="166"/>
        <v>434897.819333333</v>
      </c>
      <c r="AJ180" s="42">
        <f t="shared" si="167"/>
        <v>354897.819333333</v>
      </c>
      <c r="AK180" s="42">
        <f t="shared" si="168"/>
        <v>255792.475333333</v>
      </c>
      <c r="AL180" s="42">
        <f t="shared" si="169"/>
        <v>156792.475333333</v>
      </c>
      <c r="AM180" s="43" t="e">
        <f>VLOOKUP(D180,'[9]2月'!$B:$C,2,0)</f>
        <v>#N/A</v>
      </c>
      <c r="AN180" s="43">
        <f>VLOOKUP(C180,河北应付账款!$C:$AL,18,0)</f>
        <v>80000</v>
      </c>
      <c r="AO180" s="43" t="e">
        <f>VLOOKUP(C180,'河北原材料（大宗）'!$C:$AN,20,0)</f>
        <v>#N/A</v>
      </c>
      <c r="AP180" s="43" t="e">
        <f>VLOOKUP(C180,'预付&amp;票到付款'!$B:$AU,15,0)</f>
        <v>#N/A</v>
      </c>
      <c r="AQ180" s="43" t="e">
        <f>VLOOKUP(C180,'涉诉-河北'!$B:$AV,15,0)</f>
        <v>#N/A</v>
      </c>
    </row>
    <row r="181" s="43" customFormat="1" ht="16.5" hidden="1" spans="2:43">
      <c r="B181" s="46">
        <v>176</v>
      </c>
      <c r="C181" s="46" t="str">
        <f>_xlfn.XLOOKUP(D181,[1]整理明细!$C:$C,[1]整理明细!$B:$B)</f>
        <v>S412044</v>
      </c>
      <c r="D181" s="47" t="s">
        <v>541</v>
      </c>
      <c r="E181" s="47" t="s">
        <v>1078</v>
      </c>
      <c r="F181" s="47"/>
      <c r="G181" s="66">
        <f>VLOOKUP($C181,'[2]2024.01月支付计划'!$B:$H,5,0)</f>
        <v>41912.28</v>
      </c>
      <c r="H181" s="66">
        <f>VLOOKUP($C181,'[2]2024.01月支付计划'!$B:$H,6,0)</f>
        <v>81300</v>
      </c>
      <c r="I181" s="66">
        <f>VLOOKUP($C181,'[2]2024.01月支付计划'!$B:$H,7,0)</f>
        <v>13550</v>
      </c>
      <c r="J181" s="24">
        <f t="shared" ref="J181:L181" si="217">P181+V181+Y181+AB181+AE181+S181+M181</f>
        <v>57380.6805333333</v>
      </c>
      <c r="K181" s="24">
        <f t="shared" si="217"/>
        <v>52000</v>
      </c>
      <c r="L181" s="24">
        <f t="shared" si="217"/>
        <v>5380.68053333333</v>
      </c>
      <c r="M181" s="33">
        <f>VLOOKUP(C181,'[2]2024.01月支付计划'!$B:$K,10,0)</f>
        <v>11000</v>
      </c>
      <c r="N181" s="24"/>
      <c r="O181" s="24">
        <f t="shared" si="165"/>
        <v>11000</v>
      </c>
      <c r="P181" s="24">
        <f t="shared" si="192"/>
        <v>10840</v>
      </c>
      <c r="Q181" s="24"/>
      <c r="R181" s="24">
        <f t="shared" si="158"/>
        <v>10840</v>
      </c>
      <c r="S181" s="24">
        <f>VLOOKUP(C181,'[3]11月支付计划'!$C$102:$J$314,8,0)</f>
        <v>10000</v>
      </c>
      <c r="T181" s="24">
        <f>VLOOKUP(D181,'[4]11月'!$I:$J,2,0)</f>
        <v>10000</v>
      </c>
      <c r="U181" s="24">
        <f t="shared" si="159"/>
        <v>0</v>
      </c>
      <c r="V181" s="24">
        <f>VLOOKUP(D181,[5]河北应付账款!$C:$G,5,0)</f>
        <v>11853.6352</v>
      </c>
      <c r="W181" s="24"/>
      <c r="X181" s="24">
        <f t="shared" si="160"/>
        <v>11853.6352</v>
      </c>
      <c r="Y181" s="24">
        <f>VLOOKUP(D181,'[6]规则内-打印版'!$D$3:$I$158,6,0)</f>
        <v>8000</v>
      </c>
      <c r="Z181" s="24">
        <f>VLOOKUP(D181,'[4]9月'!$I:$J,2,0)</f>
        <v>37000</v>
      </c>
      <c r="AA181" s="24">
        <f t="shared" si="161"/>
        <v>-29000</v>
      </c>
      <c r="AB181" s="24">
        <f>VLOOKUP(D181,[7]支付登记跟进V2!$B:$F,5,0)</f>
        <v>4000</v>
      </c>
      <c r="AC181" s="24">
        <f>VLOOKUP(D181,'[4]8月'!$I:$J,2,0)</f>
        <v>4000</v>
      </c>
      <c r="AD181" s="24">
        <f t="shared" si="162"/>
        <v>0</v>
      </c>
      <c r="AE181" s="24">
        <f>VLOOKUP(D181,[8]签批清单!$B:$C,2,0)</f>
        <v>1687.04533333333</v>
      </c>
      <c r="AF181" s="24">
        <f>VLOOKUP(D181,'[4]7月'!$I:$J,2,0)</f>
        <v>1000</v>
      </c>
      <c r="AG181" s="24">
        <f t="shared" si="163"/>
        <v>687.04533333333</v>
      </c>
      <c r="AH181" s="47"/>
      <c r="AI181" s="42">
        <f t="shared" si="166"/>
        <v>26459.3194666667</v>
      </c>
      <c r="AJ181" s="42">
        <f t="shared" si="167"/>
        <v>16459.3194666667</v>
      </c>
      <c r="AK181" s="42">
        <f t="shared" si="168"/>
        <v>5619.3194666667</v>
      </c>
      <c r="AL181" s="42">
        <f t="shared" si="169"/>
        <v>-5380.6805333333</v>
      </c>
      <c r="AM181" s="43" t="e">
        <f>VLOOKUP(D181,'[9]2月'!$B:$C,2,0)</f>
        <v>#N/A</v>
      </c>
      <c r="AN181" s="43">
        <f>VLOOKUP(C181,河北应付账款!$C:$AL,18,0)</f>
        <v>10000</v>
      </c>
      <c r="AO181" s="43" t="e">
        <f>VLOOKUP(C181,'河北原材料（大宗）'!$C:$AN,20,0)</f>
        <v>#N/A</v>
      </c>
      <c r="AP181" s="43" t="e">
        <f>VLOOKUP(C181,'预付&amp;票到付款'!$B:$AU,15,0)</f>
        <v>#N/A</v>
      </c>
      <c r="AQ181" s="43" t="e">
        <f>VLOOKUP(C181,'涉诉-河北'!$B:$AV,15,0)</f>
        <v>#N/A</v>
      </c>
    </row>
    <row r="182" s="43" customFormat="1" ht="16.5" hidden="1" spans="2:43">
      <c r="B182" s="46">
        <v>177</v>
      </c>
      <c r="C182" s="46" t="str">
        <f>_xlfn.XLOOKUP(D182,[1]整理明细!$C:$C,[1]整理明细!$B:$B)</f>
        <v>S431034</v>
      </c>
      <c r="D182" s="47" t="s">
        <v>545</v>
      </c>
      <c r="E182" s="47" t="s">
        <v>1078</v>
      </c>
      <c r="F182" s="47"/>
      <c r="G182" s="66">
        <f>VLOOKUP($C182,'[2]2024.01月支付计划'!$B:$H,5,0)</f>
        <v>127509.1</v>
      </c>
      <c r="H182" s="66">
        <f>VLOOKUP($C182,'[2]2024.01月支付计划'!$B:$H,6,0)</f>
        <v>141575.55</v>
      </c>
      <c r="I182" s="66">
        <f>VLOOKUP($C182,'[2]2024.01月支付计划'!$B:$H,7,0)</f>
        <v>23595.925</v>
      </c>
      <c r="J182" s="24">
        <f t="shared" ref="J182:L182" si="218">P182+V182+Y182+AB182+AE182+S182+M182</f>
        <v>141963.570666667</v>
      </c>
      <c r="K182" s="24">
        <f t="shared" si="218"/>
        <v>152745.07</v>
      </c>
      <c r="L182" s="24">
        <f t="shared" si="218"/>
        <v>-10781.4993333333</v>
      </c>
      <c r="M182" s="33">
        <f>VLOOKUP(C182,'[2]2024.01月支付计划'!$B:$K,10,0)</f>
        <v>19000</v>
      </c>
      <c r="N182" s="24">
        <v>35253.3</v>
      </c>
      <c r="O182" s="24">
        <f t="shared" si="165"/>
        <v>-16253.3</v>
      </c>
      <c r="P182" s="24">
        <f t="shared" si="192"/>
        <v>18876.74</v>
      </c>
      <c r="Q182" s="24"/>
      <c r="R182" s="24">
        <f t="shared" si="158"/>
        <v>18876.74</v>
      </c>
      <c r="S182" s="24">
        <f>VLOOKUP(C182,'[3]11月支付计划'!$C$102:$J$314,8,0)</f>
        <v>20000</v>
      </c>
      <c r="T182" s="24">
        <f>VLOOKUP(D182,'[4]11月'!$I:$J,2,0)</f>
        <v>65001.36</v>
      </c>
      <c r="U182" s="24">
        <f t="shared" si="159"/>
        <v>-45001.36</v>
      </c>
      <c r="V182" s="24">
        <f>VLOOKUP(D182,[5]河北应付账款!$C:$G,5,0)</f>
        <v>29300</v>
      </c>
      <c r="W182" s="24"/>
      <c r="X182" s="24">
        <f t="shared" si="160"/>
        <v>29300</v>
      </c>
      <c r="Y182" s="24">
        <f>VLOOKUP(D182,'[6]规则内-打印版'!$D$3:$I$158,6,0)</f>
        <v>27000</v>
      </c>
      <c r="Z182" s="24">
        <f>VLOOKUP(D182,'[4]9月'!$I:$J,2,0)</f>
        <v>14000</v>
      </c>
      <c r="AA182" s="24">
        <f t="shared" si="161"/>
        <v>13000</v>
      </c>
      <c r="AB182" s="24">
        <f>VLOOKUP(D182,[7]支付登记跟进V2!$B:$F,5,0)</f>
        <v>14000</v>
      </c>
      <c r="AC182" s="24">
        <f>VLOOKUP(D182,'[4]8月'!$I:$J,2,0)</f>
        <v>25490.41</v>
      </c>
      <c r="AD182" s="24">
        <f t="shared" si="162"/>
        <v>-11490.41</v>
      </c>
      <c r="AE182" s="24">
        <f>VLOOKUP(D182,[8]签批清单!$B:$C,2,0)</f>
        <v>13786.8306666667</v>
      </c>
      <c r="AF182" s="24">
        <f>VLOOKUP(D182,'[4]7月'!$I:$J,2,0)</f>
        <v>13000</v>
      </c>
      <c r="AG182" s="24">
        <f t="shared" si="163"/>
        <v>786.830666666699</v>
      </c>
      <c r="AH182" s="47"/>
      <c r="AI182" s="42">
        <f t="shared" si="166"/>
        <v>68658.2393333333</v>
      </c>
      <c r="AJ182" s="42">
        <f t="shared" si="167"/>
        <v>48658.2393333333</v>
      </c>
      <c r="AK182" s="42">
        <f t="shared" si="168"/>
        <v>29781.4993333333</v>
      </c>
      <c r="AL182" s="42">
        <f t="shared" si="169"/>
        <v>10781.4993333333</v>
      </c>
      <c r="AM182" s="43" t="e">
        <f>VLOOKUP(D182,'[9]2月'!$B:$C,2,0)</f>
        <v>#N/A</v>
      </c>
      <c r="AN182" s="43">
        <f>VLOOKUP(C182,河北应付账款!$C:$AL,18,0)</f>
        <v>20000</v>
      </c>
      <c r="AO182" s="43" t="e">
        <f>VLOOKUP(C182,'河北原材料（大宗）'!$C:$AN,20,0)</f>
        <v>#N/A</v>
      </c>
      <c r="AP182" s="43" t="e">
        <f>VLOOKUP(C182,'预付&amp;票到付款'!$B:$AU,15,0)</f>
        <v>#N/A</v>
      </c>
      <c r="AQ182" s="43" t="e">
        <f>VLOOKUP(C182,'涉诉-河北'!$B:$AV,15,0)</f>
        <v>#N/A</v>
      </c>
    </row>
    <row r="183" s="43" customFormat="1" ht="16.5" hidden="1" spans="2:43">
      <c r="B183" s="46">
        <v>178</v>
      </c>
      <c r="C183" s="46" t="str">
        <f>_xlfn.XLOOKUP(D183,[1]整理明细!$C:$C,[1]整理明细!$B:$B)</f>
        <v>S432002</v>
      </c>
      <c r="D183" s="47" t="s">
        <v>547</v>
      </c>
      <c r="E183" s="47" t="s">
        <v>1078</v>
      </c>
      <c r="F183" s="47"/>
      <c r="G183" s="66">
        <f>VLOOKUP($C183,'[2]2024.01月支付计划'!$B:$H,5,0)</f>
        <v>702265.91</v>
      </c>
      <c r="H183" s="66">
        <f>VLOOKUP($C183,'[2]2024.01月支付计划'!$B:$H,6,0)</f>
        <v>764831.68</v>
      </c>
      <c r="I183" s="66">
        <f>VLOOKUP($C183,'[2]2024.01月支付计划'!$B:$H,7,0)</f>
        <v>127471.946666667</v>
      </c>
      <c r="J183" s="24">
        <f t="shared" ref="J183:L183" si="219">P183+V183+Y183+AB183+AE183+S183+M183</f>
        <v>1055254.57133333</v>
      </c>
      <c r="K183" s="24">
        <f t="shared" si="219"/>
        <v>921000</v>
      </c>
      <c r="L183" s="24">
        <f t="shared" si="219"/>
        <v>134254.571333334</v>
      </c>
      <c r="M183" s="33">
        <f>VLOOKUP(C183,'[2]2024.01月支付计划'!$B:$K,10,0)</f>
        <v>102000</v>
      </c>
      <c r="N183" s="24"/>
      <c r="O183" s="24">
        <f t="shared" si="165"/>
        <v>102000</v>
      </c>
      <c r="P183" s="24">
        <f t="shared" si="192"/>
        <v>101977.557333334</v>
      </c>
      <c r="Q183" s="24">
        <f>VLOOKUP(D183,'[4]12月'!$I:$J,2,0)</f>
        <v>80000</v>
      </c>
      <c r="R183" s="24">
        <f t="shared" si="158"/>
        <v>21977.5573333336</v>
      </c>
      <c r="S183" s="24">
        <f>VLOOKUP(C183,'[3]11月支付计划'!$C$102:$J$314,8,0)</f>
        <v>160000</v>
      </c>
      <c r="T183" s="24"/>
      <c r="U183" s="24">
        <f t="shared" si="159"/>
        <v>160000</v>
      </c>
      <c r="V183" s="24">
        <f>VLOOKUP(D183,[5]河北应付账款!$C:$G,5,0)</f>
        <v>206277.014</v>
      </c>
      <c r="W183" s="24">
        <f>VLOOKUP(D183,'[4]10月'!$I:$J,2,0)</f>
        <v>210000</v>
      </c>
      <c r="X183" s="24">
        <f t="shared" si="160"/>
        <v>-3722.986</v>
      </c>
      <c r="Y183" s="24">
        <f>VLOOKUP(D183,'[6]规则内-打印版'!$D$3:$I$158,6,0)</f>
        <v>154000</v>
      </c>
      <c r="Z183" s="24">
        <f>VLOOKUP(D183,'[4]9月'!$I:$J,2,0)</f>
        <v>300000</v>
      </c>
      <c r="AA183" s="24">
        <f t="shared" si="161"/>
        <v>-146000</v>
      </c>
      <c r="AB183" s="24">
        <f>VLOOKUP(D183,[7]支付登记跟进V2!$B:$F,5,0)</f>
        <v>81000</v>
      </c>
      <c r="AC183" s="24">
        <f>VLOOKUP(D183,'[4]8月'!$I:$J,2,0)</f>
        <v>81000</v>
      </c>
      <c r="AD183" s="24">
        <f t="shared" si="162"/>
        <v>0</v>
      </c>
      <c r="AE183" s="24">
        <f>VLOOKUP(D183,[8]签批清单!$B:$C,2,0)</f>
        <v>250000</v>
      </c>
      <c r="AF183" s="24">
        <f>VLOOKUP(D183,'[4]7月'!$I:$J,2,0)</f>
        <v>250000</v>
      </c>
      <c r="AG183" s="24">
        <f t="shared" si="163"/>
        <v>0</v>
      </c>
      <c r="AH183" s="47"/>
      <c r="AI183" s="42">
        <f t="shared" si="166"/>
        <v>229722.986</v>
      </c>
      <c r="AJ183" s="42">
        <f t="shared" si="167"/>
        <v>69722.986</v>
      </c>
      <c r="AK183" s="42">
        <f t="shared" si="168"/>
        <v>-32254.5713333336</v>
      </c>
      <c r="AL183" s="42">
        <f t="shared" si="169"/>
        <v>-134254.571333334</v>
      </c>
      <c r="AM183" s="43" t="e">
        <f>VLOOKUP(D183,'[9]2月'!$B:$C,2,0)</f>
        <v>#N/A</v>
      </c>
      <c r="AN183" s="43">
        <f>VLOOKUP(C183,河北应付账款!$C:$AL,18,0)</f>
        <v>160000</v>
      </c>
      <c r="AO183" s="43" t="e">
        <f>VLOOKUP(C183,'河北原材料（大宗）'!$C:$AN,20,0)</f>
        <v>#N/A</v>
      </c>
      <c r="AP183" s="43" t="e">
        <f>VLOOKUP(C183,'预付&amp;票到付款'!$B:$AU,15,0)</f>
        <v>#N/A</v>
      </c>
      <c r="AQ183" s="43" t="e">
        <f>VLOOKUP(C183,'涉诉-河北'!$B:$AV,15,0)</f>
        <v>#N/A</v>
      </c>
    </row>
    <row r="184" s="43" customFormat="1" ht="16.5" hidden="1" spans="2:43">
      <c r="B184" s="46">
        <v>179</v>
      </c>
      <c r="C184" s="46" t="str">
        <f>_xlfn.XLOOKUP(D184,[1]整理明细!$C:$C,[1]整理明细!$B:$B)</f>
        <v>S511037</v>
      </c>
      <c r="D184" s="47" t="s">
        <v>810</v>
      </c>
      <c r="E184" s="47" t="s">
        <v>1078</v>
      </c>
      <c r="F184" s="47"/>
      <c r="G184" s="66">
        <f>VLOOKUP($C184,'[2]2024.01月支付计划'!$B:$H,5,0)</f>
        <v>453848.97</v>
      </c>
      <c r="H184" s="66">
        <f>VLOOKUP($C184,'[2]2024.01月支付计划'!$B:$H,6,0)</f>
        <v>453066.92</v>
      </c>
      <c r="I184" s="66">
        <f>VLOOKUP($C184,'[2]2024.01月支付计划'!$B:$H,7,0)</f>
        <v>75511.1533333333</v>
      </c>
      <c r="J184" s="24">
        <f t="shared" ref="J184:L184" si="220">P184+V184+Y184+AB184+AE184+S184+M184</f>
        <v>392530.929333334</v>
      </c>
      <c r="K184" s="24">
        <f t="shared" si="220"/>
        <v>187000</v>
      </c>
      <c r="L184" s="24">
        <f t="shared" si="220"/>
        <v>205530.929333334</v>
      </c>
      <c r="M184" s="33">
        <f>VLOOKUP(C184,'[2]2024.01月支付计划'!$B:$K,10,0)</f>
        <v>60000</v>
      </c>
      <c r="N184" s="24"/>
      <c r="O184" s="24">
        <f t="shared" si="165"/>
        <v>60000</v>
      </c>
      <c r="P184" s="24">
        <f t="shared" si="192"/>
        <v>60408.9226666667</v>
      </c>
      <c r="Q184" s="24"/>
      <c r="R184" s="24">
        <f t="shared" si="158"/>
        <v>60408.9226666667</v>
      </c>
      <c r="S184" s="24">
        <f>VLOOKUP(C184,'[3]11月支付计划'!$C$102:$J$314,8,0)</f>
        <v>70000</v>
      </c>
      <c r="T184" s="24">
        <f>VLOOKUP(D184,'[4]11月'!$I:$J,2,0)</f>
        <v>40000</v>
      </c>
      <c r="U184" s="24">
        <f t="shared" si="159"/>
        <v>30000</v>
      </c>
      <c r="V184" s="24">
        <f>VLOOKUP(D184,[5]河北应付账款!$C:$G,5,0)</f>
        <v>122092.933333334</v>
      </c>
      <c r="W184" s="24"/>
      <c r="X184" s="24">
        <f t="shared" si="160"/>
        <v>122092.933333334</v>
      </c>
      <c r="Y184" s="24">
        <f>VLOOKUP(D184,'[6]规则内-打印版'!$D$3:$I$158,6,0)</f>
        <v>33000</v>
      </c>
      <c r="Z184" s="24">
        <f>VLOOKUP(D184,'[4]9月'!$I:$J,2,0)</f>
        <v>122000</v>
      </c>
      <c r="AA184" s="24">
        <f t="shared" si="161"/>
        <v>-89000</v>
      </c>
      <c r="AB184" s="24">
        <f>VLOOKUP(D184,[7]支付登记跟进V2!$B:$F,5,0)</f>
        <v>22000</v>
      </c>
      <c r="AC184" s="24"/>
      <c r="AD184" s="24">
        <f t="shared" si="162"/>
        <v>22000</v>
      </c>
      <c r="AE184" s="24">
        <f>VLOOKUP(D184,[8]签批清单!$B:$C,2,0)</f>
        <v>25029.0733333333</v>
      </c>
      <c r="AF184" s="24">
        <f>VLOOKUP(D184,'[4]7月'!$I:$J,2,0)</f>
        <v>25000</v>
      </c>
      <c r="AG184" s="24">
        <f t="shared" si="163"/>
        <v>29.073333333301</v>
      </c>
      <c r="AH184" s="47"/>
      <c r="AI184" s="42">
        <f t="shared" si="166"/>
        <v>-15122.0066666673</v>
      </c>
      <c r="AJ184" s="42">
        <f t="shared" si="167"/>
        <v>-85122.0066666673</v>
      </c>
      <c r="AK184" s="42">
        <f t="shared" si="168"/>
        <v>-145530.929333334</v>
      </c>
      <c r="AL184" s="42">
        <f t="shared" si="169"/>
        <v>-205530.929333334</v>
      </c>
      <c r="AM184" s="43" t="e">
        <f>VLOOKUP(D184,'[9]2月'!$B:$C,2,0)</f>
        <v>#N/A</v>
      </c>
      <c r="AN184" s="43" t="e">
        <f>VLOOKUP(C184,河北应付账款!$C:$AL,18,0)</f>
        <v>#N/A</v>
      </c>
      <c r="AO184" s="43">
        <f>VLOOKUP(C184,'河北原材料（大宗）'!$C:$AN,20,0)</f>
        <v>70000</v>
      </c>
      <c r="AP184" s="43" t="e">
        <f>VLOOKUP(C184,'预付&amp;票到付款'!$B:$AU,15,0)</f>
        <v>#N/A</v>
      </c>
      <c r="AQ184" s="43" t="e">
        <f>VLOOKUP(C184,'涉诉-河北'!$B:$AV,15,0)</f>
        <v>#N/A</v>
      </c>
    </row>
    <row r="185" s="43" customFormat="1" ht="16.5" hidden="1" spans="2:44">
      <c r="B185" s="67">
        <v>180</v>
      </c>
      <c r="C185" s="67" t="str">
        <f>_xlfn.XLOOKUP(D185,[1]整理明细!$C:$C,[1]整理明细!$B:$B)</f>
        <v>S412045</v>
      </c>
      <c r="D185" s="68" t="s">
        <v>551</v>
      </c>
      <c r="E185" s="68" t="s">
        <v>1078</v>
      </c>
      <c r="F185" s="68"/>
      <c r="G185" s="66">
        <f>VLOOKUP($C185,'[2]2024.01月支付计划'!$B:$H,5,0)</f>
        <v>487774.01</v>
      </c>
      <c r="H185" s="66">
        <f>VLOOKUP($C185,'[2]2024.01月支付计划'!$B:$H,6,0)</f>
        <v>533500.73</v>
      </c>
      <c r="I185" s="66">
        <f>VLOOKUP($C185,'[2]2024.01月支付计划'!$B:$H,7,0)</f>
        <v>88916.7883333333</v>
      </c>
      <c r="J185" s="24">
        <f t="shared" ref="J185:L185" si="221">P185+V185+Y185+AB185+AE185+S185+M185</f>
        <v>871516.353333333</v>
      </c>
      <c r="K185" s="24">
        <f t="shared" si="221"/>
        <v>513000</v>
      </c>
      <c r="L185" s="24">
        <f t="shared" si="221"/>
        <v>358516.353333333</v>
      </c>
      <c r="M185" s="33">
        <f>VLOOKUP(C185,'[2]2024.01月支付计划'!$B:$K,10,0)</f>
        <v>200000</v>
      </c>
      <c r="N185" s="24">
        <v>230000</v>
      </c>
      <c r="O185" s="24">
        <f t="shared" si="165"/>
        <v>-30000</v>
      </c>
      <c r="P185" s="24">
        <f t="shared" si="192"/>
        <v>71133.4306666666</v>
      </c>
      <c r="Q185" s="24"/>
      <c r="R185" s="24">
        <f t="shared" si="158"/>
        <v>71133.4306666666</v>
      </c>
      <c r="S185" s="24">
        <f>VLOOKUP(C185,'[3]11月支付计划'!$C$102:$J$314,8,0)</f>
        <v>110000</v>
      </c>
      <c r="T185" s="24">
        <v>150000</v>
      </c>
      <c r="U185" s="24">
        <f t="shared" si="159"/>
        <v>-40000</v>
      </c>
      <c r="V185" s="24">
        <f>VLOOKUP(D185,[5]河北应付账款!$C:$G,5,0)</f>
        <v>167543.092</v>
      </c>
      <c r="W185" s="24"/>
      <c r="X185" s="24">
        <f t="shared" si="160"/>
        <v>167543.092</v>
      </c>
      <c r="Y185" s="24">
        <f>VLOOKUP(D185,'[6]规则内-打印版'!$D$3:$I$158,6,0)</f>
        <v>189000</v>
      </c>
      <c r="Z185" s="24"/>
      <c r="AA185" s="24">
        <f t="shared" si="161"/>
        <v>189000</v>
      </c>
      <c r="AB185" s="24">
        <f>VLOOKUP(D185,[7]支付登记跟进V2!$B:$F,5,0)</f>
        <v>77000</v>
      </c>
      <c r="AC185" s="24">
        <v>77000</v>
      </c>
      <c r="AD185" s="24">
        <f t="shared" si="162"/>
        <v>0</v>
      </c>
      <c r="AE185" s="24">
        <f>VLOOKUP(D185,[8]签批清单!$B:$C,2,0)</f>
        <v>56839.8306666667</v>
      </c>
      <c r="AF185" s="24">
        <v>56000</v>
      </c>
      <c r="AG185" s="24">
        <f t="shared" si="163"/>
        <v>839.830666666698</v>
      </c>
      <c r="AH185" s="47"/>
      <c r="AI185" s="42">
        <f t="shared" si="166"/>
        <v>22617.0773333333</v>
      </c>
      <c r="AJ185" s="42">
        <f t="shared" si="167"/>
        <v>-87382.9226666667</v>
      </c>
      <c r="AK185" s="42">
        <f t="shared" si="168"/>
        <v>-158516.353333333</v>
      </c>
      <c r="AL185" s="42">
        <f t="shared" si="169"/>
        <v>-358516.353333333</v>
      </c>
      <c r="AM185" s="43" t="e">
        <f>VLOOKUP(D185,'[9]2月'!$B:$C,2,0)</f>
        <v>#N/A</v>
      </c>
      <c r="AN185" s="43">
        <f>VLOOKUP(C185,河北应付账款!$C:$AL,18,0)</f>
        <v>110000</v>
      </c>
      <c r="AO185" s="43" t="e">
        <f>VLOOKUP(C185,'河北原材料（大宗）'!$C:$AN,20,0)</f>
        <v>#N/A</v>
      </c>
      <c r="AP185" s="43" t="e">
        <f>VLOOKUP(C185,'预付&amp;票到付款'!$B:$AU,15,0)</f>
        <v>#N/A</v>
      </c>
      <c r="AQ185" s="43" t="e">
        <f>VLOOKUP(C185,'涉诉-河北'!$B:$AV,15,0)</f>
        <v>#N/A</v>
      </c>
      <c r="AR185" s="43">
        <v>1</v>
      </c>
    </row>
    <row r="186" s="43" customFormat="1" ht="16.5" hidden="1" spans="2:43">
      <c r="B186" s="46">
        <v>181</v>
      </c>
      <c r="C186" s="46" t="str">
        <f>_xlfn.XLOOKUP(D186,[1]整理明细!$C:$C,[1]整理明细!$B:$B)</f>
        <v>S413122</v>
      </c>
      <c r="D186" s="47" t="s">
        <v>555</v>
      </c>
      <c r="E186" s="47" t="s">
        <v>1078</v>
      </c>
      <c r="F186" s="47"/>
      <c r="G186" s="66">
        <f>VLOOKUP($C186,'[2]2024.01月支付计划'!$B:$H,5,0)</f>
        <v>13409.37</v>
      </c>
      <c r="H186" s="66">
        <f>VLOOKUP($C186,'[2]2024.01月支付计划'!$B:$H,6,0)</f>
        <v>13400</v>
      </c>
      <c r="I186" s="66">
        <f>VLOOKUP($C186,'[2]2024.01月支付计划'!$B:$H,7,0)</f>
        <v>2233.33333333333</v>
      </c>
      <c r="J186" s="24">
        <f t="shared" ref="J186:L186" si="222">P186+V186+Y186+AB186+AE186+S186+M186</f>
        <v>76050.2666666667</v>
      </c>
      <c r="K186" s="24">
        <f t="shared" si="222"/>
        <v>48477</v>
      </c>
      <c r="L186" s="24">
        <f t="shared" si="222"/>
        <v>27573.2666666667</v>
      </c>
      <c r="M186" s="33">
        <f>VLOOKUP(C186,'[2]2024.01月支付计划'!$B:$K,10,0)</f>
        <v>2000</v>
      </c>
      <c r="N186" s="24"/>
      <c r="O186" s="24">
        <f t="shared" si="165"/>
        <v>2000</v>
      </c>
      <c r="P186" s="24">
        <f t="shared" si="192"/>
        <v>1786.66666666666</v>
      </c>
      <c r="Q186" s="24"/>
      <c r="R186" s="24">
        <f t="shared" si="158"/>
        <v>1786.66666666666</v>
      </c>
      <c r="S186" s="24">
        <f>VLOOKUP(C186,'[3]11月支付计划'!$C$102:$J$314,8,0)</f>
        <v>10000</v>
      </c>
      <c r="T186" s="24">
        <f>VLOOKUP(D186,'[4]11月'!$I:$J,2,0)</f>
        <v>36477</v>
      </c>
      <c r="U186" s="24">
        <f t="shared" si="159"/>
        <v>-26477</v>
      </c>
      <c r="V186" s="24">
        <f>VLOOKUP(D186,[5]河北应付账款!$C:$G,5,0)</f>
        <v>38800</v>
      </c>
      <c r="W186" s="24"/>
      <c r="X186" s="24">
        <f t="shared" si="160"/>
        <v>38800</v>
      </c>
      <c r="Y186" s="24">
        <f>VLOOKUP(D186,'[6]规则内-打印版'!$D$3:$I$158,6,0)</f>
        <v>11000</v>
      </c>
      <c r="Z186" s="24">
        <f>VLOOKUP(D186,'[4]9月'!$I:$J,2,0)</f>
        <v>6000</v>
      </c>
      <c r="AA186" s="24">
        <f t="shared" si="161"/>
        <v>5000</v>
      </c>
      <c r="AB186" s="24">
        <f>VLOOKUP(D186,[7]支付登记跟进V2!$B:$F,5,0)</f>
        <v>6000</v>
      </c>
      <c r="AC186" s="24"/>
      <c r="AD186" s="24">
        <f t="shared" si="162"/>
        <v>6000</v>
      </c>
      <c r="AE186" s="24">
        <f>VLOOKUP(D186,[8]签批清单!$B:$C,2,0)</f>
        <v>6463.6</v>
      </c>
      <c r="AF186" s="24">
        <f>VLOOKUP(D186,'[4]7月'!$I:$J,2,0)</f>
        <v>6000</v>
      </c>
      <c r="AG186" s="24">
        <f t="shared" si="163"/>
        <v>463.6</v>
      </c>
      <c r="AH186" s="47"/>
      <c r="AI186" s="42">
        <f t="shared" si="166"/>
        <v>-13786.6</v>
      </c>
      <c r="AJ186" s="42">
        <f t="shared" si="167"/>
        <v>-23786.6</v>
      </c>
      <c r="AK186" s="42">
        <f t="shared" si="168"/>
        <v>-25573.2666666667</v>
      </c>
      <c r="AL186" s="42">
        <f t="shared" si="169"/>
        <v>-27573.2666666667</v>
      </c>
      <c r="AM186" s="43" t="e">
        <f>VLOOKUP(D186,'[9]2月'!$B:$C,2,0)</f>
        <v>#N/A</v>
      </c>
      <c r="AN186" s="43">
        <f>VLOOKUP(C186,河北应付账款!$C:$AL,18,0)</f>
        <v>10000</v>
      </c>
      <c r="AO186" s="43" t="e">
        <f>VLOOKUP(C186,'河北原材料（大宗）'!$C:$AN,20,0)</f>
        <v>#N/A</v>
      </c>
      <c r="AP186" s="43" t="e">
        <f>VLOOKUP(C186,'预付&amp;票到付款'!$B:$AU,15,0)</f>
        <v>#N/A</v>
      </c>
      <c r="AQ186" s="43" t="e">
        <f>VLOOKUP(C186,'涉诉-河北'!$B:$AV,15,0)</f>
        <v>#N/A</v>
      </c>
    </row>
    <row r="187" s="43" customFormat="1" ht="16.5" hidden="1" spans="2:43">
      <c r="B187" s="46">
        <v>182</v>
      </c>
      <c r="C187" s="46" t="str">
        <f>_xlfn.XLOOKUP(D187,[1]整理明细!$C:$C,[1]整理明细!$B:$B)</f>
        <v>S433028</v>
      </c>
      <c r="D187" s="47" t="s">
        <v>557</v>
      </c>
      <c r="E187" s="47" t="s">
        <v>1078</v>
      </c>
      <c r="F187" s="47"/>
      <c r="G187" s="66">
        <f>VLOOKUP($C187,'[2]2024.01月支付计划'!$B:$H,5,0)</f>
        <v>86697.33</v>
      </c>
      <c r="H187" s="66">
        <f>VLOOKUP($C187,'[2]2024.01月支付计划'!$B:$H,6,0)</f>
        <v>114939.65</v>
      </c>
      <c r="I187" s="66">
        <f>VLOOKUP($C187,'[2]2024.01月支付计划'!$B:$H,7,0)</f>
        <v>19156.6083333333</v>
      </c>
      <c r="J187" s="24">
        <f t="shared" ref="J187:L187" si="223">P187+V187+Y187+AB187+AE187+S187+M187</f>
        <v>106580.998666667</v>
      </c>
      <c r="K187" s="24">
        <f t="shared" si="223"/>
        <v>80001.4</v>
      </c>
      <c r="L187" s="24">
        <f t="shared" si="223"/>
        <v>26579.5986666666</v>
      </c>
      <c r="M187" s="33">
        <f>VLOOKUP(C187,'[2]2024.01月支付计划'!$B:$K,10,0)</f>
        <v>15000</v>
      </c>
      <c r="N187" s="24"/>
      <c r="O187" s="24">
        <f t="shared" si="165"/>
        <v>15000</v>
      </c>
      <c r="P187" s="24">
        <f t="shared" si="192"/>
        <v>15325.2866666666</v>
      </c>
      <c r="Q187" s="24">
        <f>VLOOKUP(D187,'[4]12月'!$I:$J,2,0)</f>
        <v>28001.4</v>
      </c>
      <c r="R187" s="24">
        <f t="shared" si="158"/>
        <v>-12676.1133333334</v>
      </c>
      <c r="S187" s="24">
        <f>VLOOKUP(C187,'[3]11月支付计划'!$C$102:$J$314,8,0)</f>
        <v>10000</v>
      </c>
      <c r="T187" s="24">
        <f>VLOOKUP(D187,'[4]11月'!$I:$J,2,0)</f>
        <v>40000</v>
      </c>
      <c r="U187" s="24">
        <f t="shared" si="159"/>
        <v>-30000</v>
      </c>
      <c r="V187" s="24">
        <f>VLOOKUP(D187,[5]河北应付账款!$C:$G,5,0)</f>
        <v>41360</v>
      </c>
      <c r="W187" s="24"/>
      <c r="X187" s="24">
        <f t="shared" si="160"/>
        <v>41360</v>
      </c>
      <c r="Y187" s="24">
        <f>VLOOKUP(D187,'[6]规则内-打印版'!$D$3:$I$158,6,0)</f>
        <v>12000</v>
      </c>
      <c r="Z187" s="24"/>
      <c r="AA187" s="24">
        <f t="shared" si="161"/>
        <v>12000</v>
      </c>
      <c r="AB187" s="24">
        <f>VLOOKUP(D187,[7]支付登记跟进V2!$B:$F,5,0)</f>
        <v>6000</v>
      </c>
      <c r="AC187" s="24">
        <f>VLOOKUP(D187,'[4]8月'!$I:$J,2,0)</f>
        <v>6000</v>
      </c>
      <c r="AD187" s="24">
        <f t="shared" si="162"/>
        <v>0</v>
      </c>
      <c r="AE187" s="24">
        <f>VLOOKUP(D187,[8]签批清单!$B:$C,2,0)</f>
        <v>6895.712</v>
      </c>
      <c r="AF187" s="24">
        <f>VLOOKUP(D187,'[4]7月'!$I:$J,2,0)</f>
        <v>6000</v>
      </c>
      <c r="AG187" s="24">
        <f t="shared" si="163"/>
        <v>895.712</v>
      </c>
      <c r="AH187" s="47"/>
      <c r="AI187" s="42">
        <f t="shared" si="166"/>
        <v>13745.688</v>
      </c>
      <c r="AJ187" s="42">
        <f t="shared" si="167"/>
        <v>3745.688</v>
      </c>
      <c r="AK187" s="42">
        <f t="shared" si="168"/>
        <v>-11579.5986666666</v>
      </c>
      <c r="AL187" s="42">
        <f t="shared" si="169"/>
        <v>-26579.5986666666</v>
      </c>
      <c r="AM187" s="43" t="e">
        <f>VLOOKUP(D187,'[9]2月'!$B:$C,2,0)</f>
        <v>#N/A</v>
      </c>
      <c r="AN187" s="43">
        <f>VLOOKUP(C187,河北应付账款!$C:$AL,18,0)</f>
        <v>10000</v>
      </c>
      <c r="AO187" s="43" t="e">
        <f>VLOOKUP(C187,'河北原材料（大宗）'!$C:$AN,20,0)</f>
        <v>#N/A</v>
      </c>
      <c r="AP187" s="43" t="e">
        <f>VLOOKUP(C187,'预付&amp;票到付款'!$B:$AU,15,0)</f>
        <v>#N/A</v>
      </c>
      <c r="AQ187" s="43" t="e">
        <f>VLOOKUP(C187,'涉诉-河北'!$B:$AV,15,0)</f>
        <v>#N/A</v>
      </c>
    </row>
    <row r="188" s="43" customFormat="1" ht="16.5" hidden="1" spans="2:43">
      <c r="B188" s="46">
        <v>183</v>
      </c>
      <c r="C188" s="46" t="str">
        <f>_xlfn.XLOOKUP(D188,[1]整理明细!$C:$C,[1]整理明细!$B:$B)</f>
        <v>S511036</v>
      </c>
      <c r="D188" s="47" t="s">
        <v>812</v>
      </c>
      <c r="E188" s="47" t="s">
        <v>1078</v>
      </c>
      <c r="F188" s="47"/>
      <c r="G188" s="66">
        <f>VLOOKUP($C188,'[2]2024.01月支付计划'!$B:$H,5,0)</f>
        <v>1162502.4</v>
      </c>
      <c r="H188" s="66">
        <f>VLOOKUP($C188,'[2]2024.01月支付计划'!$B:$H,6,0)</f>
        <v>1702196</v>
      </c>
      <c r="I188" s="66">
        <f>VLOOKUP($C188,'[2]2024.01月支付计划'!$B:$H,7,0)</f>
        <v>283699.333333333</v>
      </c>
      <c r="J188" s="24">
        <f t="shared" ref="J188:L188" si="224">P188+V188+Y188+AB188+AE188+S188+M188</f>
        <v>910706.133333333</v>
      </c>
      <c r="K188" s="24">
        <f t="shared" si="224"/>
        <v>831652.2</v>
      </c>
      <c r="L188" s="24">
        <f t="shared" si="224"/>
        <v>79053.9333333331</v>
      </c>
      <c r="M188" s="33">
        <f>VLOOKUP(C188,'[2]2024.01月支付计划'!$B:$K,10,0)</f>
        <v>227000</v>
      </c>
      <c r="N188" s="24">
        <v>224825.2</v>
      </c>
      <c r="O188" s="24">
        <f t="shared" si="165"/>
        <v>2174.79999999999</v>
      </c>
      <c r="P188" s="24">
        <f t="shared" si="192"/>
        <v>226959.466666666</v>
      </c>
      <c r="Q188" s="24">
        <f>VLOOKUP(D188,'[4]12月'!$I:$J,2,0)</f>
        <v>226012.4</v>
      </c>
      <c r="R188" s="24">
        <f t="shared" si="158"/>
        <v>947.066666666447</v>
      </c>
      <c r="S188" s="24">
        <f>VLOOKUP(C188,'[3]11月支付计划'!$C$102:$J$314,8,0)</f>
        <v>150000</v>
      </c>
      <c r="T188" s="24">
        <f>VLOOKUP(D188,'[4]11月'!$I:$J,2,0)</f>
        <v>174994.8</v>
      </c>
      <c r="U188" s="24">
        <f t="shared" si="159"/>
        <v>-24994.8</v>
      </c>
      <c r="V188" s="24">
        <f>VLOOKUP(D188,[5]河北应付账款!$C:$G,5,0)</f>
        <v>150788.32</v>
      </c>
      <c r="W188" s="24">
        <f>VLOOKUP(D188,'[4]10月'!$I:$J,2,0)</f>
        <v>25970</v>
      </c>
      <c r="X188" s="24">
        <f t="shared" si="160"/>
        <v>124818.32</v>
      </c>
      <c r="Y188" s="24">
        <f>VLOOKUP(D188,'[6]规则内-打印版'!$D$3:$I$158,6,0)</f>
        <v>134000</v>
      </c>
      <c r="Z188" s="24">
        <f>VLOOKUP(D188,'[4]9月'!$I:$J,2,0)</f>
        <v>125779.2</v>
      </c>
      <c r="AA188" s="24">
        <f t="shared" si="161"/>
        <v>8220.8</v>
      </c>
      <c r="AB188" s="24">
        <f>VLOOKUP(D188,[7]支付登记跟进V2!$B:$F,5,0)</f>
        <v>13000</v>
      </c>
      <c r="AC188" s="24">
        <f>VLOOKUP(D188,'[4]8月'!$I:$J,2,0)</f>
        <v>54070.6</v>
      </c>
      <c r="AD188" s="24">
        <f t="shared" si="162"/>
        <v>-41070.6</v>
      </c>
      <c r="AE188" s="24">
        <f>VLOOKUP(D188,[8]签批清单!$B:$C,2,0)</f>
        <v>8958.34666666667</v>
      </c>
      <c r="AF188" s="24"/>
      <c r="AG188" s="24">
        <f t="shared" si="163"/>
        <v>8958.34666666667</v>
      </c>
      <c r="AH188" s="47"/>
      <c r="AI188" s="42">
        <f t="shared" si="166"/>
        <v>524905.533333333</v>
      </c>
      <c r="AJ188" s="42">
        <f t="shared" si="167"/>
        <v>374905.533333333</v>
      </c>
      <c r="AK188" s="42">
        <f t="shared" si="168"/>
        <v>147946.066666667</v>
      </c>
      <c r="AL188" s="42">
        <f t="shared" si="169"/>
        <v>-79053.9333333335</v>
      </c>
      <c r="AM188" s="43" t="e">
        <f>VLOOKUP(D188,'[9]2月'!$B:$C,2,0)</f>
        <v>#N/A</v>
      </c>
      <c r="AN188" s="43" t="e">
        <f>VLOOKUP(C188,河北应付账款!$C:$AL,18,0)</f>
        <v>#N/A</v>
      </c>
      <c r="AO188" s="43">
        <f>VLOOKUP(C188,'河北原材料（大宗）'!$C:$AN,20,0)</f>
        <v>150000</v>
      </c>
      <c r="AP188" s="43" t="e">
        <f>VLOOKUP(C188,'预付&amp;票到付款'!$B:$AU,15,0)</f>
        <v>#N/A</v>
      </c>
      <c r="AQ188" s="43" t="e">
        <f>VLOOKUP(C188,'涉诉-河北'!$B:$AV,15,0)</f>
        <v>#N/A</v>
      </c>
    </row>
    <row r="189" s="43" customFormat="1" ht="16.5" hidden="1" spans="2:43">
      <c r="B189" s="46">
        <v>184</v>
      </c>
      <c r="C189" s="46" t="str">
        <f>_xlfn.XLOOKUP(D189,[1]整理明细!$C:$C,[1]整理明细!$B:$B)</f>
        <v>S411047</v>
      </c>
      <c r="D189" s="47" t="s">
        <v>559</v>
      </c>
      <c r="E189" s="47" t="s">
        <v>1078</v>
      </c>
      <c r="F189" s="47"/>
      <c r="G189" s="66">
        <f>VLOOKUP($C189,'[2]2024.01月支付计划'!$B:$H,5,0)</f>
        <v>67552.4</v>
      </c>
      <c r="H189" s="66">
        <f>VLOOKUP($C189,'[2]2024.01月支付计划'!$B:$H,6,0)</f>
        <v>102988.1</v>
      </c>
      <c r="I189" s="66">
        <f>VLOOKUP($C189,'[2]2024.01月支付计划'!$B:$H,7,0)</f>
        <v>17164.6833333333</v>
      </c>
      <c r="J189" s="24">
        <f t="shared" ref="J189:L189" si="225">P189+V189+Y189+AB189+AE189+S189+M189</f>
        <v>72731.7466666666</v>
      </c>
      <c r="K189" s="24">
        <f t="shared" si="225"/>
        <v>35490.04</v>
      </c>
      <c r="L189" s="24">
        <f t="shared" si="225"/>
        <v>37241.7066666666</v>
      </c>
      <c r="M189" s="33">
        <f>VLOOKUP(C189,'[2]2024.01月支付计划'!$B:$K,10,0)</f>
        <v>14000</v>
      </c>
      <c r="N189" s="24"/>
      <c r="O189" s="24">
        <f t="shared" si="165"/>
        <v>14000</v>
      </c>
      <c r="P189" s="24">
        <f t="shared" si="192"/>
        <v>13731.7466666666</v>
      </c>
      <c r="Q189" s="24"/>
      <c r="R189" s="24">
        <f t="shared" si="158"/>
        <v>13731.7466666666</v>
      </c>
      <c r="S189" s="24">
        <f>VLOOKUP(C189,'[3]11月支付计划'!$C$102:$J$314,8,0)</f>
        <v>10000</v>
      </c>
      <c r="T189" s="24">
        <f>VLOOKUP(D189,'[4]11月'!$I:$J,2,0)</f>
        <v>20000</v>
      </c>
      <c r="U189" s="24">
        <f t="shared" si="159"/>
        <v>-10000</v>
      </c>
      <c r="V189" s="24">
        <f>VLOOKUP(D189,[5]河北应付账款!$C:$G,5,0)</f>
        <v>19000</v>
      </c>
      <c r="W189" s="24">
        <f>VLOOKUP(D189,'[4]10月'!$I:$J,2,0)</f>
        <v>13490.04</v>
      </c>
      <c r="X189" s="24">
        <f t="shared" si="160"/>
        <v>5509.96</v>
      </c>
      <c r="Y189" s="24">
        <f>VLOOKUP(D189,'[6]规则内-打印版'!$D$3:$I$158,6,0)</f>
        <v>14000</v>
      </c>
      <c r="Z189" s="24">
        <f>VLOOKUP(D189,'[4]9月'!$I:$J,2,0)</f>
        <v>2000</v>
      </c>
      <c r="AA189" s="24">
        <f t="shared" si="161"/>
        <v>12000</v>
      </c>
      <c r="AB189" s="24">
        <f>VLOOKUP(D189,[7]支付登记跟进V2!$B:$F,5,0)</f>
        <v>2000</v>
      </c>
      <c r="AC189" s="24"/>
      <c r="AD189" s="24">
        <f t="shared" si="162"/>
        <v>2000</v>
      </c>
      <c r="AE189" s="24"/>
      <c r="AF189" s="24"/>
      <c r="AG189" s="24">
        <f t="shared" si="163"/>
        <v>0</v>
      </c>
      <c r="AH189" s="47"/>
      <c r="AI189" s="42">
        <f t="shared" si="166"/>
        <v>490.040000000001</v>
      </c>
      <c r="AJ189" s="42">
        <f t="shared" si="167"/>
        <v>-9509.96</v>
      </c>
      <c r="AK189" s="42">
        <f t="shared" si="168"/>
        <v>-23241.7066666666</v>
      </c>
      <c r="AL189" s="42">
        <f t="shared" si="169"/>
        <v>-37241.7066666666</v>
      </c>
      <c r="AM189" s="43" t="e">
        <f>VLOOKUP(D189,'[9]2月'!$B:$C,2,0)</f>
        <v>#N/A</v>
      </c>
      <c r="AN189" s="43">
        <f>VLOOKUP(C189,河北应付账款!$C:$AL,18,0)</f>
        <v>10000</v>
      </c>
      <c r="AO189" s="43" t="e">
        <f>VLOOKUP(C189,'河北原材料（大宗）'!$C:$AN,20,0)</f>
        <v>#N/A</v>
      </c>
      <c r="AP189" s="43" t="e">
        <f>VLOOKUP(C189,'预付&amp;票到付款'!$B:$AU,15,0)</f>
        <v>#N/A</v>
      </c>
      <c r="AQ189" s="43" t="e">
        <f>VLOOKUP(C189,'涉诉-河北'!$B:$AV,15,0)</f>
        <v>#N/A</v>
      </c>
    </row>
    <row r="190" s="43" customFormat="1" ht="16.5" hidden="1" spans="2:43">
      <c r="B190" s="46">
        <v>185</v>
      </c>
      <c r="C190" s="46" t="str">
        <f>_xlfn.XLOOKUP(D190,[1]整理明细!$C:$C,[1]整理明细!$B:$B)</f>
        <v>S411048</v>
      </c>
      <c r="D190" s="47" t="s">
        <v>561</v>
      </c>
      <c r="E190" s="47" t="s">
        <v>1078</v>
      </c>
      <c r="F190" s="47"/>
      <c r="G190" s="66">
        <f>VLOOKUP($C190,'[2]2024.01月支付计划'!$B:$H,5,0)</f>
        <v>436857.12</v>
      </c>
      <c r="H190" s="66">
        <f>VLOOKUP($C190,'[2]2024.01月支付计划'!$B:$H,6,0)</f>
        <v>633900</v>
      </c>
      <c r="I190" s="66">
        <f>VLOOKUP($C190,'[2]2024.01月支付计划'!$B:$H,7,0)</f>
        <v>105650</v>
      </c>
      <c r="J190" s="24">
        <f t="shared" ref="J190:L190" si="226">P190+V190+Y190+AB190+AE190+S190+M190</f>
        <v>431240.32</v>
      </c>
      <c r="K190" s="24">
        <f t="shared" si="226"/>
        <v>247000</v>
      </c>
      <c r="L190" s="24">
        <f t="shared" si="226"/>
        <v>184240.32</v>
      </c>
      <c r="M190" s="33">
        <f>VLOOKUP(C190,'[2]2024.01月支付计划'!$B:$K,10,0)</f>
        <v>85000</v>
      </c>
      <c r="N190" s="24">
        <v>50000</v>
      </c>
      <c r="O190" s="24">
        <f t="shared" si="165"/>
        <v>35000</v>
      </c>
      <c r="P190" s="24">
        <f t="shared" si="192"/>
        <v>84520</v>
      </c>
      <c r="Q190" s="24">
        <f>VLOOKUP(D190,'[4]12月'!$I:$J,2,0)</f>
        <v>100000</v>
      </c>
      <c r="R190" s="24">
        <f t="shared" si="158"/>
        <v>-15480</v>
      </c>
      <c r="S190" s="24">
        <f>VLOOKUP(C190,'[3]11月支付计划'!$C$102:$J$314,8,0)</f>
        <v>70000</v>
      </c>
      <c r="T190" s="24">
        <f>VLOOKUP(D190,'[4]11月'!$I:$J,2,0)</f>
        <v>80000</v>
      </c>
      <c r="U190" s="24">
        <f t="shared" si="159"/>
        <v>-10000</v>
      </c>
      <c r="V190" s="24">
        <f>VLOOKUP(D190,[5]河北应付账款!$C:$G,5,0)</f>
        <v>81720.32</v>
      </c>
      <c r="W190" s="24"/>
      <c r="X190" s="24">
        <f t="shared" si="160"/>
        <v>81720.32</v>
      </c>
      <c r="Y190" s="24">
        <f>VLOOKUP(D190,'[6]规则内-打印版'!$D$3:$I$158,6,0)</f>
        <v>93000</v>
      </c>
      <c r="Z190" s="24">
        <f>VLOOKUP(D190,'[4]9月'!$I:$J,2,0)</f>
        <v>17000</v>
      </c>
      <c r="AA190" s="24">
        <f t="shared" si="161"/>
        <v>76000</v>
      </c>
      <c r="AB190" s="24">
        <f>VLOOKUP(D190,[7]支付登记跟进V2!$B:$F,5,0)</f>
        <v>17000</v>
      </c>
      <c r="AC190" s="24"/>
      <c r="AD190" s="24">
        <f t="shared" si="162"/>
        <v>17000</v>
      </c>
      <c r="AE190" s="24"/>
      <c r="AF190" s="24"/>
      <c r="AG190" s="24">
        <f t="shared" si="163"/>
        <v>0</v>
      </c>
      <c r="AH190" s="47"/>
      <c r="AI190" s="42">
        <f t="shared" si="166"/>
        <v>55279.68</v>
      </c>
      <c r="AJ190" s="42">
        <f t="shared" si="167"/>
        <v>-14720.32</v>
      </c>
      <c r="AK190" s="42">
        <f t="shared" si="168"/>
        <v>-99240.32</v>
      </c>
      <c r="AL190" s="42">
        <f t="shared" si="169"/>
        <v>-184240.32</v>
      </c>
      <c r="AM190" s="43" t="e">
        <f>VLOOKUP(D190,'[9]2月'!$B:$C,2,0)</f>
        <v>#N/A</v>
      </c>
      <c r="AN190" s="43">
        <f>VLOOKUP(C190,河北应付账款!$C:$AL,18,0)</f>
        <v>70000</v>
      </c>
      <c r="AO190" s="43" t="e">
        <f>VLOOKUP(C190,'河北原材料（大宗）'!$C:$AN,20,0)</f>
        <v>#N/A</v>
      </c>
      <c r="AP190" s="43" t="e">
        <f>VLOOKUP(C190,'预付&amp;票到付款'!$B:$AU,15,0)</f>
        <v>#N/A</v>
      </c>
      <c r="AQ190" s="43" t="e">
        <f>VLOOKUP(C190,'涉诉-河北'!$B:$AV,15,0)</f>
        <v>#N/A</v>
      </c>
    </row>
    <row r="191" s="43" customFormat="1" ht="16.5" hidden="1" spans="2:43">
      <c r="B191" s="46">
        <v>186</v>
      </c>
      <c r="C191" s="46" t="str">
        <f>_xlfn.XLOOKUP(D191,[1]整理明细!$C:$C,[1]整理明细!$B:$B)</f>
        <v>S431033</v>
      </c>
      <c r="D191" s="47" t="s">
        <v>565</v>
      </c>
      <c r="E191" s="47" t="s">
        <v>1078</v>
      </c>
      <c r="F191" s="47"/>
      <c r="G191" s="66">
        <f>VLOOKUP($C191,'[2]2024.01月支付计划'!$B:$H,5,0)</f>
        <v>11660.35</v>
      </c>
      <c r="H191" s="66">
        <f>VLOOKUP($C191,'[2]2024.01月支付计划'!$B:$H,6,0)</f>
        <v>14642.48</v>
      </c>
      <c r="I191" s="66">
        <f>VLOOKUP($C191,'[2]2024.01月支付计划'!$B:$H,7,0)</f>
        <v>2440.41333333333</v>
      </c>
      <c r="J191" s="24">
        <f t="shared" ref="J191:L191" si="227">P191+V191+Y191+AB191+AE191+S191+M191</f>
        <v>9007.68</v>
      </c>
      <c r="K191" s="24">
        <f t="shared" si="227"/>
        <v>3000</v>
      </c>
      <c r="L191" s="24">
        <f t="shared" si="227"/>
        <v>6007.68</v>
      </c>
      <c r="M191" s="33">
        <f>VLOOKUP(C191,'[2]2024.01月支付计划'!$B:$K,10,0)</f>
        <v>2000</v>
      </c>
      <c r="N191" s="24"/>
      <c r="O191" s="24">
        <f t="shared" si="165"/>
        <v>2000</v>
      </c>
      <c r="P191" s="24">
        <f t="shared" si="192"/>
        <v>1952.33066666666</v>
      </c>
      <c r="Q191" s="24"/>
      <c r="R191" s="24">
        <f t="shared" si="158"/>
        <v>1952.33066666666</v>
      </c>
      <c r="S191" s="24">
        <f>VLOOKUP(C191,'[3]11月支付计划'!$C$102:$J$314,8,0)</f>
        <v>0</v>
      </c>
      <c r="T191" s="24"/>
      <c r="U191" s="24">
        <f t="shared" si="159"/>
        <v>0</v>
      </c>
      <c r="V191" s="24">
        <f>VLOOKUP(D191,[5]河北应付账款!$C:$G,5,0)</f>
        <v>2055.34933333334</v>
      </c>
      <c r="W191" s="24">
        <f>VLOOKUP(D191,'[4]10月'!$I:$J,2,0)</f>
        <v>2000</v>
      </c>
      <c r="X191" s="24">
        <f t="shared" si="160"/>
        <v>55.3493333333399</v>
      </c>
      <c r="Y191" s="24">
        <f>VLOOKUP(D191,'[6]规则内-打印版'!$D$3:$I$158,6,0)</f>
        <v>2000</v>
      </c>
      <c r="Z191" s="24"/>
      <c r="AA191" s="24">
        <f t="shared" si="161"/>
        <v>2000</v>
      </c>
      <c r="AB191" s="24">
        <f>VLOOKUP(D191,[7]支付登记跟进V2!$B:$F,5,0)</f>
        <v>1000</v>
      </c>
      <c r="AC191" s="24">
        <f>VLOOKUP(D191,'[4]8月'!$I:$J,2,0)</f>
        <v>1000</v>
      </c>
      <c r="AD191" s="24">
        <f t="shared" si="162"/>
        <v>0</v>
      </c>
      <c r="AE191" s="24"/>
      <c r="AF191" s="24"/>
      <c r="AG191" s="24">
        <f t="shared" si="163"/>
        <v>0</v>
      </c>
      <c r="AH191" s="47"/>
      <c r="AI191" s="42">
        <f t="shared" si="166"/>
        <v>-2055.34933333334</v>
      </c>
      <c r="AJ191" s="42">
        <f t="shared" si="167"/>
        <v>-2055.34933333334</v>
      </c>
      <c r="AK191" s="42">
        <f t="shared" si="168"/>
        <v>-4007.68</v>
      </c>
      <c r="AL191" s="42">
        <f t="shared" si="169"/>
        <v>-6007.68</v>
      </c>
      <c r="AM191" s="43" t="e">
        <f>VLOOKUP(D191,'[9]2月'!$B:$C,2,0)</f>
        <v>#N/A</v>
      </c>
      <c r="AN191" s="43">
        <f>VLOOKUP(C191,河北应付账款!$C:$AL,18,0)</f>
        <v>0</v>
      </c>
      <c r="AO191" s="43" t="e">
        <f>VLOOKUP(C191,'河北原材料（大宗）'!$C:$AN,20,0)</f>
        <v>#N/A</v>
      </c>
      <c r="AP191" s="43" t="e">
        <f>VLOOKUP(C191,'预付&amp;票到付款'!$B:$AU,15,0)</f>
        <v>#N/A</v>
      </c>
      <c r="AQ191" s="43" t="e">
        <f>VLOOKUP(C191,'涉诉-河北'!$B:$AV,15,0)</f>
        <v>#N/A</v>
      </c>
    </row>
    <row r="192" s="43" customFormat="1" ht="16.5" hidden="1" spans="2:43">
      <c r="B192" s="46">
        <v>187</v>
      </c>
      <c r="C192" s="46" t="str">
        <f>_xlfn.XLOOKUP(D192,[1]整理明细!$C:$C,[1]整理明细!$B:$B)</f>
        <v>S413201</v>
      </c>
      <c r="D192" s="47" t="s">
        <v>569</v>
      </c>
      <c r="E192" s="47" t="s">
        <v>1078</v>
      </c>
      <c r="F192" s="47"/>
      <c r="G192" s="66">
        <f>VLOOKUP($C192,'[2]2024.01月支付计划'!$B:$H,5,0)</f>
        <v>131873.71</v>
      </c>
      <c r="H192" s="66">
        <f>VLOOKUP($C192,'[2]2024.01月支付计划'!$B:$H,6,0)</f>
        <v>297450.66</v>
      </c>
      <c r="I192" s="66">
        <f>VLOOKUP($C192,'[2]2024.01月支付计划'!$B:$H,7,0)</f>
        <v>49575.11</v>
      </c>
      <c r="J192" s="24">
        <f t="shared" ref="J192:L192" si="228">P192+V192+Y192+AB192+AE192+S192+M192</f>
        <v>163845.708</v>
      </c>
      <c r="K192" s="24">
        <f t="shared" si="228"/>
        <v>199484.42</v>
      </c>
      <c r="L192" s="24">
        <f t="shared" si="228"/>
        <v>-35638.712</v>
      </c>
      <c r="M192" s="33">
        <f>VLOOKUP(C192,'[2]2024.01月支付计划'!$B:$K,10,0)</f>
        <v>40000</v>
      </c>
      <c r="N192" s="24">
        <v>33923</v>
      </c>
      <c r="O192" s="24">
        <f t="shared" si="165"/>
        <v>6077</v>
      </c>
      <c r="P192" s="24">
        <f t="shared" si="192"/>
        <v>39660.088</v>
      </c>
      <c r="Q192" s="24">
        <f>VLOOKUP(D192,'[4]12月'!$I:$J,2,0)</f>
        <v>45123.61</v>
      </c>
      <c r="R192" s="24">
        <f t="shared" si="158"/>
        <v>-5463.522</v>
      </c>
      <c r="S192" s="24">
        <f>VLOOKUP(C192,'[3]11月支付计划'!$C$102:$J$314,8,0)</f>
        <v>20000</v>
      </c>
      <c r="T192" s="24">
        <f>VLOOKUP(D192,'[4]11月'!$I:$J,2,0)</f>
        <v>68437.81</v>
      </c>
      <c r="U192" s="24">
        <f t="shared" si="159"/>
        <v>-48437.81</v>
      </c>
      <c r="V192" s="24">
        <f>VLOOKUP(D192,[5]河北应付账款!$C:$G,5,0)</f>
        <v>48185.62</v>
      </c>
      <c r="W192" s="24">
        <f>VLOOKUP(D192,'[4]10月'!$I:$J,2,0)</f>
        <v>52000</v>
      </c>
      <c r="X192" s="24">
        <f t="shared" si="160"/>
        <v>-3814.38</v>
      </c>
      <c r="Y192" s="24">
        <f>VLOOKUP(D192,'[6]规则内-打印版'!$D$3:$I$158,6,0)</f>
        <v>16000</v>
      </c>
      <c r="Z192" s="24"/>
      <c r="AA192" s="24">
        <f t="shared" si="161"/>
        <v>16000</v>
      </c>
      <c r="AB192" s="24"/>
      <c r="AC192" s="24"/>
      <c r="AD192" s="24">
        <f t="shared" si="162"/>
        <v>0</v>
      </c>
      <c r="AE192" s="24"/>
      <c r="AF192" s="24"/>
      <c r="AG192" s="24">
        <f t="shared" si="163"/>
        <v>0</v>
      </c>
      <c r="AH192" s="47"/>
      <c r="AI192" s="42">
        <f t="shared" si="166"/>
        <v>135298.8</v>
      </c>
      <c r="AJ192" s="42">
        <f t="shared" si="167"/>
        <v>115298.8</v>
      </c>
      <c r="AK192" s="42">
        <f t="shared" si="168"/>
        <v>75638.712</v>
      </c>
      <c r="AL192" s="42">
        <f t="shared" si="169"/>
        <v>35638.712</v>
      </c>
      <c r="AM192" s="43" t="e">
        <f>VLOOKUP(D192,'[9]2月'!$B:$C,2,0)</f>
        <v>#N/A</v>
      </c>
      <c r="AN192" s="43">
        <f>VLOOKUP(C192,河北应付账款!$C:$AL,18,0)</f>
        <v>20000</v>
      </c>
      <c r="AO192" s="43" t="e">
        <f>VLOOKUP(C192,'河北原材料（大宗）'!$C:$AN,20,0)</f>
        <v>#N/A</v>
      </c>
      <c r="AP192" s="43" t="e">
        <f>VLOOKUP(C192,'预付&amp;票到付款'!$B:$AU,15,0)</f>
        <v>#N/A</v>
      </c>
      <c r="AQ192" s="43" t="e">
        <f>VLOOKUP(C192,'涉诉-河北'!$B:$AV,15,0)</f>
        <v>#N/A</v>
      </c>
    </row>
    <row r="193" s="43" customFormat="1" ht="16.5" hidden="1" spans="2:44">
      <c r="B193" s="67">
        <v>188</v>
      </c>
      <c r="C193" s="67" t="str">
        <f>_xlfn.XLOOKUP(D193,[1]整理明细!$C:$C,[1]整理明细!$B:$B)</f>
        <v>S431036</v>
      </c>
      <c r="D193" s="68" t="s">
        <v>571</v>
      </c>
      <c r="E193" s="68" t="s">
        <v>1078</v>
      </c>
      <c r="F193" s="68"/>
      <c r="G193" s="66">
        <f>VLOOKUP($C193,'[2]2024.01月支付计划'!$B:$H,5,0)</f>
        <v>39172.61</v>
      </c>
      <c r="H193" s="66">
        <f>VLOOKUP($C193,'[2]2024.01月支付计划'!$B:$H,6,0)</f>
        <v>139137.12</v>
      </c>
      <c r="I193" s="66">
        <f>VLOOKUP($C193,'[2]2024.01月支付计划'!$B:$H,7,0)</f>
        <v>23189.52</v>
      </c>
      <c r="J193" s="24">
        <f t="shared" ref="J193:L193" si="229">P193+V193+Y193+AB193+AE193+S193+M193</f>
        <v>190567.106</v>
      </c>
      <c r="K193" s="24">
        <f t="shared" si="229"/>
        <v>100000</v>
      </c>
      <c r="L193" s="24">
        <f t="shared" si="229"/>
        <v>90567.106</v>
      </c>
      <c r="M193" s="33">
        <f>VLOOKUP(C193,'[2]2024.01月支付计划'!$B:$K,10,0)</f>
        <v>19935.49</v>
      </c>
      <c r="N193" s="24"/>
      <c r="O193" s="24">
        <f t="shared" si="165"/>
        <v>19935.49</v>
      </c>
      <c r="P193" s="24">
        <f t="shared" si="192"/>
        <v>18551.616</v>
      </c>
      <c r="Q193" s="24"/>
      <c r="R193" s="24">
        <f t="shared" si="158"/>
        <v>18551.616</v>
      </c>
      <c r="S193" s="24">
        <f>VLOOKUP(C193,'[3]11月支付计划'!$C$102:$J$314,8,0)</f>
        <v>20000</v>
      </c>
      <c r="T193" s="24">
        <f>VLOOKUP(D193,'[4]11月'!$I:$J,2,0)</f>
        <v>70000</v>
      </c>
      <c r="U193" s="24">
        <f t="shared" si="159"/>
        <v>-50000</v>
      </c>
      <c r="V193" s="24">
        <f>VLOOKUP(D193,[5]河北应付账款!$C:$G,5,0)</f>
        <v>66080</v>
      </c>
      <c r="W193" s="24"/>
      <c r="X193" s="24">
        <f t="shared" si="160"/>
        <v>66080</v>
      </c>
      <c r="Y193" s="24">
        <f>VLOOKUP(D193,'[6]规则内-打印版'!$D$3:$I$158,6,0)</f>
        <v>66000</v>
      </c>
      <c r="Z193" s="24"/>
      <c r="AA193" s="24">
        <f t="shared" si="161"/>
        <v>66000</v>
      </c>
      <c r="AB193" s="24"/>
      <c r="AC193" s="24">
        <f>VLOOKUP(D193,'[4]8月'!$I:$J,2,0)</f>
        <v>30000</v>
      </c>
      <c r="AD193" s="24">
        <f t="shared" si="162"/>
        <v>-30000</v>
      </c>
      <c r="AE193" s="24"/>
      <c r="AF193" s="24"/>
      <c r="AG193" s="24">
        <f t="shared" si="163"/>
        <v>0</v>
      </c>
      <c r="AH193" s="47"/>
      <c r="AI193" s="42">
        <f t="shared" si="166"/>
        <v>-32080</v>
      </c>
      <c r="AJ193" s="42">
        <f t="shared" si="167"/>
        <v>-52080</v>
      </c>
      <c r="AK193" s="42">
        <f t="shared" si="168"/>
        <v>-70631.616</v>
      </c>
      <c r="AL193" s="42">
        <f t="shared" si="169"/>
        <v>-90567.106</v>
      </c>
      <c r="AM193" s="43" t="e">
        <f>VLOOKUP(D193,'[9]2月'!$B:$C,2,0)</f>
        <v>#N/A</v>
      </c>
      <c r="AN193" s="43">
        <f>VLOOKUP(C193,河北应付账款!$C:$AL,18,0)</f>
        <v>20000</v>
      </c>
      <c r="AO193" s="43" t="e">
        <f>VLOOKUP(C193,'河北原材料（大宗）'!$C:$AN,20,0)</f>
        <v>#N/A</v>
      </c>
      <c r="AP193" s="43" t="e">
        <f>VLOOKUP(C193,'预付&amp;票到付款'!$B:$AU,15,0)</f>
        <v>#N/A</v>
      </c>
      <c r="AQ193" s="43" t="e">
        <f>VLOOKUP(C193,'涉诉-河北'!$B:$AV,15,0)</f>
        <v>#N/A</v>
      </c>
      <c r="AR193" s="43">
        <v>1</v>
      </c>
    </row>
    <row r="194" s="43" customFormat="1" ht="16.5" hidden="1" spans="2:43">
      <c r="B194" s="46">
        <v>189</v>
      </c>
      <c r="C194" s="46" t="str">
        <f>_xlfn.XLOOKUP(D194,[1]整理明细!$C:$C,[1]整理明细!$B:$B)</f>
        <v>S413083</v>
      </c>
      <c r="D194" s="47" t="s">
        <v>575</v>
      </c>
      <c r="E194" s="47" t="s">
        <v>1078</v>
      </c>
      <c r="F194" s="47"/>
      <c r="G194" s="66">
        <f>VLOOKUP($C194,'[2]2024.01月支付计划'!$B:$H,5,0)</f>
        <v>116098.02</v>
      </c>
      <c r="H194" s="66">
        <f>VLOOKUP($C194,'[2]2024.01月支付计划'!$B:$H,6,0)</f>
        <v>39120.64</v>
      </c>
      <c r="I194" s="66">
        <f>VLOOKUP($C194,'[2]2024.01月支付计划'!$B:$H,7,0)</f>
        <v>6520.10666666667</v>
      </c>
      <c r="J194" s="24">
        <f t="shared" ref="J194:L194" si="230">P194+V194+Y194+AB194+AE194+S194+M194</f>
        <v>59291.648</v>
      </c>
      <c r="K194" s="24">
        <f t="shared" si="230"/>
        <v>47780</v>
      </c>
      <c r="L194" s="24">
        <f t="shared" si="230"/>
        <v>11511.648</v>
      </c>
      <c r="M194" s="33">
        <f>VLOOKUP(C194,'[2]2024.01月支付计划'!$B:$K,10,0)</f>
        <v>20000</v>
      </c>
      <c r="N194" s="24">
        <v>20000</v>
      </c>
      <c r="O194" s="24">
        <f t="shared" si="165"/>
        <v>0</v>
      </c>
      <c r="P194" s="24">
        <f t="shared" si="192"/>
        <v>5216.08533333334</v>
      </c>
      <c r="Q194" s="24"/>
      <c r="R194" s="24">
        <f t="shared" si="158"/>
        <v>5216.08533333334</v>
      </c>
      <c r="S194" s="24">
        <f>VLOOKUP(C194,'[3]11月支付计划'!$C$102:$J$314,8,0)</f>
        <v>10000</v>
      </c>
      <c r="T194" s="24">
        <v>27780</v>
      </c>
      <c r="U194" s="24">
        <f t="shared" si="159"/>
        <v>-17780</v>
      </c>
      <c r="V194" s="24">
        <f>VLOOKUP(D194,[5]河北应付账款!$C:$G,5,0)</f>
        <v>6075.56266666666</v>
      </c>
      <c r="W194" s="24"/>
      <c r="X194" s="24">
        <f t="shared" si="160"/>
        <v>6075.56266666666</v>
      </c>
      <c r="Y194" s="24">
        <v>9000</v>
      </c>
      <c r="Z194" s="24"/>
      <c r="AA194" s="24">
        <f t="shared" si="161"/>
        <v>9000</v>
      </c>
      <c r="AB194" s="24">
        <v>9000</v>
      </c>
      <c r="AC194" s="24"/>
      <c r="AD194" s="24">
        <f t="shared" si="162"/>
        <v>9000</v>
      </c>
      <c r="AE194" s="24"/>
      <c r="AF194" s="24"/>
      <c r="AG194" s="24">
        <f t="shared" si="163"/>
        <v>0</v>
      </c>
      <c r="AH194" s="47"/>
      <c r="AI194" s="42">
        <f t="shared" si="166"/>
        <v>23704.4373333333</v>
      </c>
      <c r="AJ194" s="42">
        <f t="shared" si="167"/>
        <v>13704.4373333333</v>
      </c>
      <c r="AK194" s="42">
        <f t="shared" si="168"/>
        <v>8488.35199999996</v>
      </c>
      <c r="AL194" s="42">
        <f t="shared" si="169"/>
        <v>-11511.648</v>
      </c>
      <c r="AM194" s="43" t="e">
        <f>VLOOKUP(D194,'[9]2月'!$B:$C,2,0)</f>
        <v>#N/A</v>
      </c>
      <c r="AN194" s="43">
        <f>VLOOKUP(C194,河北应付账款!$C:$AL,18,0)</f>
        <v>10000</v>
      </c>
      <c r="AO194" s="43" t="e">
        <f>VLOOKUP(C194,'河北原材料（大宗）'!$C:$AN,20,0)</f>
        <v>#N/A</v>
      </c>
      <c r="AP194" s="43" t="e">
        <f>VLOOKUP(C194,'预付&amp;票到付款'!$B:$AU,15,0)</f>
        <v>#N/A</v>
      </c>
      <c r="AQ194" s="43" t="e">
        <f>VLOOKUP(C194,'涉诉-河北'!$B:$AV,15,0)</f>
        <v>#N/A</v>
      </c>
    </row>
    <row r="195" s="43" customFormat="1" ht="16.5" hidden="1" spans="2:43">
      <c r="B195" s="46">
        <v>190</v>
      </c>
      <c r="C195" s="46" t="str">
        <f>_xlfn.XLOOKUP(D195,[1]整理明细!$C:$C,[1]整理明细!$B:$B)</f>
        <v>S442002</v>
      </c>
      <c r="D195" s="47" t="s">
        <v>577</v>
      </c>
      <c r="E195" s="47" t="s">
        <v>1078</v>
      </c>
      <c r="F195" s="47"/>
      <c r="G195" s="66">
        <f>VLOOKUP($C195,'[2]2024.01月支付计划'!$B:$H,5,0)</f>
        <v>15982.39</v>
      </c>
      <c r="H195" s="66">
        <f>VLOOKUP($C195,'[2]2024.01月支付计划'!$B:$H,6,0)</f>
        <v>55926.04</v>
      </c>
      <c r="I195" s="66">
        <f>VLOOKUP($C195,'[2]2024.01月支付计划'!$B:$H,7,0)</f>
        <v>9321.00666666667</v>
      </c>
      <c r="J195" s="24">
        <f t="shared" ref="J195:L195" si="231">P195+V195+Y195+AB195+AE195+S195+M195</f>
        <v>22951.7133333333</v>
      </c>
      <c r="K195" s="24">
        <f t="shared" si="231"/>
        <v>73711.81</v>
      </c>
      <c r="L195" s="24">
        <f t="shared" si="231"/>
        <v>-50760.0966666667</v>
      </c>
      <c r="M195" s="33">
        <f>VLOOKUP(C195,'[2]2024.01月支付计划'!$B:$K,10,0)</f>
        <v>7000</v>
      </c>
      <c r="N195" s="24"/>
      <c r="O195" s="24">
        <f t="shared" si="165"/>
        <v>7000</v>
      </c>
      <c r="P195" s="24">
        <f t="shared" si="192"/>
        <v>7456.80533333334</v>
      </c>
      <c r="Q195" s="24">
        <f>VLOOKUP(D195,'[4]12月'!$I:$J,2,0)</f>
        <v>40000</v>
      </c>
      <c r="R195" s="24">
        <f t="shared" si="158"/>
        <v>-32543.1946666667</v>
      </c>
      <c r="S195" s="24">
        <f>VLOOKUP(C195,'[3]11月支付计划'!$C$102:$J$314,8,0)</f>
        <v>0</v>
      </c>
      <c r="T195" s="24"/>
      <c r="U195" s="24">
        <f t="shared" si="159"/>
        <v>0</v>
      </c>
      <c r="V195" s="24"/>
      <c r="W195" s="24"/>
      <c r="X195" s="24">
        <f t="shared" si="160"/>
        <v>0</v>
      </c>
      <c r="Y195" s="24"/>
      <c r="Z195" s="24"/>
      <c r="AA195" s="24">
        <f t="shared" si="161"/>
        <v>0</v>
      </c>
      <c r="AB195" s="24">
        <f>VLOOKUP(D195,[7]支付登记跟进V2!$B:$F,5,0)</f>
        <v>4000</v>
      </c>
      <c r="AC195" s="24">
        <f>VLOOKUP(D195,'[4]8月'!$I:$J,2,0)</f>
        <v>29711.81</v>
      </c>
      <c r="AD195" s="24">
        <f t="shared" si="162"/>
        <v>-25711.81</v>
      </c>
      <c r="AE195" s="24">
        <f>VLOOKUP(D195,[8]签批清单!$B:$C,2,0)</f>
        <v>4494.908</v>
      </c>
      <c r="AF195" s="24">
        <f>VLOOKUP(D195,'[4]7月'!$I:$J,2,0)</f>
        <v>4000</v>
      </c>
      <c r="AG195" s="24">
        <f t="shared" si="163"/>
        <v>494.908</v>
      </c>
      <c r="AH195" s="47"/>
      <c r="AI195" s="42">
        <f t="shared" si="166"/>
        <v>65216.902</v>
      </c>
      <c r="AJ195" s="42">
        <f t="shared" si="167"/>
        <v>65216.902</v>
      </c>
      <c r="AK195" s="42">
        <f t="shared" si="168"/>
        <v>57760.0966666667</v>
      </c>
      <c r="AL195" s="42">
        <f t="shared" si="169"/>
        <v>50760.0966666667</v>
      </c>
      <c r="AM195" s="43" t="e">
        <f>VLOOKUP(D195,'[9]2月'!$B:$C,2,0)</f>
        <v>#N/A</v>
      </c>
      <c r="AN195" s="43">
        <f>VLOOKUP(C195,河北应付账款!$C:$AL,18,0)</f>
        <v>0</v>
      </c>
      <c r="AO195" s="43" t="e">
        <f>VLOOKUP(C195,'河北原材料（大宗）'!$C:$AN,20,0)</f>
        <v>#N/A</v>
      </c>
      <c r="AP195" s="43" t="e">
        <f>VLOOKUP(C195,'预付&amp;票到付款'!$B:$AU,15,0)</f>
        <v>#N/A</v>
      </c>
      <c r="AQ195" s="43" t="e">
        <f>VLOOKUP(C195,'涉诉-河北'!$B:$AV,15,0)</f>
        <v>#N/A</v>
      </c>
    </row>
    <row r="196" s="43" customFormat="1" ht="16.5" hidden="1" spans="2:43">
      <c r="B196" s="46">
        <v>191</v>
      </c>
      <c r="C196" s="46" t="str">
        <f>_xlfn.XLOOKUP(D196,[1]整理明细!$C:$C,[1]整理明细!$B:$B)</f>
        <v>S412018</v>
      </c>
      <c r="D196" s="47" t="s">
        <v>911</v>
      </c>
      <c r="E196" s="47" t="s">
        <v>1078</v>
      </c>
      <c r="F196" s="47"/>
      <c r="G196" s="66">
        <f>VLOOKUP($C196,'[2]2024.01月支付计划'!$B:$H,5,0)</f>
        <v>105883.26</v>
      </c>
      <c r="H196" s="66">
        <f>VLOOKUP($C196,'[2]2024.01月支付计划'!$B:$H,6,0)</f>
        <v>180805.56</v>
      </c>
      <c r="I196" s="66">
        <f>VLOOKUP($C196,'[2]2024.01月支付计划'!$B:$H,7,0)</f>
        <v>30134.26</v>
      </c>
      <c r="J196" s="24">
        <f t="shared" ref="J196:L196" si="232">P196+V196+Y196+AB196+AE196+S196+M196</f>
        <v>136882.488</v>
      </c>
      <c r="K196" s="24">
        <f t="shared" si="232"/>
        <v>126085.4</v>
      </c>
      <c r="L196" s="24">
        <f t="shared" si="232"/>
        <v>10797.088</v>
      </c>
      <c r="M196" s="33">
        <f>VLOOKUP(C196,'[2]2024.01月支付计划'!$B:$K,10,0)</f>
        <v>80000</v>
      </c>
      <c r="N196" s="24">
        <v>51177.7</v>
      </c>
      <c r="O196" s="24">
        <f t="shared" si="165"/>
        <v>28822.3</v>
      </c>
      <c r="P196" s="24">
        <f t="shared" si="192"/>
        <v>24107.408</v>
      </c>
      <c r="Q196" s="24">
        <v>54907.7</v>
      </c>
      <c r="R196" s="24">
        <f t="shared" si="158"/>
        <v>-30800.292</v>
      </c>
      <c r="S196" s="24">
        <f>VLOOKUP(C196,'[3]11月支付计划'!$C$102:$J$314,8,0)</f>
        <v>10000</v>
      </c>
      <c r="T196" s="24">
        <v>20000</v>
      </c>
      <c r="U196" s="24">
        <f t="shared" si="159"/>
        <v>-10000</v>
      </c>
      <c r="V196" s="24">
        <f>VLOOKUP(D196,[5]河北应付账款!$C:$G,5,0)</f>
        <v>22775.08</v>
      </c>
      <c r="W196" s="24"/>
      <c r="X196" s="24">
        <f t="shared" si="160"/>
        <v>22775.08</v>
      </c>
      <c r="Y196" s="24"/>
      <c r="Z196" s="24"/>
      <c r="AA196" s="24">
        <f t="shared" si="161"/>
        <v>0</v>
      </c>
      <c r="AB196" s="24"/>
      <c r="AC196" s="24"/>
      <c r="AD196" s="24">
        <f t="shared" si="162"/>
        <v>0</v>
      </c>
      <c r="AE196" s="24"/>
      <c r="AF196" s="24"/>
      <c r="AG196" s="24">
        <f t="shared" si="163"/>
        <v>0</v>
      </c>
      <c r="AH196" s="47"/>
      <c r="AI196" s="42">
        <f t="shared" si="166"/>
        <v>103310.32</v>
      </c>
      <c r="AJ196" s="42">
        <f t="shared" si="167"/>
        <v>93310.32</v>
      </c>
      <c r="AK196" s="42">
        <f t="shared" si="168"/>
        <v>69202.912</v>
      </c>
      <c r="AL196" s="42">
        <f t="shared" si="169"/>
        <v>-10797.088</v>
      </c>
      <c r="AM196" s="43" t="e">
        <f>VLOOKUP(D196,'[9]2月'!$B:$C,2,0)</f>
        <v>#N/A</v>
      </c>
      <c r="AN196" s="43" t="e">
        <f>VLOOKUP(C196,河北应付账款!$C:$AL,18,0)</f>
        <v>#N/A</v>
      </c>
      <c r="AO196" s="43" t="e">
        <f>VLOOKUP(C196,'河北原材料（大宗）'!$C:$AN,20,0)</f>
        <v>#N/A</v>
      </c>
      <c r="AP196" s="43">
        <f>VLOOKUP(C196,'预付&amp;票到付款'!$B:$AU,15,0)</f>
        <v>0</v>
      </c>
      <c r="AQ196" s="43" t="e">
        <f>VLOOKUP(C196,'涉诉-河北'!$B:$AV,15,0)</f>
        <v>#N/A</v>
      </c>
    </row>
    <row r="197" s="43" customFormat="1" ht="16.5" hidden="1" spans="2:43">
      <c r="B197" s="46">
        <v>192</v>
      </c>
      <c r="C197" s="46" t="str">
        <f>_xlfn.XLOOKUP(D197,[1]整理明细!$C:$C,[1]整理明细!$B:$B)</f>
        <v>S413024</v>
      </c>
      <c r="D197" s="47" t="s">
        <v>579</v>
      </c>
      <c r="E197" s="47" t="s">
        <v>1078</v>
      </c>
      <c r="F197" s="47"/>
      <c r="G197" s="66">
        <f>VLOOKUP($C197,'[2]2024.01月支付计划'!$B:$H,5,0)</f>
        <v>830.09</v>
      </c>
      <c r="H197" s="66">
        <f>VLOOKUP($C197,'[2]2024.01月支付计划'!$B:$H,6,0)</f>
        <v>800</v>
      </c>
      <c r="I197" s="66">
        <f>VLOOKUP($C197,'[2]2024.01月支付计划'!$B:$H,7,0)</f>
        <v>133.333333333333</v>
      </c>
      <c r="J197" s="24">
        <f t="shared" ref="J197:L197" si="233">P197+V197+Y197+AB197+AE197+S197+M197</f>
        <v>936.756666666666</v>
      </c>
      <c r="K197" s="24">
        <f t="shared" si="233"/>
        <v>830.09</v>
      </c>
      <c r="L197" s="24">
        <f t="shared" si="233"/>
        <v>106.666666666666</v>
      </c>
      <c r="M197" s="33">
        <f>VLOOKUP(C197,'[2]2024.01月支付计划'!$B:$K,10,0)</f>
        <v>830.09</v>
      </c>
      <c r="N197" s="24">
        <v>830.09</v>
      </c>
      <c r="O197" s="24">
        <f t="shared" si="165"/>
        <v>0</v>
      </c>
      <c r="P197" s="24">
        <f t="shared" si="192"/>
        <v>106.666666666666</v>
      </c>
      <c r="Q197" s="24"/>
      <c r="R197" s="24">
        <f t="shared" ref="R197:R207" si="234">P197-Q197</f>
        <v>106.666666666666</v>
      </c>
      <c r="S197" s="24"/>
      <c r="T197" s="24"/>
      <c r="U197" s="24">
        <f t="shared" ref="U197:U207" si="235">S197-T197</f>
        <v>0</v>
      </c>
      <c r="V197" s="24"/>
      <c r="W197" s="24"/>
      <c r="X197" s="24">
        <f t="shared" ref="X197:X214" si="236">V197-W197</f>
        <v>0</v>
      </c>
      <c r="Y197" s="24"/>
      <c r="Z197" s="24"/>
      <c r="AA197" s="24">
        <f t="shared" ref="AA197:AA260" si="237">Y197-Z197</f>
        <v>0</v>
      </c>
      <c r="AB197" s="24"/>
      <c r="AC197" s="24"/>
      <c r="AD197" s="24">
        <f t="shared" ref="AD197:AD260" si="238">AB197-AC197</f>
        <v>0</v>
      </c>
      <c r="AE197" s="24"/>
      <c r="AF197" s="24"/>
      <c r="AG197" s="24">
        <f t="shared" ref="AG197:AG260" si="239">AE197-AF197</f>
        <v>0</v>
      </c>
      <c r="AH197" s="47"/>
      <c r="AI197" s="42">
        <f t="shared" si="166"/>
        <v>830.09</v>
      </c>
      <c r="AJ197" s="42">
        <f t="shared" si="167"/>
        <v>830.09</v>
      </c>
      <c r="AK197" s="42">
        <f t="shared" si="168"/>
        <v>723.423333333334</v>
      </c>
      <c r="AL197" s="42">
        <f t="shared" si="169"/>
        <v>-106.666666666666</v>
      </c>
      <c r="AM197" s="43" t="e">
        <f>VLOOKUP(D197,'[9]2月'!$B:$C,2,0)</f>
        <v>#N/A</v>
      </c>
      <c r="AN197" s="43">
        <f>VLOOKUP(C197,河北应付账款!$C:$AL,18,0)</f>
        <v>0</v>
      </c>
      <c r="AO197" s="43" t="e">
        <f>VLOOKUP(C197,'河北原材料（大宗）'!$C:$AN,20,0)</f>
        <v>#N/A</v>
      </c>
      <c r="AP197" s="43" t="e">
        <f>VLOOKUP(C197,'预付&amp;票到付款'!$B:$AU,15,0)</f>
        <v>#N/A</v>
      </c>
      <c r="AQ197" s="43" t="e">
        <f>VLOOKUP(C197,'涉诉-河北'!$B:$AV,15,0)</f>
        <v>#N/A</v>
      </c>
    </row>
    <row r="198" s="43" customFormat="1" ht="16.5" spans="2:44">
      <c r="B198" s="67">
        <v>193</v>
      </c>
      <c r="C198" s="67" t="s">
        <v>580</v>
      </c>
      <c r="D198" s="68" t="s">
        <v>581</v>
      </c>
      <c r="E198" s="68" t="s">
        <v>1078</v>
      </c>
      <c r="F198" s="68"/>
      <c r="G198" s="66">
        <f>VLOOKUP($C198,'[2]2024.01月支付计划'!$B:$H,5,0)</f>
        <v>1710321.86</v>
      </c>
      <c r="H198" s="66">
        <f>VLOOKUP($C198,'[2]2024.01月支付计划'!$B:$H,6,0)</f>
        <v>2041564.4</v>
      </c>
      <c r="I198" s="66">
        <f>VLOOKUP($C198,'[2]2024.01月支付计划'!$B:$H,7,0)</f>
        <v>340260.733333333</v>
      </c>
      <c r="J198" s="24">
        <f t="shared" ref="J198:L198" si="240">P198+V198+Y198+AB198+AE198+S198+M198</f>
        <v>627407.054933333</v>
      </c>
      <c r="K198" s="24">
        <f t="shared" si="240"/>
        <v>581080.03</v>
      </c>
      <c r="L198" s="24">
        <f t="shared" si="240"/>
        <v>46327.0249333334</v>
      </c>
      <c r="M198" s="33">
        <v>272208.586666667</v>
      </c>
      <c r="N198" s="24">
        <v>290876.01</v>
      </c>
      <c r="O198" s="24">
        <f t="shared" ref="O198:O207" si="241">M198-N198</f>
        <v>-18667.423333333</v>
      </c>
      <c r="P198" s="24">
        <f t="shared" si="192"/>
        <v>272208.586666666</v>
      </c>
      <c r="Q198" s="24"/>
      <c r="R198" s="24">
        <f t="shared" si="234"/>
        <v>272208.586666666</v>
      </c>
      <c r="S198" s="24"/>
      <c r="T198" s="24">
        <f>VLOOKUP(D198,'[4]11月'!$I:$J,2,0)</f>
        <v>223403.12</v>
      </c>
      <c r="U198" s="24">
        <f t="shared" si="235"/>
        <v>-223403.12</v>
      </c>
      <c r="V198" s="24">
        <v>82989.8816</v>
      </c>
      <c r="W198" s="24"/>
      <c r="X198" s="24">
        <f t="shared" si="236"/>
        <v>82989.8816</v>
      </c>
      <c r="Y198" s="24"/>
      <c r="Z198" s="24"/>
      <c r="AA198" s="24">
        <f t="shared" si="237"/>
        <v>0</v>
      </c>
      <c r="AB198" s="24"/>
      <c r="AC198" s="24">
        <f>VLOOKUP(D198,'[4]8月'!$I:$J,2,0)</f>
        <v>66800.9</v>
      </c>
      <c r="AD198" s="24">
        <f t="shared" si="238"/>
        <v>-66800.9</v>
      </c>
      <c r="AE198" s="24"/>
      <c r="AF198" s="24"/>
      <c r="AG198" s="24">
        <f t="shared" si="239"/>
        <v>0</v>
      </c>
      <c r="AH198" s="47"/>
      <c r="AI198" s="42">
        <f t="shared" ref="AI198:AI261" si="242">K198-AE198-AB198-Y198-V198</f>
        <v>498090.1484</v>
      </c>
      <c r="AJ198" s="42">
        <f t="shared" ref="AJ198:AJ261" si="243">AI198-S198</f>
        <v>498090.1484</v>
      </c>
      <c r="AK198" s="42">
        <f t="shared" ref="AK198:AK261" si="244">AJ198-P198</f>
        <v>225881.561733334</v>
      </c>
      <c r="AL198" s="42">
        <f t="shared" ref="AL198:AL261" si="245">AK198-M198</f>
        <v>-46327.0249333333</v>
      </c>
      <c r="AM198" s="43" t="e">
        <f>VLOOKUP(D198,'[9]2月'!$B:$C,2,0)</f>
        <v>#N/A</v>
      </c>
      <c r="AN198" s="43">
        <f>VLOOKUP(C198,河北应付账款!$C:$AL,18,0)</f>
        <v>0</v>
      </c>
      <c r="AO198" s="43" t="e">
        <f>VLOOKUP(C198,'河北原材料（大宗）'!$C:$AN,20,0)</f>
        <v>#N/A</v>
      </c>
      <c r="AP198" s="43" t="e">
        <f>VLOOKUP(C198,'预付&amp;票到付款'!$B:$AU,15,0)</f>
        <v>#N/A</v>
      </c>
      <c r="AQ198" s="43" t="e">
        <f>VLOOKUP(C198,'涉诉-河北'!$B:$AV,15,0)</f>
        <v>#N/A</v>
      </c>
      <c r="AR198" s="43">
        <v>1</v>
      </c>
    </row>
    <row r="199" s="43" customFormat="1" ht="16.5" hidden="1" spans="2:43">
      <c r="B199" s="46">
        <v>194</v>
      </c>
      <c r="C199" s="46" t="str">
        <f>_xlfn.XLOOKUP(D199,[1]整理明细!$C:$C,[1]整理明细!$B:$B)</f>
        <v>S444014</v>
      </c>
      <c r="D199" s="47" t="s">
        <v>583</v>
      </c>
      <c r="E199" s="47" t="s">
        <v>1078</v>
      </c>
      <c r="F199" s="47"/>
      <c r="G199" s="66">
        <f>VLOOKUP($C199,'[2]2024.01月支付计划'!$B:$H,5,0)</f>
        <v>151605.35</v>
      </c>
      <c r="H199" s="66">
        <f>VLOOKUP($C199,'[2]2024.01月支付计划'!$B:$H,6,0)</f>
        <v>241600</v>
      </c>
      <c r="I199" s="66">
        <f>VLOOKUP($C199,'[2]2024.01月支付计划'!$B:$H,7,0)</f>
        <v>40266.6666666667</v>
      </c>
      <c r="J199" s="24">
        <f t="shared" ref="J199:L199" si="246">P199+V199+Y199+AB199+AE199+S199+M199</f>
        <v>148469.816</v>
      </c>
      <c r="K199" s="24">
        <f t="shared" si="246"/>
        <v>196879.04</v>
      </c>
      <c r="L199" s="24">
        <f t="shared" si="246"/>
        <v>-48409.2239999999</v>
      </c>
      <c r="M199" s="33">
        <f>VLOOKUP(C199,'[2]2024.01月支付计划'!$B:$K,10,0)</f>
        <v>32000</v>
      </c>
      <c r="N199" s="24"/>
      <c r="O199" s="24">
        <f t="shared" si="241"/>
        <v>32000</v>
      </c>
      <c r="P199" s="24">
        <f t="shared" si="192"/>
        <v>32213.3333333334</v>
      </c>
      <c r="Q199" s="24">
        <f>VLOOKUP(D199,'[4]12月'!$I:$J,2,0)</f>
        <v>30000</v>
      </c>
      <c r="R199" s="24">
        <f t="shared" si="234"/>
        <v>2213.33333333336</v>
      </c>
      <c r="S199" s="24">
        <f>VLOOKUP(C199,'[3]11月支付计划'!$C$102:$J$314,8,0)</f>
        <v>30000</v>
      </c>
      <c r="T199" s="24">
        <f>VLOOKUP(D199,'[4]11月'!$I:$J,2,0)</f>
        <v>40000</v>
      </c>
      <c r="U199" s="24">
        <f t="shared" si="235"/>
        <v>-10000</v>
      </c>
      <c r="V199" s="24">
        <f>VLOOKUP(D199,[5]河北应付账款!$C:$G,5,0)</f>
        <v>40005.944</v>
      </c>
      <c r="W199" s="24"/>
      <c r="X199" s="24">
        <f t="shared" si="236"/>
        <v>40005.944</v>
      </c>
      <c r="Y199" s="24"/>
      <c r="Z199" s="24">
        <f>VLOOKUP(D199,'[4]9月'!$I:$J,2,0)</f>
        <v>20000</v>
      </c>
      <c r="AA199" s="24">
        <f t="shared" si="237"/>
        <v>-20000</v>
      </c>
      <c r="AB199" s="24">
        <f>VLOOKUP(D199,[7]支付登记跟进V2!$B:$F,5,0)</f>
        <v>0</v>
      </c>
      <c r="AC199" s="24">
        <f>VLOOKUP(D199,'[4]8月'!$I:$J,2,0)</f>
        <v>2879.04</v>
      </c>
      <c r="AD199" s="24">
        <f t="shared" si="238"/>
        <v>-2879.04</v>
      </c>
      <c r="AE199" s="24">
        <f>VLOOKUP(D199,[8]签批清单!$B:$C,2,0)</f>
        <v>14250.5386666667</v>
      </c>
      <c r="AF199" s="24">
        <f>VLOOKUP(D199,'[4]7月'!$I:$J,2,0)</f>
        <v>104000</v>
      </c>
      <c r="AG199" s="24">
        <f t="shared" si="239"/>
        <v>-89749.4613333333</v>
      </c>
      <c r="AH199" s="47"/>
      <c r="AI199" s="42">
        <f t="shared" si="242"/>
        <v>142622.557333333</v>
      </c>
      <c r="AJ199" s="42">
        <f t="shared" si="243"/>
        <v>112622.557333333</v>
      </c>
      <c r="AK199" s="42">
        <f t="shared" si="244"/>
        <v>80409.2239999997</v>
      </c>
      <c r="AL199" s="42">
        <f t="shared" si="245"/>
        <v>48409.2239999997</v>
      </c>
      <c r="AM199" s="43" t="e">
        <f>VLOOKUP(D199,'[9]2月'!$B:$C,2,0)</f>
        <v>#N/A</v>
      </c>
      <c r="AN199" s="43">
        <f>VLOOKUP(C199,河北应付账款!$C:$AL,18,0)</f>
        <v>30000</v>
      </c>
      <c r="AO199" s="43" t="e">
        <f>VLOOKUP(C199,'河北原材料（大宗）'!$C:$AN,20,0)</f>
        <v>#N/A</v>
      </c>
      <c r="AP199" s="43" t="e">
        <f>VLOOKUP(C199,'预付&amp;票到付款'!$B:$AU,15,0)</f>
        <v>#N/A</v>
      </c>
      <c r="AQ199" s="43" t="e">
        <f>VLOOKUP(C199,'涉诉-河北'!$B:$AV,15,0)</f>
        <v>#N/A</v>
      </c>
    </row>
    <row r="200" s="43" customFormat="1" ht="16.5" hidden="1" spans="2:43">
      <c r="B200" s="46">
        <v>195</v>
      </c>
      <c r="C200" s="46" t="str">
        <f>_xlfn.XLOOKUP(D200,[1]整理明细!$C:$C,[1]整理明细!$B:$B)</f>
        <v>S413203</v>
      </c>
      <c r="D200" s="47" t="s">
        <v>585</v>
      </c>
      <c r="E200" s="47" t="s">
        <v>1078</v>
      </c>
      <c r="F200" s="47"/>
      <c r="G200" s="66">
        <f>VLOOKUP($C200,'[2]2024.01月支付计划'!$B:$H,5,0)</f>
        <v>47280</v>
      </c>
      <c r="H200" s="66">
        <f>VLOOKUP($C200,'[2]2024.01月支付计划'!$B:$H,6,0)</f>
        <v>67300</v>
      </c>
      <c r="I200" s="66">
        <f>VLOOKUP($C200,'[2]2024.01月支付计划'!$B:$H,7,0)</f>
        <v>11216.6666666667</v>
      </c>
      <c r="J200" s="24">
        <f t="shared" ref="J200:L200" si="247">P200+V200+Y200+AB200+AE200+S200+M200</f>
        <v>63293.3333333334</v>
      </c>
      <c r="K200" s="24">
        <f t="shared" si="247"/>
        <v>20000</v>
      </c>
      <c r="L200" s="24">
        <f t="shared" si="247"/>
        <v>43293.3333333334</v>
      </c>
      <c r="M200" s="33">
        <f>VLOOKUP(C200,'[2]2024.01月支付计划'!$B:$K,10,0)</f>
        <v>17400</v>
      </c>
      <c r="N200" s="24"/>
      <c r="O200" s="24">
        <f t="shared" si="241"/>
        <v>17400</v>
      </c>
      <c r="P200" s="24">
        <f t="shared" si="192"/>
        <v>8973.33333333336</v>
      </c>
      <c r="Q200" s="24"/>
      <c r="R200" s="24">
        <f t="shared" si="234"/>
        <v>8973.33333333336</v>
      </c>
      <c r="S200" s="24">
        <f>VLOOKUP(C200,'[3]11月支付计划'!$C$102:$J$314,8,0)</f>
        <v>10000</v>
      </c>
      <c r="T200" s="24">
        <f>VLOOKUP(D200,'[4]11月'!$I:$J,2,0)</f>
        <v>20000</v>
      </c>
      <c r="U200" s="24">
        <f t="shared" si="235"/>
        <v>-10000</v>
      </c>
      <c r="V200" s="24">
        <f>VLOOKUP(D200,[5]河北应付账款!$C:$G,5,0)</f>
        <v>26920</v>
      </c>
      <c r="W200" s="24"/>
      <c r="X200" s="24">
        <f t="shared" si="236"/>
        <v>26920</v>
      </c>
      <c r="Y200" s="24"/>
      <c r="Z200" s="24"/>
      <c r="AA200" s="24">
        <f t="shared" si="237"/>
        <v>0</v>
      </c>
      <c r="AB200" s="24"/>
      <c r="AC200" s="24"/>
      <c r="AD200" s="24">
        <f t="shared" si="238"/>
        <v>0</v>
      </c>
      <c r="AE200" s="24"/>
      <c r="AF200" s="24"/>
      <c r="AG200" s="24">
        <f t="shared" si="239"/>
        <v>0</v>
      </c>
      <c r="AH200" s="47"/>
      <c r="AI200" s="42">
        <f t="shared" si="242"/>
        <v>-6920</v>
      </c>
      <c r="AJ200" s="42">
        <f t="shared" si="243"/>
        <v>-16920</v>
      </c>
      <c r="AK200" s="42">
        <f t="shared" si="244"/>
        <v>-25893.3333333334</v>
      </c>
      <c r="AL200" s="42">
        <f t="shared" si="245"/>
        <v>-43293.3333333334</v>
      </c>
      <c r="AM200" s="43" t="e">
        <f>VLOOKUP(D200,'[9]2月'!$B:$C,2,0)</f>
        <v>#N/A</v>
      </c>
      <c r="AN200" s="43">
        <f>VLOOKUP(C200,河北应付账款!$C:$AL,18,0)</f>
        <v>10000</v>
      </c>
      <c r="AO200" s="43" t="e">
        <f>VLOOKUP(C200,'河北原材料（大宗）'!$C:$AN,20,0)</f>
        <v>#N/A</v>
      </c>
      <c r="AP200" s="43" t="e">
        <f>VLOOKUP(C200,'预付&amp;票到付款'!$B:$AU,15,0)</f>
        <v>#N/A</v>
      </c>
      <c r="AQ200" s="43" t="e">
        <f>VLOOKUP(C200,'涉诉-河北'!$B:$AV,15,0)</f>
        <v>#N/A</v>
      </c>
    </row>
    <row r="201" s="43" customFormat="1" ht="16.5" hidden="1" spans="2:43">
      <c r="B201" s="46">
        <v>196</v>
      </c>
      <c r="C201" s="46" t="str">
        <f>_xlfn.XLOOKUP(D201,[1]整理明细!$C:$C,[1]整理明细!$B:$B)</f>
        <v>S411044</v>
      </c>
      <c r="D201" s="47" t="s">
        <v>587</v>
      </c>
      <c r="E201" s="47" t="s">
        <v>1078</v>
      </c>
      <c r="F201" s="47"/>
      <c r="G201" s="66">
        <f>VLOOKUP($C201,'[2]2024.01月支付计划'!$B:$H,5,0)</f>
        <v>25460</v>
      </c>
      <c r="H201" s="66">
        <f>VLOOKUP($C201,'[2]2024.01月支付计划'!$B:$H,6,0)</f>
        <v>25500</v>
      </c>
      <c r="I201" s="66">
        <f>VLOOKUP($C201,'[2]2024.01月支付计划'!$B:$H,7,0)</f>
        <v>4250</v>
      </c>
      <c r="J201" s="24">
        <f t="shared" ref="J201:L201" si="248">P201+V201+Y201+AB201+AE201+S201+M201</f>
        <v>22480</v>
      </c>
      <c r="K201" s="24">
        <f t="shared" si="248"/>
        <v>0</v>
      </c>
      <c r="L201" s="24">
        <f t="shared" si="248"/>
        <v>22480</v>
      </c>
      <c r="M201" s="33">
        <f>VLOOKUP(C201,'[2]2024.01月支付计划'!$B:$K,10,0)</f>
        <v>3000</v>
      </c>
      <c r="N201" s="24"/>
      <c r="O201" s="24">
        <f t="shared" si="241"/>
        <v>3000</v>
      </c>
      <c r="P201" s="24">
        <f t="shared" si="192"/>
        <v>3400</v>
      </c>
      <c r="Q201" s="24"/>
      <c r="R201" s="24">
        <f t="shared" si="234"/>
        <v>3400</v>
      </c>
      <c r="S201" s="24">
        <f>VLOOKUP(C201,'[3]11月支付计划'!$C$102:$J$314,8,0)</f>
        <v>0</v>
      </c>
      <c r="T201" s="24"/>
      <c r="U201" s="24">
        <f t="shared" si="235"/>
        <v>0</v>
      </c>
      <c r="V201" s="24">
        <f>VLOOKUP(D201,[5]河北应付账款!$C:$G,5,0)</f>
        <v>16080</v>
      </c>
      <c r="W201" s="24"/>
      <c r="X201" s="24">
        <f t="shared" si="236"/>
        <v>16080</v>
      </c>
      <c r="Y201" s="24"/>
      <c r="Z201" s="24"/>
      <c r="AA201" s="24">
        <f t="shared" si="237"/>
        <v>0</v>
      </c>
      <c r="AB201" s="24"/>
      <c r="AC201" s="24"/>
      <c r="AD201" s="24">
        <f t="shared" si="238"/>
        <v>0</v>
      </c>
      <c r="AE201" s="24"/>
      <c r="AF201" s="24"/>
      <c r="AG201" s="24">
        <f t="shared" si="239"/>
        <v>0</v>
      </c>
      <c r="AH201" s="47"/>
      <c r="AI201" s="42">
        <f t="shared" si="242"/>
        <v>-16080</v>
      </c>
      <c r="AJ201" s="42">
        <f t="shared" si="243"/>
        <v>-16080</v>
      </c>
      <c r="AK201" s="42">
        <f t="shared" si="244"/>
        <v>-19480</v>
      </c>
      <c r="AL201" s="42">
        <f t="shared" si="245"/>
        <v>-22480</v>
      </c>
      <c r="AM201" s="43" t="e">
        <f>VLOOKUP(D201,'[9]2月'!$B:$C,2,0)</f>
        <v>#N/A</v>
      </c>
      <c r="AN201" s="43">
        <f>VLOOKUP(C201,河北应付账款!$C:$AL,18,0)</f>
        <v>0</v>
      </c>
      <c r="AO201" s="43" t="e">
        <f>VLOOKUP(C201,'河北原材料（大宗）'!$C:$AN,20,0)</f>
        <v>#N/A</v>
      </c>
      <c r="AP201" s="43" t="e">
        <f>VLOOKUP(C201,'预付&amp;票到付款'!$B:$AU,15,0)</f>
        <v>#N/A</v>
      </c>
      <c r="AQ201" s="43" t="e">
        <f>VLOOKUP(C201,'涉诉-河北'!$B:$AV,15,0)</f>
        <v>#N/A</v>
      </c>
    </row>
    <row r="202" s="43" customFormat="1" ht="16.5" hidden="1" spans="2:43">
      <c r="B202" s="46">
        <v>197</v>
      </c>
      <c r="C202" s="46" t="str">
        <f>_xlfn.XLOOKUP(D202,[1]整理明细!$C:$C,[1]整理明细!$B:$B)</f>
        <v>S413184</v>
      </c>
      <c r="D202" s="47" t="s">
        <v>589</v>
      </c>
      <c r="E202" s="47" t="s">
        <v>1078</v>
      </c>
      <c r="F202" s="47"/>
      <c r="G202" s="66">
        <f>VLOOKUP($C202,'[2]2024.01月支付计划'!$B:$H,5,0)</f>
        <v>22200</v>
      </c>
      <c r="H202" s="66">
        <f>VLOOKUP($C202,'[2]2024.01月支付计划'!$B:$H,6,0)</f>
        <v>22200</v>
      </c>
      <c r="I202" s="66">
        <f>VLOOKUP($C202,'[2]2024.01月支付计划'!$B:$H,7,0)</f>
        <v>3700</v>
      </c>
      <c r="J202" s="24">
        <f t="shared" ref="J202:L202" si="249">P202+V202+Y202+AB202+AE202+S202+M202</f>
        <v>5960</v>
      </c>
      <c r="K202" s="24">
        <f t="shared" si="249"/>
        <v>22200</v>
      </c>
      <c r="L202" s="24">
        <f t="shared" si="249"/>
        <v>-16240</v>
      </c>
      <c r="M202" s="33">
        <f>VLOOKUP(C202,'[2]2024.01月支付计划'!$B:$K,10,0)</f>
        <v>3000</v>
      </c>
      <c r="N202" s="24">
        <v>22200</v>
      </c>
      <c r="O202" s="24">
        <f t="shared" si="241"/>
        <v>-19200</v>
      </c>
      <c r="P202" s="24">
        <f t="shared" si="192"/>
        <v>2960</v>
      </c>
      <c r="Q202" s="24"/>
      <c r="R202" s="24">
        <f t="shared" si="234"/>
        <v>2960</v>
      </c>
      <c r="S202" s="24"/>
      <c r="T202" s="24"/>
      <c r="U202" s="24">
        <f t="shared" si="235"/>
        <v>0</v>
      </c>
      <c r="V202" s="24"/>
      <c r="W202" s="24"/>
      <c r="X202" s="24">
        <f t="shared" si="236"/>
        <v>0</v>
      </c>
      <c r="Y202" s="24"/>
      <c r="Z202" s="24"/>
      <c r="AA202" s="24">
        <f t="shared" si="237"/>
        <v>0</v>
      </c>
      <c r="AB202" s="24"/>
      <c r="AC202" s="24"/>
      <c r="AD202" s="24">
        <f t="shared" si="238"/>
        <v>0</v>
      </c>
      <c r="AE202" s="24"/>
      <c r="AF202" s="24"/>
      <c r="AG202" s="24">
        <f t="shared" si="239"/>
        <v>0</v>
      </c>
      <c r="AH202" s="47"/>
      <c r="AI202" s="42">
        <f t="shared" si="242"/>
        <v>22200</v>
      </c>
      <c r="AJ202" s="42">
        <f t="shared" si="243"/>
        <v>22200</v>
      </c>
      <c r="AK202" s="42">
        <f t="shared" si="244"/>
        <v>19240</v>
      </c>
      <c r="AL202" s="42">
        <f t="shared" si="245"/>
        <v>16240</v>
      </c>
      <c r="AM202" s="43" t="e">
        <f>VLOOKUP(D202,'[9]2月'!$B:$C,2,0)</f>
        <v>#N/A</v>
      </c>
      <c r="AN202" s="43">
        <f>VLOOKUP(C202,河北应付账款!$C:$AL,18,0)</f>
        <v>0</v>
      </c>
      <c r="AO202" s="43" t="e">
        <f>VLOOKUP(C202,'河北原材料（大宗）'!$C:$AN,20,0)</f>
        <v>#N/A</v>
      </c>
      <c r="AP202" s="43" t="e">
        <f>VLOOKUP(C202,'预付&amp;票到付款'!$B:$AU,15,0)</f>
        <v>#N/A</v>
      </c>
      <c r="AQ202" s="43" t="e">
        <f>VLOOKUP(C202,'涉诉-河北'!$B:$AV,15,0)</f>
        <v>#N/A</v>
      </c>
    </row>
    <row r="203" s="43" customFormat="1" ht="16.5" hidden="1" spans="2:43">
      <c r="B203" s="46">
        <v>198</v>
      </c>
      <c r="C203" s="46" t="str">
        <f>_xlfn.XLOOKUP(D203,[1]整理明细!$C:$C,[1]整理明细!$B:$B)</f>
        <v>S413202</v>
      </c>
      <c r="D203" s="47" t="s">
        <v>591</v>
      </c>
      <c r="E203" s="47" t="s">
        <v>1078</v>
      </c>
      <c r="F203" s="47"/>
      <c r="G203" s="66">
        <f>VLOOKUP($C203,'[2]2024.01月支付计划'!$B:$H,5,0)</f>
        <v>119282.46</v>
      </c>
      <c r="H203" s="66">
        <f>VLOOKUP($C203,'[2]2024.01月支付计划'!$B:$H,6,0)</f>
        <v>119300</v>
      </c>
      <c r="I203" s="66">
        <f>VLOOKUP($C203,'[2]2024.01月支付计划'!$B:$H,7,0)</f>
        <v>19883.3333333333</v>
      </c>
      <c r="J203" s="24">
        <f t="shared" ref="J203:L203" si="250">P203+V203+Y203+AB203+AE203+S203+M203</f>
        <v>31906.6666666666</v>
      </c>
      <c r="K203" s="24">
        <f t="shared" si="250"/>
        <v>30000</v>
      </c>
      <c r="L203" s="24">
        <f t="shared" si="250"/>
        <v>1906.66666666664</v>
      </c>
      <c r="M203" s="33">
        <f>VLOOKUP(C203,'[2]2024.01月支付计划'!$B:$K,10,0)</f>
        <v>16000</v>
      </c>
      <c r="N203" s="24">
        <v>30000</v>
      </c>
      <c r="O203" s="24">
        <f t="shared" si="241"/>
        <v>-14000</v>
      </c>
      <c r="P203" s="24">
        <f t="shared" si="192"/>
        <v>15906.6666666666</v>
      </c>
      <c r="Q203" s="24"/>
      <c r="R203" s="24">
        <f t="shared" si="234"/>
        <v>15906.6666666666</v>
      </c>
      <c r="S203" s="24">
        <f>VLOOKUP(C203,'[3]11月支付计划'!$C$102:$J$314,8,0)</f>
        <v>0</v>
      </c>
      <c r="T203" s="24"/>
      <c r="U203" s="24">
        <f t="shared" si="235"/>
        <v>0</v>
      </c>
      <c r="V203" s="24"/>
      <c r="W203" s="24"/>
      <c r="X203" s="24">
        <f t="shared" si="236"/>
        <v>0</v>
      </c>
      <c r="Y203" s="24"/>
      <c r="Z203" s="24"/>
      <c r="AA203" s="24">
        <f t="shared" si="237"/>
        <v>0</v>
      </c>
      <c r="AB203" s="24"/>
      <c r="AC203" s="24"/>
      <c r="AD203" s="24">
        <f t="shared" si="238"/>
        <v>0</v>
      </c>
      <c r="AE203" s="24"/>
      <c r="AF203" s="24"/>
      <c r="AG203" s="24">
        <f t="shared" si="239"/>
        <v>0</v>
      </c>
      <c r="AH203" s="47"/>
      <c r="AI203" s="42">
        <f t="shared" si="242"/>
        <v>30000</v>
      </c>
      <c r="AJ203" s="42">
        <f t="shared" si="243"/>
        <v>30000</v>
      </c>
      <c r="AK203" s="42">
        <f t="shared" si="244"/>
        <v>14093.3333333334</v>
      </c>
      <c r="AL203" s="42">
        <f t="shared" si="245"/>
        <v>-1906.66666666664</v>
      </c>
      <c r="AM203" s="43" t="e">
        <f>VLOOKUP(D203,'[9]2月'!$B:$C,2,0)</f>
        <v>#N/A</v>
      </c>
      <c r="AN203" s="43">
        <f>VLOOKUP(C203,河北应付账款!$C:$AL,18,0)</f>
        <v>0</v>
      </c>
      <c r="AO203" s="43" t="e">
        <f>VLOOKUP(C203,'河北原材料（大宗）'!$C:$AN,20,0)</f>
        <v>#N/A</v>
      </c>
      <c r="AP203" s="43" t="e">
        <f>VLOOKUP(C203,'预付&amp;票到付款'!$B:$AU,15,0)</f>
        <v>#N/A</v>
      </c>
      <c r="AQ203" s="43" t="e">
        <f>VLOOKUP(C203,'涉诉-河北'!$B:$AV,15,0)</f>
        <v>#N/A</v>
      </c>
    </row>
    <row r="204" s="43" customFormat="1" ht="16.5" hidden="1" spans="2:43">
      <c r="B204" s="46">
        <v>199</v>
      </c>
      <c r="C204" s="46" t="str">
        <f>_xlfn.XLOOKUP(D204,[1]整理明细!$C:$C,[1]整理明细!$B:$B)</f>
        <v>S413204</v>
      </c>
      <c r="D204" s="47" t="s">
        <v>593</v>
      </c>
      <c r="E204" s="47" t="s">
        <v>1078</v>
      </c>
      <c r="F204" s="47"/>
      <c r="G204" s="66">
        <f>VLOOKUP($C204,'[2]2024.01月支付计划'!$B:$H,5,0)</f>
        <v>143046.27</v>
      </c>
      <c r="H204" s="66">
        <f>VLOOKUP($C204,'[2]2024.01月支付计划'!$B:$H,6,0)</f>
        <v>143000</v>
      </c>
      <c r="I204" s="66">
        <f>VLOOKUP($C204,'[2]2024.01月支付计划'!$B:$H,7,0)</f>
        <v>23833.3333333333</v>
      </c>
      <c r="J204" s="24">
        <f t="shared" ref="J204:L204" si="251">P204+V204+Y204+AB204+AE204+S204+M204</f>
        <v>38066.6666666666</v>
      </c>
      <c r="K204" s="24">
        <f t="shared" si="251"/>
        <v>49552.48</v>
      </c>
      <c r="L204" s="24">
        <f t="shared" si="251"/>
        <v>-11485.8133333334</v>
      </c>
      <c r="M204" s="33">
        <f>VLOOKUP(C204,'[2]2024.01月支付计划'!$B:$K,10,0)</f>
        <v>19000</v>
      </c>
      <c r="N204" s="24">
        <v>49552.48</v>
      </c>
      <c r="O204" s="24">
        <f t="shared" si="241"/>
        <v>-30552.48</v>
      </c>
      <c r="P204" s="24">
        <f t="shared" si="192"/>
        <v>19066.6666666666</v>
      </c>
      <c r="Q204" s="24"/>
      <c r="R204" s="24">
        <f t="shared" si="234"/>
        <v>19066.6666666666</v>
      </c>
      <c r="S204" s="24">
        <f>VLOOKUP(C204,'[3]11月支付计划'!$C$102:$J$314,8,0)</f>
        <v>0</v>
      </c>
      <c r="T204" s="24"/>
      <c r="U204" s="24">
        <f t="shared" si="235"/>
        <v>0</v>
      </c>
      <c r="V204" s="24"/>
      <c r="W204" s="24"/>
      <c r="X204" s="24">
        <f t="shared" si="236"/>
        <v>0</v>
      </c>
      <c r="Y204" s="24"/>
      <c r="Z204" s="24"/>
      <c r="AA204" s="24">
        <f t="shared" si="237"/>
        <v>0</v>
      </c>
      <c r="AB204" s="24"/>
      <c r="AC204" s="24"/>
      <c r="AD204" s="24">
        <f t="shared" si="238"/>
        <v>0</v>
      </c>
      <c r="AE204" s="24"/>
      <c r="AF204" s="24"/>
      <c r="AG204" s="24">
        <f t="shared" si="239"/>
        <v>0</v>
      </c>
      <c r="AH204" s="47"/>
      <c r="AI204" s="42">
        <f t="shared" si="242"/>
        <v>49552.48</v>
      </c>
      <c r="AJ204" s="42">
        <f t="shared" si="243"/>
        <v>49552.48</v>
      </c>
      <c r="AK204" s="42">
        <f t="shared" si="244"/>
        <v>30485.8133333334</v>
      </c>
      <c r="AL204" s="42">
        <f t="shared" si="245"/>
        <v>11485.8133333334</v>
      </c>
      <c r="AM204" s="43" t="e">
        <f>VLOOKUP(D204,'[9]2月'!$B:$C,2,0)</f>
        <v>#N/A</v>
      </c>
      <c r="AN204" s="43">
        <f>VLOOKUP(C204,河北应付账款!$C:$AL,18,0)</f>
        <v>0</v>
      </c>
      <c r="AO204" s="43" t="e">
        <f>VLOOKUP(C204,'河北原材料（大宗）'!$C:$AN,20,0)</f>
        <v>#N/A</v>
      </c>
      <c r="AP204" s="43" t="e">
        <f>VLOOKUP(C204,'预付&amp;票到付款'!$B:$AU,15,0)</f>
        <v>#N/A</v>
      </c>
      <c r="AQ204" s="43" t="e">
        <f>VLOOKUP(C204,'涉诉-河北'!$B:$AV,15,0)</f>
        <v>#N/A</v>
      </c>
    </row>
    <row r="205" s="43" customFormat="1" ht="16.5" hidden="1" spans="2:43">
      <c r="B205" s="46">
        <v>200</v>
      </c>
      <c r="C205" s="46" t="str">
        <f>_xlfn.XLOOKUP(D205,[1]整理明细!$C:$C,[1]整理明细!$B:$B)</f>
        <v>S434011</v>
      </c>
      <c r="D205" s="47" t="s">
        <v>595</v>
      </c>
      <c r="E205" s="47" t="s">
        <v>1078</v>
      </c>
      <c r="F205" s="47"/>
      <c r="G205" s="66">
        <f>VLOOKUP($C205,'[2]2024.01月支付计划'!$B:$H,5,0)</f>
        <v>6225.04</v>
      </c>
      <c r="H205" s="66">
        <f>VLOOKUP($C205,'[2]2024.01月支付计划'!$B:$H,6,0)</f>
        <v>0</v>
      </c>
      <c r="I205" s="66">
        <f>VLOOKUP($C205,'[2]2024.01月支付计划'!$B:$H,7,0)</f>
        <v>0</v>
      </c>
      <c r="J205" s="24">
        <f t="shared" ref="J205:L205" si="252">P205+V205+Y205+AB205+AE205+S205+M205</f>
        <v>6225.04</v>
      </c>
      <c r="K205" s="24">
        <f t="shared" si="252"/>
        <v>0</v>
      </c>
      <c r="L205" s="24">
        <f t="shared" si="252"/>
        <v>6225.04</v>
      </c>
      <c r="M205" s="33">
        <f>VLOOKUP(C205,'[2]2024.01月支付计划'!$B:$K,10,0)</f>
        <v>6225.04</v>
      </c>
      <c r="N205" s="24"/>
      <c r="O205" s="24">
        <f t="shared" si="241"/>
        <v>6225.04</v>
      </c>
      <c r="P205" s="24">
        <f t="shared" si="192"/>
        <v>0</v>
      </c>
      <c r="Q205" s="24"/>
      <c r="R205" s="24">
        <f t="shared" si="234"/>
        <v>0</v>
      </c>
      <c r="S205" s="24"/>
      <c r="T205" s="24"/>
      <c r="U205" s="24">
        <f t="shared" si="235"/>
        <v>0</v>
      </c>
      <c r="V205" s="24"/>
      <c r="W205" s="24"/>
      <c r="X205" s="24">
        <f t="shared" si="236"/>
        <v>0</v>
      </c>
      <c r="Y205" s="24"/>
      <c r="Z205" s="24"/>
      <c r="AA205" s="24">
        <f t="shared" si="237"/>
        <v>0</v>
      </c>
      <c r="AB205" s="24"/>
      <c r="AC205" s="24"/>
      <c r="AD205" s="24">
        <f t="shared" si="238"/>
        <v>0</v>
      </c>
      <c r="AE205" s="24"/>
      <c r="AF205" s="24"/>
      <c r="AG205" s="24">
        <f t="shared" si="239"/>
        <v>0</v>
      </c>
      <c r="AH205" s="47"/>
      <c r="AI205" s="42">
        <f t="shared" si="242"/>
        <v>0</v>
      </c>
      <c r="AJ205" s="42">
        <f t="shared" si="243"/>
        <v>0</v>
      </c>
      <c r="AK205" s="42">
        <f t="shared" si="244"/>
        <v>0</v>
      </c>
      <c r="AL205" s="42">
        <f t="shared" si="245"/>
        <v>-6225.04</v>
      </c>
      <c r="AM205" s="43" t="e">
        <f>VLOOKUP(D205,'[9]2月'!$B:$C,2,0)</f>
        <v>#N/A</v>
      </c>
      <c r="AN205" s="43">
        <f>VLOOKUP(C205,河北应付账款!$C:$AL,18,0)</f>
        <v>0</v>
      </c>
      <c r="AO205" s="43" t="e">
        <f>VLOOKUP(C205,'河北原材料（大宗）'!$C:$AN,20,0)</f>
        <v>#N/A</v>
      </c>
      <c r="AP205" s="43">
        <f>VLOOKUP(C205,'预付&amp;票到付款'!$B:$AU,15,0)</f>
        <v>0</v>
      </c>
      <c r="AQ205" s="43" t="e">
        <f>VLOOKUP(C205,'涉诉-河北'!$B:$AV,15,0)</f>
        <v>#N/A</v>
      </c>
    </row>
    <row r="206" s="43" customFormat="1" ht="16.5" hidden="1" spans="2:44">
      <c r="B206" s="67">
        <v>201</v>
      </c>
      <c r="C206" s="67" t="str">
        <f>_xlfn.XLOOKUP(D206,[1]整理明细!$C:$C,[1]整理明细!$B:$B)</f>
        <v>S437055</v>
      </c>
      <c r="D206" s="68" t="s">
        <v>597</v>
      </c>
      <c r="E206" s="68" t="s">
        <v>1078</v>
      </c>
      <c r="F206" s="68"/>
      <c r="G206" s="66">
        <f>VLOOKUP($C206,'[2]2024.01月支付计划'!$B:$H,5,0)</f>
        <v>249517.56</v>
      </c>
      <c r="H206" s="66">
        <f>VLOOKUP($C206,'[2]2024.01月支付计划'!$B:$H,6,0)</f>
        <v>249506.36</v>
      </c>
      <c r="I206" s="66">
        <f>VLOOKUP($C206,'[2]2024.01月支付计划'!$B:$H,7,0)</f>
        <v>41584.3933333333</v>
      </c>
      <c r="J206" s="24">
        <f t="shared" ref="J206:L206" si="253">P206+V206+Y206+AB206+AE206+S206+M206</f>
        <v>189478.714666667</v>
      </c>
      <c r="K206" s="24">
        <f t="shared" si="253"/>
        <v>0</v>
      </c>
      <c r="L206" s="24">
        <f t="shared" si="253"/>
        <v>189478.714666667</v>
      </c>
      <c r="M206" s="33">
        <f>VLOOKUP(C206,'[2]2024.01月支付计划'!$B:$K,10,0)</f>
        <v>156211.2</v>
      </c>
      <c r="N206" s="24"/>
      <c r="O206" s="24">
        <f t="shared" si="241"/>
        <v>156211.2</v>
      </c>
      <c r="P206" s="24">
        <f t="shared" si="192"/>
        <v>33267.5146666666</v>
      </c>
      <c r="Q206" s="24"/>
      <c r="R206" s="24">
        <f t="shared" si="234"/>
        <v>33267.5146666666</v>
      </c>
      <c r="S206" s="24"/>
      <c r="T206" s="24"/>
      <c r="U206" s="24">
        <f t="shared" si="235"/>
        <v>0</v>
      </c>
      <c r="V206" s="24"/>
      <c r="W206" s="24"/>
      <c r="X206" s="24">
        <f t="shared" si="236"/>
        <v>0</v>
      </c>
      <c r="Y206" s="24"/>
      <c r="Z206" s="24"/>
      <c r="AA206" s="24">
        <f t="shared" si="237"/>
        <v>0</v>
      </c>
      <c r="AB206" s="24"/>
      <c r="AC206" s="24"/>
      <c r="AD206" s="24">
        <f t="shared" si="238"/>
        <v>0</v>
      </c>
      <c r="AE206" s="24"/>
      <c r="AF206" s="24"/>
      <c r="AG206" s="24">
        <f t="shared" si="239"/>
        <v>0</v>
      </c>
      <c r="AH206" s="47"/>
      <c r="AI206" s="42">
        <f t="shared" si="242"/>
        <v>0</v>
      </c>
      <c r="AJ206" s="42">
        <f t="shared" si="243"/>
        <v>0</v>
      </c>
      <c r="AK206" s="42">
        <f t="shared" si="244"/>
        <v>-33267.5146666666</v>
      </c>
      <c r="AL206" s="42">
        <f t="shared" si="245"/>
        <v>-189478.714666667</v>
      </c>
      <c r="AM206" s="43" t="e">
        <f>VLOOKUP(D206,'[9]2月'!$B:$C,2,0)</f>
        <v>#N/A</v>
      </c>
      <c r="AN206" s="43">
        <f>VLOOKUP(C206,河北应付账款!$C:$AL,18,0)</f>
        <v>0</v>
      </c>
      <c r="AO206" s="43" t="e">
        <f>VLOOKUP(C206,'河北原材料（大宗）'!$C:$AN,20,0)</f>
        <v>#N/A</v>
      </c>
      <c r="AP206" s="43" t="e">
        <f>VLOOKUP(C206,'预付&amp;票到付款'!$B:$AU,15,0)</f>
        <v>#N/A</v>
      </c>
      <c r="AQ206" s="43" t="e">
        <f>VLOOKUP(C206,'涉诉-河北'!$B:$AV,15,0)</f>
        <v>#N/A</v>
      </c>
      <c r="AR206" s="43">
        <v>1</v>
      </c>
    </row>
    <row r="207" s="43" customFormat="1" ht="16.5" hidden="1" spans="2:43">
      <c r="B207" s="46">
        <v>202</v>
      </c>
      <c r="C207" s="46" t="str">
        <f>_xlfn.XLOOKUP(D207,[1]整理明细!$C:$C,[1]整理明细!$B:$B)</f>
        <v>S437056</v>
      </c>
      <c r="D207" s="47" t="s">
        <v>599</v>
      </c>
      <c r="E207" s="47" t="s">
        <v>1078</v>
      </c>
      <c r="F207" s="47"/>
      <c r="G207" s="66">
        <f>VLOOKUP($C207,'[2]2024.01月支付计划'!$B:$H,5,0)</f>
        <v>0</v>
      </c>
      <c r="H207" s="66">
        <f>VLOOKUP($C207,'[2]2024.01月支付计划'!$B:$H,6,0)</f>
        <v>5600</v>
      </c>
      <c r="I207" s="66">
        <f>VLOOKUP($C207,'[2]2024.01月支付计划'!$B:$H,7,0)</f>
        <v>933.333333333333</v>
      </c>
      <c r="J207" s="24">
        <f t="shared" ref="J207:L207" si="254">P207+V207+Y207+AB207+AE207+S207+M207</f>
        <v>746.666666666667</v>
      </c>
      <c r="K207" s="24">
        <f t="shared" si="254"/>
        <v>11200</v>
      </c>
      <c r="L207" s="24">
        <f t="shared" si="254"/>
        <v>-10453.3333333333</v>
      </c>
      <c r="M207" s="33">
        <f>VLOOKUP(C207,'[2]2024.01月支付计划'!$B:$K,10,0)</f>
        <v>0</v>
      </c>
      <c r="N207" s="24"/>
      <c r="O207" s="24">
        <f t="shared" si="241"/>
        <v>0</v>
      </c>
      <c r="P207" s="24">
        <f t="shared" si="192"/>
        <v>746.666666666667</v>
      </c>
      <c r="Q207" s="24">
        <f>VLOOKUP(D207,'[4]12月'!$I:$J,2,0)</f>
        <v>5600</v>
      </c>
      <c r="R207" s="24">
        <f t="shared" si="234"/>
        <v>-4853.33333333333</v>
      </c>
      <c r="S207" s="24"/>
      <c r="T207" s="24"/>
      <c r="U207" s="24">
        <f t="shared" si="235"/>
        <v>0</v>
      </c>
      <c r="V207" s="24">
        <f>VLOOKUP(D207,[5]河北应付账款!$C:$G,5,0)</f>
        <v>0</v>
      </c>
      <c r="W207" s="24">
        <f>VLOOKUP(D207,'[4]10月'!$I:$J,2,0)</f>
        <v>5600</v>
      </c>
      <c r="X207" s="24">
        <f t="shared" si="236"/>
        <v>-5600</v>
      </c>
      <c r="Y207" s="24"/>
      <c r="Z207" s="24"/>
      <c r="AA207" s="24">
        <f t="shared" si="237"/>
        <v>0</v>
      </c>
      <c r="AB207" s="24"/>
      <c r="AC207" s="24"/>
      <c r="AD207" s="24">
        <f t="shared" si="238"/>
        <v>0</v>
      </c>
      <c r="AE207" s="24"/>
      <c r="AF207" s="24"/>
      <c r="AG207" s="24">
        <f t="shared" si="239"/>
        <v>0</v>
      </c>
      <c r="AH207" s="47"/>
      <c r="AI207" s="42">
        <f t="shared" si="242"/>
        <v>11200</v>
      </c>
      <c r="AJ207" s="42">
        <f t="shared" si="243"/>
        <v>11200</v>
      </c>
      <c r="AK207" s="42">
        <f t="shared" si="244"/>
        <v>10453.3333333333</v>
      </c>
      <c r="AL207" s="42">
        <f t="shared" si="245"/>
        <v>10453.3333333333</v>
      </c>
      <c r="AM207" s="43" t="e">
        <f>VLOOKUP(D207,'[9]2月'!$B:$C,2,0)</f>
        <v>#N/A</v>
      </c>
      <c r="AN207" s="43">
        <f>VLOOKUP(C207,河北应付账款!$C:$AL,18,0)</f>
        <v>0</v>
      </c>
      <c r="AO207" s="43" t="e">
        <f>VLOOKUP(C207,'河北原材料（大宗）'!$C:$AN,20,0)</f>
        <v>#N/A</v>
      </c>
      <c r="AP207" s="43" t="e">
        <f>VLOOKUP(C207,'预付&amp;票到付款'!$B:$AU,15,0)</f>
        <v>#N/A</v>
      </c>
      <c r="AQ207" s="43" t="e">
        <f>VLOOKUP(C207,'涉诉-河北'!$B:$AV,15,0)</f>
        <v>#N/A</v>
      </c>
    </row>
    <row r="208" s="25" customFormat="1" ht="16.5" hidden="1" spans="2:44">
      <c r="B208" s="72"/>
      <c r="C208" s="72" t="s">
        <v>566</v>
      </c>
      <c r="D208" s="72" t="s">
        <v>567</v>
      </c>
      <c r="E208" s="68" t="s">
        <v>1078</v>
      </c>
      <c r="F208" s="72"/>
      <c r="G208" s="66">
        <f>VLOOKUP($C208,'[2]2024.01月支付计划'!$B:$H,5,0)</f>
        <v>3464.06</v>
      </c>
      <c r="H208" s="66">
        <f>VLOOKUP($C208,'[2]2024.01月支付计划'!$B:$H,6,0)</f>
        <v>4500</v>
      </c>
      <c r="I208" s="66">
        <f>VLOOKUP($C208,'[2]2024.01月支付计划'!$B:$H,7,0)</f>
        <v>750</v>
      </c>
      <c r="J208" s="24">
        <f t="shared" ref="J208:L208" si="255">P208+V208+Y208+AB208+AE208+S208+M208</f>
        <v>6600</v>
      </c>
      <c r="K208" s="24">
        <f t="shared" si="255"/>
        <v>1000</v>
      </c>
      <c r="L208" s="24">
        <f t="shared" si="255"/>
        <v>5600</v>
      </c>
      <c r="M208" s="33">
        <v>0</v>
      </c>
      <c r="N208" s="24"/>
      <c r="O208" s="34"/>
      <c r="P208" s="34"/>
      <c r="Q208" s="34"/>
      <c r="R208" s="34"/>
      <c r="S208" s="34"/>
      <c r="T208" s="34"/>
      <c r="U208" s="34"/>
      <c r="V208" s="34">
        <v>3600</v>
      </c>
      <c r="W208" s="34"/>
      <c r="X208" s="34">
        <f t="shared" si="236"/>
        <v>3600</v>
      </c>
      <c r="Y208" s="24">
        <f>VLOOKUP(D208,'[6]规则内-打印版'!$D$3:$I$158,6,0)</f>
        <v>2000</v>
      </c>
      <c r="Z208" s="34"/>
      <c r="AA208" s="34">
        <f t="shared" si="237"/>
        <v>2000</v>
      </c>
      <c r="AB208" s="24">
        <f>VLOOKUP(D208,[7]支付登记跟进V2!$B:$F,5,0)</f>
        <v>1000</v>
      </c>
      <c r="AC208" s="24">
        <f>VLOOKUP(D208,'[4]8月'!$I:$J,2,0)</f>
        <v>1000</v>
      </c>
      <c r="AD208" s="34">
        <f t="shared" si="238"/>
        <v>0</v>
      </c>
      <c r="AE208" s="24"/>
      <c r="AF208" s="24"/>
      <c r="AG208" s="34">
        <f t="shared" si="239"/>
        <v>0</v>
      </c>
      <c r="AI208" s="42">
        <f t="shared" si="242"/>
        <v>-5600</v>
      </c>
      <c r="AJ208" s="42">
        <f t="shared" si="243"/>
        <v>-5600</v>
      </c>
      <c r="AK208" s="42">
        <f t="shared" si="244"/>
        <v>-5600</v>
      </c>
      <c r="AL208" s="42">
        <f t="shared" si="245"/>
        <v>-5600</v>
      </c>
      <c r="AM208" s="43" t="e">
        <f>VLOOKUP(D208,'[9]2月'!$B:$C,2,0)</f>
        <v>#N/A</v>
      </c>
      <c r="AN208" s="43">
        <f>VLOOKUP(C208,河北应付账款!$C:$AL,18,0)</f>
        <v>0</v>
      </c>
      <c r="AO208" s="43" t="e">
        <f>VLOOKUP(C208,'河北原材料（大宗）'!$C:$AN,20,0)</f>
        <v>#N/A</v>
      </c>
      <c r="AP208" s="43" t="e">
        <f>VLOOKUP(C208,'预付&amp;票到付款'!$B:$AU,15,0)</f>
        <v>#N/A</v>
      </c>
      <c r="AQ208" s="43" t="e">
        <f>VLOOKUP(C208,'涉诉-河北'!$B:$AV,15,0)</f>
        <v>#N/A</v>
      </c>
      <c r="AR208" s="43">
        <v>1</v>
      </c>
    </row>
    <row r="209" s="25" customFormat="1" ht="16.5" hidden="1" spans="2:44">
      <c r="B209" s="72"/>
      <c r="C209" s="72" t="s">
        <v>368</v>
      </c>
      <c r="D209" s="72" t="s">
        <v>369</v>
      </c>
      <c r="E209" s="68" t="s">
        <v>1078</v>
      </c>
      <c r="F209" s="72"/>
      <c r="G209" s="66">
        <f>VLOOKUP($C209,'[2]2024.01月支付计划'!$B:$H,5,0)</f>
        <v>7894</v>
      </c>
      <c r="H209" s="66">
        <f>VLOOKUP($C209,'[2]2024.01月支付计划'!$B:$H,6,0)</f>
        <v>0</v>
      </c>
      <c r="I209" s="66">
        <f>VLOOKUP($C209,'[2]2024.01月支付计划'!$B:$H,7,0)</f>
        <v>0</v>
      </c>
      <c r="J209" s="24">
        <f t="shared" ref="J209:L209" si="256">P209+V209+Y209+AB209+AE209+S209+M209</f>
        <v>1063.2</v>
      </c>
      <c r="K209" s="24">
        <f t="shared" si="256"/>
        <v>0</v>
      </c>
      <c r="L209" s="24">
        <f t="shared" si="256"/>
        <v>1063.2</v>
      </c>
      <c r="M209" s="33">
        <v>0</v>
      </c>
      <c r="N209" s="24"/>
      <c r="O209" s="34"/>
      <c r="P209" s="34"/>
      <c r="Q209" s="34"/>
      <c r="R209" s="34"/>
      <c r="S209" s="34"/>
      <c r="T209" s="34"/>
      <c r="U209" s="34"/>
      <c r="V209" s="34">
        <v>800</v>
      </c>
      <c r="W209" s="34"/>
      <c r="X209" s="34">
        <f t="shared" si="236"/>
        <v>800</v>
      </c>
      <c r="Y209" s="24"/>
      <c r="Z209" s="34"/>
      <c r="AA209" s="34">
        <f t="shared" si="237"/>
        <v>0</v>
      </c>
      <c r="AB209" s="24">
        <f>VLOOKUP(D209,[7]支付登记跟进V2!$B:$F,5,0)</f>
        <v>0</v>
      </c>
      <c r="AC209" s="24"/>
      <c r="AD209" s="34">
        <f t="shared" si="238"/>
        <v>0</v>
      </c>
      <c r="AE209" s="24">
        <f>VLOOKUP(D209,[8]签批清单!$B:$C,2,0)</f>
        <v>263.2</v>
      </c>
      <c r="AF209" s="24"/>
      <c r="AG209" s="34">
        <f t="shared" si="239"/>
        <v>263.2</v>
      </c>
      <c r="AI209" s="42">
        <f t="shared" si="242"/>
        <v>-1063.2</v>
      </c>
      <c r="AJ209" s="42">
        <f t="shared" si="243"/>
        <v>-1063.2</v>
      </c>
      <c r="AK209" s="42">
        <f t="shared" si="244"/>
        <v>-1063.2</v>
      </c>
      <c r="AL209" s="42">
        <f t="shared" si="245"/>
        <v>-1063.2</v>
      </c>
      <c r="AM209" s="43" t="e">
        <f>VLOOKUP(D209,'[9]2月'!$B:$C,2,0)</f>
        <v>#N/A</v>
      </c>
      <c r="AN209" s="43">
        <f>VLOOKUP(C209,河北应付账款!$C:$AL,18,0)</f>
        <v>0</v>
      </c>
      <c r="AO209" s="43" t="e">
        <f>VLOOKUP(C209,'河北原材料（大宗）'!$C:$AN,20,0)</f>
        <v>#N/A</v>
      </c>
      <c r="AP209" s="43" t="e">
        <f>VLOOKUP(C209,'预付&amp;票到付款'!$B:$AU,15,0)</f>
        <v>#N/A</v>
      </c>
      <c r="AQ209" s="43" t="e">
        <f>VLOOKUP(C209,'涉诉-河北'!$B:$AV,15,0)</f>
        <v>#N/A</v>
      </c>
      <c r="AR209" s="43">
        <v>1</v>
      </c>
    </row>
    <row r="210" s="25" customFormat="1" ht="16.5" hidden="1" spans="2:44">
      <c r="B210" s="72"/>
      <c r="C210" s="72" t="s">
        <v>490</v>
      </c>
      <c r="D210" s="72" t="s">
        <v>491</v>
      </c>
      <c r="E210" s="68" t="s">
        <v>1078</v>
      </c>
      <c r="F210" s="72"/>
      <c r="G210" s="66">
        <f>VLOOKUP($C210,'[2]2024.01月支付计划'!$B:$H,5,0)</f>
        <v>16080</v>
      </c>
      <c r="H210" s="66">
        <f>VLOOKUP($C210,'[2]2024.01月支付计划'!$B:$H,6,0)</f>
        <v>0</v>
      </c>
      <c r="I210" s="66">
        <f>VLOOKUP($C210,'[2]2024.01月支付计划'!$B:$H,7,0)</f>
        <v>0</v>
      </c>
      <c r="J210" s="24">
        <f t="shared" ref="J210:L210" si="257">P210+V210+Y210+AB210+AE210+S210+M210</f>
        <v>6090.66666666667</v>
      </c>
      <c r="K210" s="24">
        <f t="shared" si="257"/>
        <v>2000</v>
      </c>
      <c r="L210" s="24">
        <f t="shared" si="257"/>
        <v>4090.66666666667</v>
      </c>
      <c r="M210" s="33">
        <v>0</v>
      </c>
      <c r="N210" s="24"/>
      <c r="O210" s="34"/>
      <c r="P210" s="34"/>
      <c r="Q210" s="34"/>
      <c r="R210" s="34"/>
      <c r="S210" s="34"/>
      <c r="T210" s="34"/>
      <c r="U210" s="34"/>
      <c r="V210" s="34">
        <v>1680</v>
      </c>
      <c r="W210" s="34"/>
      <c r="X210" s="34">
        <f t="shared" si="236"/>
        <v>1680</v>
      </c>
      <c r="Y210" s="24"/>
      <c r="Z210" s="34"/>
      <c r="AA210" s="34">
        <f t="shared" si="237"/>
        <v>0</v>
      </c>
      <c r="AB210" s="24">
        <f>VLOOKUP(D210,[7]支付登记跟进V2!$B:$F,5,0)</f>
        <v>2000</v>
      </c>
      <c r="AC210" s="24">
        <f>VLOOKUP(D210,'[4]8月'!$I:$J,2,0)</f>
        <v>2000</v>
      </c>
      <c r="AD210" s="34">
        <f t="shared" si="238"/>
        <v>0</v>
      </c>
      <c r="AE210" s="24">
        <f>VLOOKUP(D210,[8]签批清单!$B:$C,2,0)</f>
        <v>2410.66666666667</v>
      </c>
      <c r="AF210" s="24"/>
      <c r="AG210" s="34">
        <f t="shared" si="239"/>
        <v>2410.66666666667</v>
      </c>
      <c r="AI210" s="42">
        <f t="shared" si="242"/>
        <v>-4090.66666666667</v>
      </c>
      <c r="AJ210" s="42">
        <f t="shared" si="243"/>
        <v>-4090.66666666667</v>
      </c>
      <c r="AK210" s="42">
        <f t="shared" si="244"/>
        <v>-4090.66666666667</v>
      </c>
      <c r="AL210" s="42">
        <f t="shared" si="245"/>
        <v>-4090.66666666667</v>
      </c>
      <c r="AM210" s="43" t="e">
        <f>VLOOKUP(D210,'[9]2月'!$B:$C,2,0)</f>
        <v>#N/A</v>
      </c>
      <c r="AN210" s="43">
        <f>VLOOKUP(C210,河北应付账款!$C:$AL,18,0)</f>
        <v>0</v>
      </c>
      <c r="AO210" s="43" t="e">
        <f>VLOOKUP(C210,'河北原材料（大宗）'!$C:$AN,20,0)</f>
        <v>#N/A</v>
      </c>
      <c r="AP210" s="43" t="e">
        <f>VLOOKUP(C210,'预付&amp;票到付款'!$B:$AU,15,0)</f>
        <v>#N/A</v>
      </c>
      <c r="AQ210" s="43" t="e">
        <f>VLOOKUP(C210,'涉诉-河北'!$B:$AV,15,0)</f>
        <v>#N/A</v>
      </c>
      <c r="AR210" s="43">
        <v>1</v>
      </c>
    </row>
    <row r="211" s="25" customFormat="1" ht="16.5" hidden="1" spans="2:44">
      <c r="B211" s="72"/>
      <c r="C211" s="72" t="s">
        <v>282</v>
      </c>
      <c r="D211" s="72" t="s">
        <v>283</v>
      </c>
      <c r="E211" s="68" t="s">
        <v>1078</v>
      </c>
      <c r="F211" s="72"/>
      <c r="G211" s="66">
        <v>0</v>
      </c>
      <c r="H211" s="66">
        <v>0</v>
      </c>
      <c r="I211" s="66">
        <v>0</v>
      </c>
      <c r="J211" s="24">
        <f t="shared" ref="J211:L211" si="258">P211+V211+Y211+AB211+AE211+S211+M211</f>
        <v>9680</v>
      </c>
      <c r="K211" s="24">
        <f t="shared" si="258"/>
        <v>1000</v>
      </c>
      <c r="L211" s="24">
        <f t="shared" si="258"/>
        <v>8680</v>
      </c>
      <c r="M211" s="33"/>
      <c r="N211" s="24"/>
      <c r="O211" s="34"/>
      <c r="P211" s="34"/>
      <c r="Q211" s="34"/>
      <c r="R211" s="34"/>
      <c r="S211" s="34"/>
      <c r="T211" s="34"/>
      <c r="U211" s="34"/>
      <c r="V211" s="34">
        <v>7680</v>
      </c>
      <c r="W211" s="34"/>
      <c r="X211" s="34">
        <f t="shared" si="236"/>
        <v>7680</v>
      </c>
      <c r="Y211" s="24">
        <f>VLOOKUP(D211,'[6]规则内-打印版'!$D$3:$I$158,6,0)</f>
        <v>1000</v>
      </c>
      <c r="Z211" s="34"/>
      <c r="AA211" s="34">
        <f t="shared" si="237"/>
        <v>1000</v>
      </c>
      <c r="AB211" s="24">
        <f>VLOOKUP(D211,[7]支付登记跟进V2!$B:$F,5,0)</f>
        <v>1000</v>
      </c>
      <c r="AC211" s="24">
        <f>VLOOKUP(D211,'[4]8月'!$I:$J,2,0)</f>
        <v>1000</v>
      </c>
      <c r="AD211" s="34">
        <f t="shared" si="238"/>
        <v>0</v>
      </c>
      <c r="AE211" s="24"/>
      <c r="AF211" s="24"/>
      <c r="AG211" s="34">
        <f t="shared" si="239"/>
        <v>0</v>
      </c>
      <c r="AI211" s="42">
        <f t="shared" si="242"/>
        <v>-8680</v>
      </c>
      <c r="AJ211" s="42">
        <f t="shared" si="243"/>
        <v>-8680</v>
      </c>
      <c r="AK211" s="42">
        <f t="shared" si="244"/>
        <v>-8680</v>
      </c>
      <c r="AL211" s="42">
        <f t="shared" si="245"/>
        <v>-8680</v>
      </c>
      <c r="AM211" s="43" t="e">
        <f>VLOOKUP(D211,'[9]2月'!$B:$C,2,0)</f>
        <v>#N/A</v>
      </c>
      <c r="AN211" s="43">
        <f>VLOOKUP(C211,河北应付账款!$C:$AL,18,0)</f>
        <v>0</v>
      </c>
      <c r="AO211" s="43" t="e">
        <f>VLOOKUP(C211,'河北原材料（大宗）'!$C:$AN,20,0)</f>
        <v>#N/A</v>
      </c>
      <c r="AP211" s="43" t="e">
        <f>VLOOKUP(C211,'预付&amp;票到付款'!$B:$AU,15,0)</f>
        <v>#N/A</v>
      </c>
      <c r="AQ211" s="43" t="e">
        <f>VLOOKUP(C211,'涉诉-河北'!$B:$AV,15,0)</f>
        <v>#N/A</v>
      </c>
      <c r="AR211" s="43">
        <v>1</v>
      </c>
    </row>
    <row r="212" s="25" customFormat="1" ht="16.5" hidden="1" spans="2:44">
      <c r="B212" s="72"/>
      <c r="C212" s="72" t="s">
        <v>253</v>
      </c>
      <c r="D212" s="72" t="s">
        <v>254</v>
      </c>
      <c r="E212" s="68" t="s">
        <v>1078</v>
      </c>
      <c r="F212" s="72"/>
      <c r="G212" s="66">
        <f>VLOOKUP($C212,'[2]2024.01月支付计划'!$B:$H,5,0)</f>
        <v>162995.67</v>
      </c>
      <c r="H212" s="66">
        <f>VLOOKUP($C212,'[2]2024.01月支付计划'!$B:$H,6,0)</f>
        <v>59747.21</v>
      </c>
      <c r="I212" s="66">
        <f>VLOOKUP($C212,'[2]2024.01月支付计划'!$B:$H,7,0)</f>
        <v>9957.86833333333</v>
      </c>
      <c r="J212" s="24">
        <f t="shared" ref="J212:L212" si="259">P212+V212+Y212+AB212+AE212+S212+M212</f>
        <v>66860.7813333333</v>
      </c>
      <c r="K212" s="24">
        <f t="shared" si="259"/>
        <v>46000</v>
      </c>
      <c r="L212" s="24">
        <f t="shared" si="259"/>
        <v>20860.7813333333</v>
      </c>
      <c r="M212" s="33">
        <v>0</v>
      </c>
      <c r="N212" s="24"/>
      <c r="O212" s="34"/>
      <c r="P212" s="34"/>
      <c r="Q212" s="34"/>
      <c r="R212" s="34"/>
      <c r="S212" s="34"/>
      <c r="T212" s="34"/>
      <c r="U212" s="34"/>
      <c r="V212" s="34">
        <v>20320</v>
      </c>
      <c r="W212" s="34">
        <f>VLOOKUP(D212,'[4]10月'!$I:$J,2,0)</f>
        <v>15000</v>
      </c>
      <c r="X212" s="34">
        <f t="shared" si="236"/>
        <v>5320</v>
      </c>
      <c r="Y212" s="24">
        <f>VLOOKUP(D212,'[6]规则内-打印版'!$D$3:$I$158,6,0)</f>
        <v>15000</v>
      </c>
      <c r="Z212" s="34"/>
      <c r="AA212" s="34">
        <f t="shared" si="237"/>
        <v>15000</v>
      </c>
      <c r="AB212" s="24">
        <f>VLOOKUP(D212,[7]支付登记跟进V2!$B:$F,5,0)</f>
        <v>15000</v>
      </c>
      <c r="AC212" s="24">
        <f>VLOOKUP(D212,'[4]8月'!$I:$J,2,0)</f>
        <v>15000</v>
      </c>
      <c r="AD212" s="34">
        <f t="shared" si="238"/>
        <v>0</v>
      </c>
      <c r="AE212" s="24">
        <f>VLOOKUP(D212,[8]签批清单!$B:$C,2,0)</f>
        <v>16540.7813333333</v>
      </c>
      <c r="AF212" s="24">
        <f>VLOOKUP(D212,'[4]7月'!$I:$J,2,0)</f>
        <v>16000</v>
      </c>
      <c r="AG212" s="34">
        <f t="shared" si="239"/>
        <v>540.7813333333</v>
      </c>
      <c r="AI212" s="42">
        <f t="shared" si="242"/>
        <v>-20860.7813333333</v>
      </c>
      <c r="AJ212" s="42">
        <f t="shared" si="243"/>
        <v>-20860.7813333333</v>
      </c>
      <c r="AK212" s="42">
        <f t="shared" si="244"/>
        <v>-20860.7813333333</v>
      </c>
      <c r="AL212" s="42">
        <f t="shared" si="245"/>
        <v>-20860.7813333333</v>
      </c>
      <c r="AM212" s="43" t="e">
        <f>VLOOKUP(D212,'[9]2月'!$B:$C,2,0)</f>
        <v>#N/A</v>
      </c>
      <c r="AN212" s="43">
        <f>VLOOKUP(C212,河北应付账款!$C:$AL,18,0)</f>
        <v>0</v>
      </c>
      <c r="AO212" s="43" t="e">
        <f>VLOOKUP(C212,'河北原材料（大宗）'!$C:$AN,20,0)</f>
        <v>#N/A</v>
      </c>
      <c r="AP212" s="43" t="e">
        <f>VLOOKUP(C212,'预付&amp;票到付款'!$B:$AU,15,0)</f>
        <v>#N/A</v>
      </c>
      <c r="AQ212" s="43" t="e">
        <f>VLOOKUP(C212,'涉诉-河北'!$B:$AV,15,0)</f>
        <v>#N/A</v>
      </c>
      <c r="AR212" s="43">
        <v>1</v>
      </c>
    </row>
    <row r="213" s="25" customFormat="1" ht="16.5" hidden="1" spans="2:44">
      <c r="B213" s="72"/>
      <c r="C213" s="72" t="s">
        <v>177</v>
      </c>
      <c r="D213" s="72" t="s">
        <v>178</v>
      </c>
      <c r="E213" s="68" t="s">
        <v>1078</v>
      </c>
      <c r="F213" s="72"/>
      <c r="G213" s="66">
        <f>VLOOKUP($C213,'[2]2024.01月支付计划'!$B:$H,5,0)</f>
        <v>198597.85</v>
      </c>
      <c r="H213" s="66">
        <f>VLOOKUP($C213,'[2]2024.01月支付计划'!$B:$H,6,0)</f>
        <v>116461.19</v>
      </c>
      <c r="I213" s="66">
        <f>VLOOKUP($C213,'[2]2024.01月支付计划'!$B:$H,7,0)</f>
        <v>19410.1983333333</v>
      </c>
      <c r="J213" s="24">
        <f t="shared" ref="J213:L213" si="260">P213+V213+Y213+AB213+AE213+S213+M213</f>
        <v>46383.3866666667</v>
      </c>
      <c r="K213" s="24">
        <f t="shared" si="260"/>
        <v>36000</v>
      </c>
      <c r="L213" s="24">
        <f t="shared" si="260"/>
        <v>10383.3866666667</v>
      </c>
      <c r="M213" s="33">
        <v>0</v>
      </c>
      <c r="N213" s="24"/>
      <c r="O213" s="34"/>
      <c r="P213" s="34"/>
      <c r="Q213" s="34"/>
      <c r="R213" s="34"/>
      <c r="S213" s="34"/>
      <c r="T213" s="34"/>
      <c r="U213" s="34"/>
      <c r="V213" s="34">
        <v>13200</v>
      </c>
      <c r="W213" s="34">
        <f>VLOOKUP(D213,'[4]10月'!$I:$J,2,0)</f>
        <v>10000</v>
      </c>
      <c r="X213" s="34">
        <f t="shared" si="236"/>
        <v>3200</v>
      </c>
      <c r="Y213" s="24">
        <f>VLOOKUP(D213,'[6]规则内-打印版'!$D$3:$I$158,6,0)</f>
        <v>7000</v>
      </c>
      <c r="Z213" s="34"/>
      <c r="AA213" s="34">
        <f t="shared" si="237"/>
        <v>7000</v>
      </c>
      <c r="AB213" s="24">
        <f>VLOOKUP(D213,[7]支付登记跟进V2!$B:$F,5,0)</f>
        <v>7000</v>
      </c>
      <c r="AC213" s="24">
        <f>VLOOKUP(D213,'[4]8月'!$I:$J,2,0)</f>
        <v>7000</v>
      </c>
      <c r="AD213" s="34">
        <f t="shared" si="238"/>
        <v>0</v>
      </c>
      <c r="AE213" s="24">
        <f>VLOOKUP(D213,[8]签批清单!$B:$C,2,0)</f>
        <v>19183.3866666667</v>
      </c>
      <c r="AF213" s="24">
        <f>VLOOKUP(D213,'[4]7月'!$I:$J,2,0)</f>
        <v>19000</v>
      </c>
      <c r="AG213" s="34">
        <f t="shared" si="239"/>
        <v>183.386666666702</v>
      </c>
      <c r="AI213" s="42">
        <f t="shared" si="242"/>
        <v>-10383.3866666667</v>
      </c>
      <c r="AJ213" s="42">
        <f t="shared" si="243"/>
        <v>-10383.3866666667</v>
      </c>
      <c r="AK213" s="42">
        <f t="shared" si="244"/>
        <v>-10383.3866666667</v>
      </c>
      <c r="AL213" s="42">
        <f t="shared" si="245"/>
        <v>-10383.3866666667</v>
      </c>
      <c r="AM213" s="43" t="e">
        <f>VLOOKUP(D213,'[9]2月'!$B:$C,2,0)</f>
        <v>#N/A</v>
      </c>
      <c r="AN213" s="43">
        <f>VLOOKUP(C213,河北应付账款!$C:$AL,18,0)</f>
        <v>0</v>
      </c>
      <c r="AO213" s="43" t="e">
        <f>VLOOKUP(C213,'河北原材料（大宗）'!$C:$AN,20,0)</f>
        <v>#N/A</v>
      </c>
      <c r="AP213" s="43" t="e">
        <f>VLOOKUP(C213,'预付&amp;票到付款'!$B:$AU,15,0)</f>
        <v>#N/A</v>
      </c>
      <c r="AQ213" s="43" t="e">
        <f>VLOOKUP(C213,'涉诉-河北'!$B:$AV,15,0)</f>
        <v>#N/A</v>
      </c>
      <c r="AR213" s="43">
        <v>1</v>
      </c>
    </row>
    <row r="214" s="25" customFormat="1" ht="16.5" hidden="1" spans="2:44">
      <c r="B214" s="72"/>
      <c r="C214" s="72" t="s">
        <v>259</v>
      </c>
      <c r="D214" s="72" t="s">
        <v>260</v>
      </c>
      <c r="E214" s="68" t="s">
        <v>1078</v>
      </c>
      <c r="F214" s="72"/>
      <c r="G214" s="66">
        <f>VLOOKUP($C214,'[2]2024.01月支付计划'!$B:$H,5,0)</f>
        <v>201330.89</v>
      </c>
      <c r="H214" s="66">
        <f>VLOOKUP($C214,'[2]2024.01月支付计划'!$B:$H,6,0)</f>
        <v>0</v>
      </c>
      <c r="I214" s="66">
        <f>VLOOKUP($C214,'[2]2024.01月支付计划'!$B:$H,7,0)</f>
        <v>0</v>
      </c>
      <c r="J214" s="24">
        <f t="shared" ref="J214:L214" si="261">P214+V214+Y214+AB214+AE214+S214+M214</f>
        <v>385137.452</v>
      </c>
      <c r="K214" s="24">
        <f t="shared" si="261"/>
        <v>156000</v>
      </c>
      <c r="L214" s="24">
        <f t="shared" si="261"/>
        <v>229137.452</v>
      </c>
      <c r="M214" s="33">
        <v>0</v>
      </c>
      <c r="N214" s="24"/>
      <c r="O214" s="34"/>
      <c r="P214" s="34"/>
      <c r="Q214" s="34"/>
      <c r="R214" s="34"/>
      <c r="S214" s="34"/>
      <c r="T214" s="34"/>
      <c r="U214" s="34"/>
      <c r="V214" s="34">
        <v>228160</v>
      </c>
      <c r="W214" s="34"/>
      <c r="X214" s="34">
        <f t="shared" si="236"/>
        <v>228160</v>
      </c>
      <c r="Y214" s="24">
        <f>VLOOKUP(D214,'[6]规则内-打印版'!$D$3:$I$158,6,0)</f>
        <v>43000</v>
      </c>
      <c r="Z214" s="34">
        <f>VLOOKUP(D214,'[4]9月'!$I:$J,2,0)</f>
        <v>43000</v>
      </c>
      <c r="AA214" s="34">
        <f t="shared" si="237"/>
        <v>0</v>
      </c>
      <c r="AB214" s="24">
        <f>VLOOKUP(D214,[7]支付登记跟进V2!$B:$F,5,0)</f>
        <v>53000</v>
      </c>
      <c r="AC214" s="24">
        <f>VLOOKUP(D214,'[4]8月'!$I:$J,2,0)</f>
        <v>53000</v>
      </c>
      <c r="AD214" s="34">
        <f t="shared" si="238"/>
        <v>0</v>
      </c>
      <c r="AE214" s="24">
        <f>VLOOKUP(D214,[8]签批清单!$B:$C,2,0)</f>
        <v>60977.452</v>
      </c>
      <c r="AF214" s="24">
        <f>VLOOKUP(D214,'[4]7月'!$I:$J,2,0)</f>
        <v>60000</v>
      </c>
      <c r="AG214" s="34">
        <f t="shared" si="239"/>
        <v>977.451999999997</v>
      </c>
      <c r="AI214" s="42">
        <f t="shared" si="242"/>
        <v>-229137.452</v>
      </c>
      <c r="AJ214" s="42">
        <f t="shared" si="243"/>
        <v>-229137.452</v>
      </c>
      <c r="AK214" s="42">
        <f t="shared" si="244"/>
        <v>-229137.452</v>
      </c>
      <c r="AL214" s="42">
        <f t="shared" si="245"/>
        <v>-229137.452</v>
      </c>
      <c r="AM214" s="43" t="e">
        <f>VLOOKUP(D214,'[9]2月'!$B:$C,2,0)</f>
        <v>#N/A</v>
      </c>
      <c r="AN214" s="43">
        <f>VLOOKUP(C214,河北应付账款!$C:$AL,18,0)</f>
        <v>0</v>
      </c>
      <c r="AO214" s="43" t="e">
        <f>VLOOKUP(C214,'河北原材料（大宗）'!$C:$AN,20,0)</f>
        <v>#N/A</v>
      </c>
      <c r="AP214" s="43" t="e">
        <f>VLOOKUP(C214,'预付&amp;票到付款'!$B:$AU,15,0)</f>
        <v>#N/A</v>
      </c>
      <c r="AQ214" s="43">
        <f>VLOOKUP(C214,'涉诉-河北'!$B:$AV,15,0)</f>
        <v>0</v>
      </c>
      <c r="AR214" s="43">
        <v>1</v>
      </c>
    </row>
    <row r="215" s="25" customFormat="1" ht="16.5" hidden="1" spans="2:44">
      <c r="B215" s="72"/>
      <c r="C215" s="72" t="s">
        <v>146</v>
      </c>
      <c r="D215" s="72" t="s">
        <v>147</v>
      </c>
      <c r="E215" s="68" t="s">
        <v>1078</v>
      </c>
      <c r="F215" s="72"/>
      <c r="G215" s="66">
        <f>VLOOKUP($C215,'[2]2024.01月支付计划'!$B:$H,5,0)</f>
        <v>322592</v>
      </c>
      <c r="H215" s="66">
        <f>VLOOKUP($C215,'[2]2024.01月支付计划'!$B:$H,6,0)</f>
        <v>0</v>
      </c>
      <c r="I215" s="66">
        <f>VLOOKUP($C215,'[2]2024.01月支付计划'!$B:$H,7,0)</f>
        <v>0</v>
      </c>
      <c r="J215" s="24">
        <f t="shared" ref="J215:L215" si="262">P215+V215+Y215+AB215+AE215+S215+M215</f>
        <v>156716.48</v>
      </c>
      <c r="K215" s="24">
        <f t="shared" si="262"/>
        <v>156000</v>
      </c>
      <c r="L215" s="24">
        <f t="shared" si="262"/>
        <v>716.480000000003</v>
      </c>
      <c r="M215" s="33">
        <v>0</v>
      </c>
      <c r="N215" s="2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>
        <v>39000</v>
      </c>
      <c r="Z215" s="34">
        <f>VLOOKUP(D215,'[4]9月'!$I:$J,2,0)</f>
        <v>39000</v>
      </c>
      <c r="AA215" s="34">
        <f t="shared" si="237"/>
        <v>0</v>
      </c>
      <c r="AB215" s="24">
        <f>VLOOKUP(D215,[7]支付登记跟进V2!$B:$F,5,0)</f>
        <v>56000</v>
      </c>
      <c r="AC215" s="24">
        <f>VLOOKUP(D215,'[4]8月'!$I:$J,2,0)</f>
        <v>56000</v>
      </c>
      <c r="AD215" s="34">
        <f t="shared" si="238"/>
        <v>0</v>
      </c>
      <c r="AE215" s="24">
        <f>VLOOKUP(D215,[8]签批清单!$B:$C,2,0)</f>
        <v>61716.48</v>
      </c>
      <c r="AF215" s="24">
        <f>VLOOKUP(D215,'[4]7月'!$I:$J,2,0)</f>
        <v>61000</v>
      </c>
      <c r="AG215" s="34">
        <f t="shared" si="239"/>
        <v>716.480000000003</v>
      </c>
      <c r="AI215" s="42">
        <f t="shared" si="242"/>
        <v>-716.48000000001</v>
      </c>
      <c r="AJ215" s="42">
        <f t="shared" si="243"/>
        <v>-716.48000000001</v>
      </c>
      <c r="AK215" s="42">
        <f t="shared" si="244"/>
        <v>-716.48000000001</v>
      </c>
      <c r="AL215" s="42">
        <f t="shared" si="245"/>
        <v>-716.48000000001</v>
      </c>
      <c r="AM215" s="43" t="e">
        <f>VLOOKUP(D215,'[9]2月'!$B:$C,2,0)</f>
        <v>#N/A</v>
      </c>
      <c r="AN215" s="43">
        <f>VLOOKUP(C215,河北应付账款!$C:$AL,18,0)</f>
        <v>0</v>
      </c>
      <c r="AO215" s="43" t="e">
        <f>VLOOKUP(C215,'河北原材料（大宗）'!$C:$AN,20,0)</f>
        <v>#N/A</v>
      </c>
      <c r="AP215" s="43" t="e">
        <f>VLOOKUP(C215,'预付&amp;票到付款'!$B:$AU,15,0)</f>
        <v>#N/A</v>
      </c>
      <c r="AQ215" s="43">
        <f>VLOOKUP(C215,'涉诉-河北'!$B:$AV,15,0)</f>
        <v>0</v>
      </c>
      <c r="AR215" s="43">
        <v>1</v>
      </c>
    </row>
    <row r="216" s="25" customFormat="1" ht="16.5" hidden="1" spans="2:44">
      <c r="B216" s="72"/>
      <c r="C216" s="72" t="s">
        <v>342</v>
      </c>
      <c r="D216" s="72" t="s">
        <v>343</v>
      </c>
      <c r="E216" s="68" t="s">
        <v>1078</v>
      </c>
      <c r="F216" s="72"/>
      <c r="G216" s="66">
        <f>VLOOKUP($C216,'[2]2024.01月支付计划'!$B:$H,5,0)</f>
        <v>99687.68</v>
      </c>
      <c r="H216" s="66">
        <f>VLOOKUP($C216,'[2]2024.01月支付计划'!$B:$H,6,0)</f>
        <v>0</v>
      </c>
      <c r="I216" s="66">
        <f>VLOOKUP($C216,'[2]2024.01月支付计划'!$B:$H,7,0)</f>
        <v>0</v>
      </c>
      <c r="J216" s="24">
        <f t="shared" ref="J216:L216" si="263">P216+V216+Y216+AB216+AE216+S216+M216</f>
        <v>38672.152</v>
      </c>
      <c r="K216" s="24">
        <f t="shared" si="263"/>
        <v>26490</v>
      </c>
      <c r="L216" s="24">
        <f t="shared" si="263"/>
        <v>12182.152</v>
      </c>
      <c r="M216" s="33">
        <v>0</v>
      </c>
      <c r="N216" s="2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>
        <v>11000</v>
      </c>
      <c r="Z216" s="34"/>
      <c r="AA216" s="34">
        <f t="shared" si="237"/>
        <v>11000</v>
      </c>
      <c r="AB216" s="24">
        <f>VLOOKUP(D216,[7]支付登记跟进V2!$B:$F,5,0)</f>
        <v>11000</v>
      </c>
      <c r="AC216" s="24">
        <f>VLOOKUP(D216,'[4]8月'!$I:$J,2,0)</f>
        <v>10670</v>
      </c>
      <c r="AD216" s="34">
        <f t="shared" si="238"/>
        <v>330</v>
      </c>
      <c r="AE216" s="24">
        <f>VLOOKUP(D216,[8]签批清单!$B:$C,2,0)</f>
        <v>16672.152</v>
      </c>
      <c r="AF216" s="24">
        <f>VLOOKUP(D216,'[4]7月'!$I:$J,2,0)</f>
        <v>15820</v>
      </c>
      <c r="AG216" s="34">
        <f t="shared" si="239"/>
        <v>852.151999999998</v>
      </c>
      <c r="AI216" s="42">
        <f t="shared" si="242"/>
        <v>-12182.152</v>
      </c>
      <c r="AJ216" s="42">
        <f t="shared" si="243"/>
        <v>-12182.152</v>
      </c>
      <c r="AK216" s="42">
        <f t="shared" si="244"/>
        <v>-12182.152</v>
      </c>
      <c r="AL216" s="42">
        <f t="shared" si="245"/>
        <v>-12182.152</v>
      </c>
      <c r="AM216" s="43" t="e">
        <f>VLOOKUP(D216,'[9]2月'!$B:$C,2,0)</f>
        <v>#N/A</v>
      </c>
      <c r="AN216" s="43">
        <f>VLOOKUP(C216,河北应付账款!$C:$AL,18,0)</f>
        <v>0</v>
      </c>
      <c r="AO216" s="43" t="e">
        <f>VLOOKUP(C216,'河北原材料（大宗）'!$C:$AN,20,0)</f>
        <v>#N/A</v>
      </c>
      <c r="AP216" s="43" t="e">
        <f>VLOOKUP(C216,'预付&amp;票到付款'!$B:$AU,15,0)</f>
        <v>#N/A</v>
      </c>
      <c r="AQ216" s="43" t="e">
        <f>VLOOKUP(C216,'涉诉-河北'!$B:$AV,15,0)</f>
        <v>#N/A</v>
      </c>
      <c r="AR216" s="43">
        <v>1</v>
      </c>
    </row>
    <row r="217" s="43" customFormat="1" ht="16.5" hidden="1" spans="2:44">
      <c r="B217" s="67">
        <v>203</v>
      </c>
      <c r="C217" s="67" t="s">
        <v>807</v>
      </c>
      <c r="D217" s="68" t="s">
        <v>808</v>
      </c>
      <c r="E217" s="68" t="s">
        <v>1078</v>
      </c>
      <c r="F217" s="68"/>
      <c r="G217" s="66">
        <f>VLOOKUP($C217,'[2]2024.01月支付计划'!$B:$H,5,0)</f>
        <v>99031</v>
      </c>
      <c r="H217" s="66">
        <f>VLOOKUP($C217,'[2]2024.01月支付计划'!$B:$H,6,0)</f>
        <v>301331</v>
      </c>
      <c r="I217" s="66">
        <f>VLOOKUP($C217,'[2]2024.01月支付计划'!$B:$H,7,0)</f>
        <v>50221.8333333333</v>
      </c>
      <c r="J217" s="24">
        <f t="shared" ref="J217:L217" si="264">P217+V217+Y217+AB217+AE217+S217+M217</f>
        <v>116322.4</v>
      </c>
      <c r="K217" s="24">
        <f t="shared" si="264"/>
        <v>210334</v>
      </c>
      <c r="L217" s="24">
        <f t="shared" si="264"/>
        <v>-49892.6</v>
      </c>
      <c r="M217" s="33">
        <f>VLOOKUP(C217,'[2]2024.01月支付计划'!$B:$K,10,0)</f>
        <v>40000</v>
      </c>
      <c r="N217" s="24"/>
      <c r="O217" s="24">
        <f t="shared" ref="O217:O280" si="265">M217-N217</f>
        <v>40000</v>
      </c>
      <c r="P217" s="24"/>
      <c r="Q217" s="24"/>
      <c r="R217" s="24">
        <f t="shared" ref="R217:R280" si="266">P217-Q217</f>
        <v>0</v>
      </c>
      <c r="S217" s="24">
        <v>30000</v>
      </c>
      <c r="T217" s="24">
        <f>VLOOKUP(D217,'[4]11月'!$I:$J,2,0)</f>
        <v>74119</v>
      </c>
      <c r="U217" s="24"/>
      <c r="V217" s="24">
        <f>VLOOKUP(D217,[5]河北应付账款!$C:$G,5,0)</f>
        <v>34322.4</v>
      </c>
      <c r="W217" s="24">
        <f>VLOOKUP(D217,'[4]10月'!$I:$J,2,0)</f>
        <v>58014</v>
      </c>
      <c r="X217" s="34">
        <f t="shared" ref="X217:X280" si="267">V217-W217</f>
        <v>-23691.6</v>
      </c>
      <c r="Y217" s="24">
        <f>VLOOKUP(D217,'[6]规则内-打印版'!$D$3:$I$158,6,0)</f>
        <v>12000</v>
      </c>
      <c r="Z217" s="24">
        <f>VLOOKUP(D217,'[4]9月'!$I:$J,2,0)</f>
        <v>71505</v>
      </c>
      <c r="AA217" s="34">
        <f t="shared" si="237"/>
        <v>-59505</v>
      </c>
      <c r="AB217" s="24"/>
      <c r="AC217" s="24">
        <f>VLOOKUP(D217,'[4]8月'!$I:$J,2,0)</f>
        <v>5170</v>
      </c>
      <c r="AD217" s="34">
        <f t="shared" si="238"/>
        <v>-5170</v>
      </c>
      <c r="AE217" s="24"/>
      <c r="AF217" s="24">
        <f>VLOOKUP(D217,'[4]7月'!$I:$J,2,0)</f>
        <v>1526</v>
      </c>
      <c r="AG217" s="34">
        <f t="shared" si="239"/>
        <v>-1526</v>
      </c>
      <c r="AH217" s="47"/>
      <c r="AI217" s="42">
        <f t="shared" si="242"/>
        <v>164011.6</v>
      </c>
      <c r="AJ217" s="42">
        <f t="shared" si="243"/>
        <v>134011.6</v>
      </c>
      <c r="AK217" s="42">
        <f t="shared" si="244"/>
        <v>134011.6</v>
      </c>
      <c r="AL217" s="42">
        <f t="shared" si="245"/>
        <v>94011.6</v>
      </c>
      <c r="AM217" s="43" t="e">
        <f>VLOOKUP(D217,'[9]2月'!$B:$C,2,0)</f>
        <v>#N/A</v>
      </c>
      <c r="AN217" s="43" t="e">
        <f>VLOOKUP(C217,河北应付账款!$C:$AL,18,0)</f>
        <v>#N/A</v>
      </c>
      <c r="AO217" s="43">
        <f>VLOOKUP(C217,'河北原材料（大宗）'!$C:$AN,20,0)</f>
        <v>30000</v>
      </c>
      <c r="AP217" s="43" t="e">
        <f>VLOOKUP(C217,'预付&amp;票到付款'!$B:$AU,15,0)</f>
        <v>#N/A</v>
      </c>
      <c r="AQ217" s="43" t="e">
        <f>VLOOKUP(C217,'涉诉-河北'!$B:$AV,15,0)</f>
        <v>#N/A</v>
      </c>
      <c r="AR217" s="43">
        <v>1</v>
      </c>
    </row>
    <row r="218" s="43" customFormat="1" ht="16.5" hidden="1" spans="2:43">
      <c r="B218" s="46">
        <v>204</v>
      </c>
      <c r="C218" s="46" t="str">
        <f>_xlfn.XLOOKUP(D218,[1]整理明细!$C:$C,[1]整理明细!$B:$B)</f>
        <v>S537036</v>
      </c>
      <c r="D218" s="47" t="s">
        <v>814</v>
      </c>
      <c r="E218" s="47" t="s">
        <v>1078</v>
      </c>
      <c r="F218" s="47"/>
      <c r="G218" s="66">
        <f>VLOOKUP($C218,'[2]2024.01月支付计划'!$B:$H,5,0)</f>
        <v>217270.84</v>
      </c>
      <c r="H218" s="66">
        <f>VLOOKUP($C218,'[2]2024.01月支付计划'!$B:$H,6,0)</f>
        <v>217273.08</v>
      </c>
      <c r="I218" s="66">
        <f>VLOOKUP($C218,'[2]2024.01月支付计划'!$B:$H,7,0)</f>
        <v>36212.18</v>
      </c>
      <c r="J218" s="24">
        <f t="shared" ref="J218:L218" si="268">P218+V218+Y218+AB218+AE218+S218+M218</f>
        <v>57969.744</v>
      </c>
      <c r="K218" s="24">
        <f t="shared" si="268"/>
        <v>50000</v>
      </c>
      <c r="L218" s="24">
        <f t="shared" si="268"/>
        <v>7969.744</v>
      </c>
      <c r="M218" s="33">
        <f>VLOOKUP(C218,'[2]2024.01月支付计划'!$B:$K,10,0)</f>
        <v>29000</v>
      </c>
      <c r="N218" s="24">
        <v>50000</v>
      </c>
      <c r="O218" s="24">
        <f t="shared" si="265"/>
        <v>-21000</v>
      </c>
      <c r="P218" s="24">
        <f>I218*0.8</f>
        <v>28969.744</v>
      </c>
      <c r="Q218" s="24"/>
      <c r="R218" s="24">
        <f t="shared" si="266"/>
        <v>28969.744</v>
      </c>
      <c r="S218" s="24">
        <f>VLOOKUP(C218,'[3]11月支付计划'!$C$102:$J$314,8,0)</f>
        <v>0</v>
      </c>
      <c r="T218" s="24"/>
      <c r="U218" s="24">
        <f t="shared" ref="U218:U281" si="269">S218-T218</f>
        <v>0</v>
      </c>
      <c r="V218" s="24"/>
      <c r="W218" s="24"/>
      <c r="X218" s="24">
        <f t="shared" si="267"/>
        <v>0</v>
      </c>
      <c r="Y218" s="24"/>
      <c r="Z218" s="24"/>
      <c r="AA218" s="24">
        <f t="shared" si="237"/>
        <v>0</v>
      </c>
      <c r="AB218" s="24"/>
      <c r="AC218" s="24"/>
      <c r="AD218" s="24">
        <f t="shared" si="238"/>
        <v>0</v>
      </c>
      <c r="AE218" s="24"/>
      <c r="AF218" s="24"/>
      <c r="AG218" s="24">
        <f t="shared" si="239"/>
        <v>0</v>
      </c>
      <c r="AH218" s="47"/>
      <c r="AI218" s="42">
        <f t="shared" si="242"/>
        <v>50000</v>
      </c>
      <c r="AJ218" s="42">
        <f t="shared" si="243"/>
        <v>50000</v>
      </c>
      <c r="AK218" s="42">
        <f t="shared" si="244"/>
        <v>21030.256</v>
      </c>
      <c r="AL218" s="42">
        <f t="shared" si="245"/>
        <v>-7969.744</v>
      </c>
      <c r="AM218" s="43" t="e">
        <f>VLOOKUP(D218,'[9]2月'!$B:$C,2,0)</f>
        <v>#N/A</v>
      </c>
      <c r="AN218" s="43" t="e">
        <f>VLOOKUP(C218,河北应付账款!$C:$AL,18,0)</f>
        <v>#N/A</v>
      </c>
      <c r="AO218" s="43">
        <f>VLOOKUP(C218,'河北原材料（大宗）'!$C:$AN,20,0)</f>
        <v>0</v>
      </c>
      <c r="AP218" s="43" t="e">
        <f>VLOOKUP(C218,'预付&amp;票到付款'!$B:$AU,15,0)</f>
        <v>#N/A</v>
      </c>
      <c r="AQ218" s="43" t="e">
        <f>VLOOKUP(C218,'涉诉-河北'!$B:$AV,15,0)</f>
        <v>#N/A</v>
      </c>
    </row>
    <row r="219" s="25" customFormat="1" ht="16.5" hidden="1" spans="3:43">
      <c r="C219" s="25" t="s">
        <v>763</v>
      </c>
      <c r="D219" s="25" t="s">
        <v>764</v>
      </c>
      <c r="E219" s="25" t="s">
        <v>644</v>
      </c>
      <c r="F219" s="25" t="s">
        <v>750</v>
      </c>
      <c r="G219" s="66">
        <f>VLOOKUP($C219,'[2]2024.01月支付计划'!$B:$H,5,0)</f>
        <v>-4034.38</v>
      </c>
      <c r="H219" s="66">
        <f>VLOOKUP($C219,'[2]2024.01月支付计划'!$B:$H,6,0)</f>
        <v>0</v>
      </c>
      <c r="I219" s="66">
        <f>VLOOKUP($C219,'[2]2024.01月支付计划'!$B:$H,7,0)</f>
        <v>0</v>
      </c>
      <c r="J219" s="24">
        <f t="shared" ref="J219:L219" si="270">P219+V219+Y219+AB219+AE219+S219+M219</f>
        <v>47000</v>
      </c>
      <c r="K219" s="24">
        <f t="shared" si="270"/>
        <v>63997.59</v>
      </c>
      <c r="L219" s="24">
        <f t="shared" si="270"/>
        <v>-16997.59</v>
      </c>
      <c r="M219" s="33">
        <f>VLOOKUP(C219,'[2]2024.01月支付计划'!$B:$K,10,0)</f>
        <v>20000</v>
      </c>
      <c r="N219" s="24">
        <v>7404.39</v>
      </c>
      <c r="O219" s="34">
        <f t="shared" si="265"/>
        <v>12595.61</v>
      </c>
      <c r="P219" s="34">
        <v>15000</v>
      </c>
      <c r="Q219" s="34">
        <f>VLOOKUP(D219,'[4]12月'!$I:$J,2,0)</f>
        <v>28466.93</v>
      </c>
      <c r="R219" s="34">
        <f t="shared" si="266"/>
        <v>-13466.93</v>
      </c>
      <c r="S219" s="34">
        <f>VLOOKUP(D219,'[3]11月支付计划'!$D$3:$J$100,7,0)</f>
        <v>12000</v>
      </c>
      <c r="T219" s="34">
        <f>VLOOKUP(D219,'[4]11月'!$I:$J,2,0)</f>
        <v>1885.85</v>
      </c>
      <c r="U219" s="34">
        <f t="shared" si="269"/>
        <v>10114.15</v>
      </c>
      <c r="V219" s="34"/>
      <c r="W219" s="34">
        <f>VLOOKUP(D219,'[4]10月'!$I:$J,2,0)</f>
        <v>9463.81</v>
      </c>
      <c r="X219" s="34">
        <f t="shared" si="267"/>
        <v>-9463.81</v>
      </c>
      <c r="Y219" s="35"/>
      <c r="Z219" s="34">
        <v>12619.94</v>
      </c>
      <c r="AA219" s="34">
        <f t="shared" si="237"/>
        <v>-12619.94</v>
      </c>
      <c r="AB219" s="35"/>
      <c r="AC219" s="24">
        <f>VLOOKUP(D219,'[4]8月'!$I:$J,2,0)</f>
        <v>4156.67</v>
      </c>
      <c r="AD219" s="34">
        <f t="shared" si="238"/>
        <v>-4156.67</v>
      </c>
      <c r="AE219" s="24"/>
      <c r="AF219" s="24"/>
      <c r="AG219" s="34">
        <f t="shared" si="239"/>
        <v>0</v>
      </c>
      <c r="AH219" s="47"/>
      <c r="AI219" s="42">
        <f t="shared" si="242"/>
        <v>63997.59</v>
      </c>
      <c r="AJ219" s="42">
        <f t="shared" si="243"/>
        <v>51997.59</v>
      </c>
      <c r="AK219" s="42">
        <f t="shared" si="244"/>
        <v>36997.59</v>
      </c>
      <c r="AL219" s="42">
        <f t="shared" si="245"/>
        <v>16997.59</v>
      </c>
      <c r="AM219" s="43" t="e">
        <f>VLOOKUP(D219,'[9]2月'!$B:$C,2,0)</f>
        <v>#N/A</v>
      </c>
      <c r="AN219" s="43" t="e">
        <f>VLOOKUP(C219,河北应付账款!$C:$AL,18,0)</f>
        <v>#N/A</v>
      </c>
      <c r="AO219" s="43">
        <f>VLOOKUP(C219,'河北原材料（大宗）'!$C:$AN,20,0)</f>
        <v>12000</v>
      </c>
      <c r="AP219" s="43" t="e">
        <f>VLOOKUP(C219,'预付&amp;票到付款'!$B:$AU,15,0)</f>
        <v>#N/A</v>
      </c>
      <c r="AQ219" s="43" t="e">
        <f>VLOOKUP(C219,'涉诉-河北'!$B:$AV,15,0)</f>
        <v>#N/A</v>
      </c>
    </row>
    <row r="220" s="25" customFormat="1" ht="16.5" hidden="1" spans="3:43">
      <c r="C220" s="25" t="s">
        <v>765</v>
      </c>
      <c r="D220" s="25" t="s">
        <v>766</v>
      </c>
      <c r="E220" s="25" t="s">
        <v>644</v>
      </c>
      <c r="F220" s="25" t="s">
        <v>750</v>
      </c>
      <c r="G220" s="66">
        <f>VLOOKUP($C220,'[2]2024.01月支付计划'!$B:$H,5,0)</f>
        <v>39015.23</v>
      </c>
      <c r="H220" s="66">
        <f>VLOOKUP($C220,'[2]2024.01月支付计划'!$B:$H,6,0)</f>
        <v>81549.57</v>
      </c>
      <c r="I220" s="66">
        <f>VLOOKUP($C220,'[2]2024.01月支付计划'!$B:$H,7,0)</f>
        <v>13591.595</v>
      </c>
      <c r="J220" s="24">
        <f t="shared" ref="J220:L220" si="271">P220+V220+Y220+AB220+AE220+S220+M220</f>
        <v>146324.390666667</v>
      </c>
      <c r="K220" s="24">
        <f t="shared" si="271"/>
        <v>151485.73</v>
      </c>
      <c r="L220" s="24">
        <f t="shared" si="271"/>
        <v>-5161.33933333333</v>
      </c>
      <c r="M220" s="33">
        <f>VLOOKUP(C220,'[2]2024.01月支付计划'!$B:$K,10,0)</f>
        <v>20000</v>
      </c>
      <c r="N220" s="24">
        <v>36803.59</v>
      </c>
      <c r="O220" s="34">
        <f t="shared" si="265"/>
        <v>-16803.59</v>
      </c>
      <c r="P220" s="34">
        <v>30000</v>
      </c>
      <c r="Q220" s="34">
        <f>VLOOKUP(D220,'[4]12月'!$I:$J,2,0)</f>
        <v>20000</v>
      </c>
      <c r="R220" s="34">
        <f t="shared" si="266"/>
        <v>10000</v>
      </c>
      <c r="S220" s="34">
        <f>VLOOKUP(D220,'[3]11月支付计划'!$D$3:$J$100,7,0)</f>
        <v>32035.7</v>
      </c>
      <c r="T220" s="34">
        <f>VLOOKUP(D220,'[4]11月'!$I:$J,2,0)</f>
        <v>20000</v>
      </c>
      <c r="U220" s="34">
        <f t="shared" si="269"/>
        <v>12035.7</v>
      </c>
      <c r="V220" s="34">
        <f>VLOOKUP(D220,'[10]10月份支付安排'!$C$4:$H$68,6,0)</f>
        <v>7442.1</v>
      </c>
      <c r="W220" s="34">
        <f>VLOOKUP(D220,'[4]10月'!$I:$J,2,0)</f>
        <v>2000</v>
      </c>
      <c r="X220" s="34">
        <f t="shared" si="267"/>
        <v>5442.1</v>
      </c>
      <c r="Y220" s="35">
        <v>25879.92</v>
      </c>
      <c r="Z220" s="34">
        <f>VLOOKUP(D220,'[4]9月'!$I:$J,2,0)</f>
        <v>20844.92</v>
      </c>
      <c r="AA220" s="34">
        <f t="shared" si="237"/>
        <v>5035</v>
      </c>
      <c r="AB220" s="35">
        <v>24637.48</v>
      </c>
      <c r="AC220" s="24">
        <f>VLOOKUP(D220,'[4]8月'!$I:$J,2,0)</f>
        <v>24637.48</v>
      </c>
      <c r="AD220" s="34">
        <f t="shared" si="238"/>
        <v>0</v>
      </c>
      <c r="AE220" s="24">
        <f>VLOOKUP(D220,[8]签批清单!$B:$C,2,0)</f>
        <v>6329.19066666667</v>
      </c>
      <c r="AF220" s="24">
        <f>VLOOKUP(D220,'[4]7月'!$I:$J,2,0)</f>
        <v>27199.74</v>
      </c>
      <c r="AG220" s="34">
        <f t="shared" si="239"/>
        <v>-20870.5493333333</v>
      </c>
      <c r="AH220" s="47"/>
      <c r="AI220" s="42">
        <f t="shared" si="242"/>
        <v>87197.0393333333</v>
      </c>
      <c r="AJ220" s="42">
        <f t="shared" si="243"/>
        <v>55161.3393333333</v>
      </c>
      <c r="AK220" s="42">
        <f t="shared" si="244"/>
        <v>25161.3393333333</v>
      </c>
      <c r="AL220" s="42">
        <f t="shared" si="245"/>
        <v>5161.33933333332</v>
      </c>
      <c r="AM220" s="43" t="e">
        <f>VLOOKUP(D220,'[9]2月'!$B:$C,2,0)</f>
        <v>#N/A</v>
      </c>
      <c r="AN220" s="43" t="e">
        <f>VLOOKUP(C220,河北应付账款!$C:$AL,18,0)</f>
        <v>#N/A</v>
      </c>
      <c r="AO220" s="43">
        <f>VLOOKUP(C220,'河北原材料（大宗）'!$C:$AN,20,0)</f>
        <v>32035.7</v>
      </c>
      <c r="AP220" s="43" t="e">
        <f>VLOOKUP(C220,'预付&amp;票到付款'!$B:$AU,15,0)</f>
        <v>#N/A</v>
      </c>
      <c r="AQ220" s="43" t="e">
        <f>VLOOKUP(C220,'涉诉-河北'!$B:$AV,15,0)</f>
        <v>#N/A</v>
      </c>
    </row>
    <row r="221" s="25" customFormat="1" ht="16.5" hidden="1" spans="3:43">
      <c r="C221" s="25" t="s">
        <v>748</v>
      </c>
      <c r="D221" s="25" t="s">
        <v>749</v>
      </c>
      <c r="E221" s="25" t="s">
        <v>644</v>
      </c>
      <c r="F221" s="25" t="s">
        <v>750</v>
      </c>
      <c r="G221" s="66">
        <f>VLOOKUP($C221,'[2]2024.01月支付计划'!$B:$H,5,0)</f>
        <v>0</v>
      </c>
      <c r="H221" s="66">
        <f>VLOOKUP($C221,'[2]2024.01月支付计划'!$B:$H,6,0)</f>
        <v>0</v>
      </c>
      <c r="I221" s="66">
        <f>VLOOKUP($C221,'[2]2024.01月支付计划'!$B:$H,7,0)</f>
        <v>0</v>
      </c>
      <c r="J221" s="24">
        <f t="shared" ref="J221:L221" si="272">P221+V221+Y221+AB221+AE221+S221+M221</f>
        <v>290000</v>
      </c>
      <c r="K221" s="24">
        <f t="shared" si="272"/>
        <v>78665</v>
      </c>
      <c r="L221" s="24">
        <f t="shared" si="272"/>
        <v>211335</v>
      </c>
      <c r="M221" s="33">
        <f>VLOOKUP(C221,'[2]2024.01月支付计划'!$B:$K,10,0)</f>
        <v>50000</v>
      </c>
      <c r="N221" s="24">
        <v>16176</v>
      </c>
      <c r="O221" s="34">
        <f t="shared" si="265"/>
        <v>33824</v>
      </c>
      <c r="P221" s="34">
        <v>60000</v>
      </c>
      <c r="Q221" s="34"/>
      <c r="R221" s="34">
        <f t="shared" si="266"/>
        <v>60000</v>
      </c>
      <c r="S221" s="34">
        <f>VLOOKUP(D221,'[3]11月支付计划'!$D$3:$J$100,7,0)</f>
        <v>80000</v>
      </c>
      <c r="T221" s="34"/>
      <c r="U221" s="34">
        <f t="shared" si="269"/>
        <v>80000</v>
      </c>
      <c r="V221" s="34">
        <f>VLOOKUP(D221,'[10]10月份支付安排'!$C$4:$H$68,6,0)</f>
        <v>100000</v>
      </c>
      <c r="W221" s="34">
        <f>VLOOKUP(D221,'[4]10月'!$I:$J,2,0)</f>
        <v>62489</v>
      </c>
      <c r="X221" s="34">
        <f t="shared" si="267"/>
        <v>37511</v>
      </c>
      <c r="Y221" s="34"/>
      <c r="Z221" s="34"/>
      <c r="AA221" s="34">
        <f t="shared" si="237"/>
        <v>0</v>
      </c>
      <c r="AB221" s="34"/>
      <c r="AC221" s="24"/>
      <c r="AD221" s="34">
        <f t="shared" si="238"/>
        <v>0</v>
      </c>
      <c r="AE221" s="24"/>
      <c r="AF221" s="24"/>
      <c r="AG221" s="34">
        <f t="shared" si="239"/>
        <v>0</v>
      </c>
      <c r="AH221" s="47"/>
      <c r="AI221" s="42">
        <f t="shared" si="242"/>
        <v>-21335</v>
      </c>
      <c r="AJ221" s="42">
        <f t="shared" si="243"/>
        <v>-101335</v>
      </c>
      <c r="AK221" s="42">
        <f t="shared" si="244"/>
        <v>-161335</v>
      </c>
      <c r="AL221" s="42">
        <f t="shared" si="245"/>
        <v>-211335</v>
      </c>
      <c r="AM221" s="43" t="e">
        <f>VLOOKUP(D221,'[9]2月'!$B:$C,2,0)</f>
        <v>#N/A</v>
      </c>
      <c r="AN221" s="43" t="e">
        <f>VLOOKUP(C221,河北应付账款!$C:$AL,18,0)</f>
        <v>#N/A</v>
      </c>
      <c r="AO221" s="43">
        <f>VLOOKUP(C221,'河北原材料（大宗）'!$C:$AN,20,0)</f>
        <v>80000</v>
      </c>
      <c r="AP221" s="43" t="e">
        <f>VLOOKUP(C221,'预付&amp;票到付款'!$B:$AU,15,0)</f>
        <v>#N/A</v>
      </c>
      <c r="AQ221" s="43" t="e">
        <f>VLOOKUP(C221,'涉诉-河北'!$B:$AV,15,0)</f>
        <v>#N/A</v>
      </c>
    </row>
    <row r="222" s="25" customFormat="1" ht="16.5" hidden="1" spans="3:43">
      <c r="C222" s="25" t="s">
        <v>751</v>
      </c>
      <c r="D222" s="25" t="s">
        <v>752</v>
      </c>
      <c r="E222" s="25" t="s">
        <v>644</v>
      </c>
      <c r="F222" s="25" t="s">
        <v>750</v>
      </c>
      <c r="G222" s="66">
        <f>VLOOKUP($C222,'[2]2024.01月支付计划'!$B:$H,5,0)</f>
        <v>54534.55</v>
      </c>
      <c r="H222" s="66">
        <f>VLOOKUP($C222,'[2]2024.01月支付计划'!$B:$H,6,0)</f>
        <v>54532.15</v>
      </c>
      <c r="I222" s="66">
        <f>VLOOKUP($C222,'[2]2024.01月支付计划'!$B:$H,7,0)</f>
        <v>9088.69166666667</v>
      </c>
      <c r="J222" s="24">
        <f t="shared" ref="J222:L222" si="273">P222+V222+Y222+AB222+AE222+S222+M222</f>
        <v>63802.3</v>
      </c>
      <c r="K222" s="24">
        <f t="shared" si="273"/>
        <v>38184.3</v>
      </c>
      <c r="L222" s="24">
        <f t="shared" si="273"/>
        <v>25618</v>
      </c>
      <c r="M222" s="33">
        <f>VLOOKUP(C222,'[2]2024.01月支付计划'!$B:$K,10,0)</f>
        <v>15000</v>
      </c>
      <c r="N222" s="24">
        <v>11049.3</v>
      </c>
      <c r="O222" s="34">
        <f t="shared" si="265"/>
        <v>3950.7</v>
      </c>
      <c r="P222" s="34">
        <v>10000</v>
      </c>
      <c r="Q222" s="34">
        <f>VLOOKUP(D222,'[4]12月'!$I:$J,2,0)</f>
        <v>7049.3</v>
      </c>
      <c r="R222" s="34">
        <f t="shared" si="266"/>
        <v>2950.7</v>
      </c>
      <c r="S222" s="34">
        <f>VLOOKUP(D222,'[3]11月支付计划'!$D$3:$J$100,7,0)</f>
        <v>8049.3</v>
      </c>
      <c r="T222" s="34"/>
      <c r="U222" s="34">
        <f t="shared" si="269"/>
        <v>8049.3</v>
      </c>
      <c r="V222" s="34">
        <f>VLOOKUP(D222,'[10]10月份支付安排'!$C$4:$H$68,6,0)</f>
        <v>11049.3</v>
      </c>
      <c r="W222" s="34">
        <f>VLOOKUP(D222,'[4]10月'!$I:$J,2,0)</f>
        <v>4000</v>
      </c>
      <c r="X222" s="34">
        <f t="shared" si="267"/>
        <v>7049.3</v>
      </c>
      <c r="Y222" s="34"/>
      <c r="Z222" s="34"/>
      <c r="AA222" s="34">
        <f t="shared" si="237"/>
        <v>0</v>
      </c>
      <c r="AB222" s="35">
        <v>16085.7</v>
      </c>
      <c r="AC222" s="24">
        <f>VLOOKUP(D222,'[4]8月'!$I:$J,2,0)</f>
        <v>16085.7</v>
      </c>
      <c r="AD222" s="34">
        <f t="shared" si="238"/>
        <v>0</v>
      </c>
      <c r="AE222" s="24">
        <f>VLOOKUP(D222,[8]签批清单!$B:$C,2,0)</f>
        <v>3618</v>
      </c>
      <c r="AF222" s="24"/>
      <c r="AG222" s="34">
        <f t="shared" si="239"/>
        <v>3618</v>
      </c>
      <c r="AH222" s="47"/>
      <c r="AI222" s="42">
        <f t="shared" si="242"/>
        <v>7431.3</v>
      </c>
      <c r="AJ222" s="42">
        <f t="shared" si="243"/>
        <v>-617.999999999997</v>
      </c>
      <c r="AK222" s="42">
        <f t="shared" si="244"/>
        <v>-10618</v>
      </c>
      <c r="AL222" s="42">
        <f t="shared" si="245"/>
        <v>-25618</v>
      </c>
      <c r="AM222" s="43" t="e">
        <f>VLOOKUP(D222,'[9]2月'!$B:$C,2,0)</f>
        <v>#N/A</v>
      </c>
      <c r="AN222" s="43" t="e">
        <f>VLOOKUP(C222,河北应付账款!$C:$AL,18,0)</f>
        <v>#N/A</v>
      </c>
      <c r="AO222" s="43">
        <f>VLOOKUP(C222,'河北原材料（大宗）'!$C:$AN,20,0)</f>
        <v>8049.3</v>
      </c>
      <c r="AP222" s="43" t="e">
        <f>VLOOKUP(C222,'预付&amp;票到付款'!$B:$AU,15,0)</f>
        <v>#N/A</v>
      </c>
      <c r="AQ222" s="43" t="e">
        <f>VLOOKUP(C222,'涉诉-河北'!$B:$AV,15,0)</f>
        <v>#N/A</v>
      </c>
    </row>
    <row r="223" s="25" customFormat="1" ht="16.5" hidden="1" spans="3:43">
      <c r="C223" s="25" t="s">
        <v>753</v>
      </c>
      <c r="D223" s="25" t="s">
        <v>754</v>
      </c>
      <c r="E223" s="25" t="s">
        <v>644</v>
      </c>
      <c r="F223" s="25" t="s">
        <v>750</v>
      </c>
      <c r="G223" s="66">
        <f>VLOOKUP($C223,'[2]2024.01月支付计划'!$B:$H,5,0)</f>
        <v>206890.57</v>
      </c>
      <c r="H223" s="66">
        <f>VLOOKUP($C223,'[2]2024.01月支付计划'!$B:$H,6,0)</f>
        <v>205500</v>
      </c>
      <c r="I223" s="66">
        <f>VLOOKUP($C223,'[2]2024.01月支付计划'!$B:$H,7,0)</f>
        <v>34250</v>
      </c>
      <c r="J223" s="24">
        <f t="shared" ref="J223:L223" si="274">P223+V223+Y223+AB223+AE223+S223+M223</f>
        <v>370000</v>
      </c>
      <c r="K223" s="24">
        <f t="shared" si="274"/>
        <v>147000</v>
      </c>
      <c r="L223" s="24">
        <f t="shared" si="274"/>
        <v>223000</v>
      </c>
      <c r="M223" s="33">
        <v>100000</v>
      </c>
      <c r="N223" s="24">
        <v>50000</v>
      </c>
      <c r="O223" s="34">
        <f t="shared" si="265"/>
        <v>50000</v>
      </c>
      <c r="P223" s="34">
        <v>140000</v>
      </c>
      <c r="Q223" s="34"/>
      <c r="R223" s="34">
        <f t="shared" si="266"/>
        <v>140000</v>
      </c>
      <c r="S223" s="34">
        <f>VLOOKUP(D223,'[3]11月支付计划'!$D$3:$J$100,7,0)</f>
        <v>30000</v>
      </c>
      <c r="T223" s="34">
        <v>30000</v>
      </c>
      <c r="U223" s="34">
        <f t="shared" si="269"/>
        <v>0</v>
      </c>
      <c r="V223" s="34">
        <f>VLOOKUP(D223,'[10]10月份支付安排'!$C$4:$H$68,6,0)</f>
        <v>50000</v>
      </c>
      <c r="W223" s="34">
        <f>VLOOKUP(D223,'[4]10月'!$I:$J,2,0)</f>
        <v>17000</v>
      </c>
      <c r="X223" s="34">
        <f t="shared" si="267"/>
        <v>33000</v>
      </c>
      <c r="Y223" s="35">
        <v>50000</v>
      </c>
      <c r="Z223" s="34">
        <f>VLOOKUP(D223,'[4]9月'!$I:$J,2,0)</f>
        <v>50000</v>
      </c>
      <c r="AA223" s="34">
        <f t="shared" si="237"/>
        <v>0</v>
      </c>
      <c r="AB223" s="35"/>
      <c r="AC223" s="24"/>
      <c r="AD223" s="34">
        <f t="shared" si="238"/>
        <v>0</v>
      </c>
      <c r="AE223" s="24"/>
      <c r="AF223" s="24"/>
      <c r="AG223" s="34">
        <f t="shared" si="239"/>
        <v>0</v>
      </c>
      <c r="AH223" s="47"/>
      <c r="AI223" s="42">
        <f t="shared" si="242"/>
        <v>47000</v>
      </c>
      <c r="AJ223" s="42">
        <f t="shared" si="243"/>
        <v>17000</v>
      </c>
      <c r="AK223" s="42">
        <f t="shared" si="244"/>
        <v>-123000</v>
      </c>
      <c r="AL223" s="42">
        <f t="shared" si="245"/>
        <v>-223000</v>
      </c>
      <c r="AM223" s="43" t="e">
        <f>VLOOKUP(D223,'[9]2月'!$B:$C,2,0)</f>
        <v>#N/A</v>
      </c>
      <c r="AN223" s="43" t="e">
        <f>VLOOKUP(C223,河北应付账款!$C:$AL,18,0)</f>
        <v>#N/A</v>
      </c>
      <c r="AO223" s="43">
        <f>VLOOKUP(C223,'河北原材料（大宗）'!$C:$AN,20,0)</f>
        <v>30000</v>
      </c>
      <c r="AP223" s="43" t="e">
        <f>VLOOKUP(C223,'预付&amp;票到付款'!$B:$AU,15,0)</f>
        <v>#N/A</v>
      </c>
      <c r="AQ223" s="43" t="e">
        <f>VLOOKUP(C223,'涉诉-河北'!$B:$AV,15,0)</f>
        <v>#N/A</v>
      </c>
    </row>
    <row r="224" s="25" customFormat="1" ht="16.5" hidden="1" spans="3:43">
      <c r="C224" s="25" t="s">
        <v>755</v>
      </c>
      <c r="D224" s="25" t="s">
        <v>756</v>
      </c>
      <c r="E224" s="25" t="s">
        <v>644</v>
      </c>
      <c r="F224" s="25" t="s">
        <v>750</v>
      </c>
      <c r="G224" s="66">
        <f>VLOOKUP($C224,'[2]2024.01月支付计划'!$B:$H,5,0)</f>
        <v>31080</v>
      </c>
      <c r="H224" s="66">
        <f>VLOOKUP($C224,'[2]2024.01月支付计划'!$B:$H,6,0)</f>
        <v>110080</v>
      </c>
      <c r="I224" s="66">
        <f>VLOOKUP($C224,'[2]2024.01月支付计划'!$B:$H,7,0)</f>
        <v>18346.6666666667</v>
      </c>
      <c r="J224" s="24">
        <f t="shared" ref="J224:L224" si="275">P224+V224+Y224+AB224+AE224+S224+M224</f>
        <v>226428</v>
      </c>
      <c r="K224" s="24">
        <f t="shared" si="275"/>
        <v>94708</v>
      </c>
      <c r="L224" s="24">
        <f t="shared" si="275"/>
        <v>131720</v>
      </c>
      <c r="M224" s="33">
        <f>VLOOKUP(C224,'[2]2024.01月支付计划'!$B:$K,10,0)</f>
        <v>71000</v>
      </c>
      <c r="N224" s="24">
        <v>9660</v>
      </c>
      <c r="O224" s="34">
        <f t="shared" si="265"/>
        <v>61340</v>
      </c>
      <c r="P224" s="34">
        <v>71000</v>
      </c>
      <c r="Q224" s="34"/>
      <c r="R224" s="34">
        <f t="shared" si="266"/>
        <v>71000</v>
      </c>
      <c r="S224" s="34">
        <f>VLOOKUP(D224,'[3]11月支付计划'!$D$3:$J$100,7,0)</f>
        <v>30038</v>
      </c>
      <c r="T224" s="34">
        <f>VLOOKUP(D224,'[4]11月'!$I:$J,2,0)</f>
        <v>33038</v>
      </c>
      <c r="U224" s="34">
        <f t="shared" si="269"/>
        <v>-3000</v>
      </c>
      <c r="V224" s="34">
        <f>VLOOKUP(D224,'[10]10月份支付安排'!$C$4:$H$68,6,0)</f>
        <v>15800</v>
      </c>
      <c r="W224" s="34">
        <f>VLOOKUP(D224,'[4]10月'!$I:$J,2,0)</f>
        <v>5000</v>
      </c>
      <c r="X224" s="34">
        <f t="shared" si="267"/>
        <v>10800</v>
      </c>
      <c r="Y224" s="35">
        <v>38590</v>
      </c>
      <c r="Z224" s="34">
        <f>VLOOKUP(D224,'[4]9月'!$I:$J,2,0)</f>
        <v>47010</v>
      </c>
      <c r="AA224" s="34">
        <f t="shared" si="237"/>
        <v>-8420</v>
      </c>
      <c r="AB224" s="35"/>
      <c r="AC224" s="24"/>
      <c r="AD224" s="34">
        <f t="shared" si="238"/>
        <v>0</v>
      </c>
      <c r="AE224" s="24"/>
      <c r="AF224" s="24"/>
      <c r="AG224" s="34">
        <f t="shared" si="239"/>
        <v>0</v>
      </c>
      <c r="AH224" s="47"/>
      <c r="AI224" s="42">
        <f t="shared" si="242"/>
        <v>40318</v>
      </c>
      <c r="AJ224" s="42">
        <f t="shared" si="243"/>
        <v>10280</v>
      </c>
      <c r="AK224" s="42">
        <f t="shared" si="244"/>
        <v>-60720</v>
      </c>
      <c r="AL224" s="42">
        <f t="shared" si="245"/>
        <v>-131720</v>
      </c>
      <c r="AM224" s="43" t="e">
        <f>VLOOKUP(D224,'[9]2月'!$B:$C,2,0)</f>
        <v>#N/A</v>
      </c>
      <c r="AN224" s="43" t="e">
        <f>VLOOKUP(C224,河北应付账款!$C:$AL,18,0)</f>
        <v>#N/A</v>
      </c>
      <c r="AO224" s="43">
        <f>VLOOKUP(C224,'河北原材料（大宗）'!$C:$AN,20,0)</f>
        <v>30038</v>
      </c>
      <c r="AP224" s="43" t="e">
        <f>VLOOKUP(C224,'预付&amp;票到付款'!$B:$AU,15,0)</f>
        <v>#N/A</v>
      </c>
      <c r="AQ224" s="43" t="e">
        <f>VLOOKUP(C224,'涉诉-河北'!$B:$AV,15,0)</f>
        <v>#N/A</v>
      </c>
    </row>
    <row r="225" s="25" customFormat="1" ht="16.5" hidden="1" spans="3:43">
      <c r="C225" s="25" t="s">
        <v>1009</v>
      </c>
      <c r="D225" s="25" t="s">
        <v>758</v>
      </c>
      <c r="E225" s="25" t="s">
        <v>644</v>
      </c>
      <c r="F225" s="25" t="s">
        <v>750</v>
      </c>
      <c r="G225" s="66">
        <f>VLOOKUP($C225,'[2]2024.01月支付计划'!$B:$H,5,0)</f>
        <v>0</v>
      </c>
      <c r="H225" s="66">
        <f>VLOOKUP($C225,'[2]2024.01月支付计划'!$B:$H,6,0)</f>
        <v>0</v>
      </c>
      <c r="I225" s="66">
        <f>VLOOKUP($C225,'[2]2024.01月支付计划'!$B:$H,7,0)</f>
        <v>0</v>
      </c>
      <c r="J225" s="24">
        <f t="shared" ref="J225:L225" si="276">P225+V225+Y225+AB225+AE225+S225+M225</f>
        <v>102000</v>
      </c>
      <c r="K225" s="24">
        <f t="shared" si="276"/>
        <v>4600</v>
      </c>
      <c r="L225" s="24">
        <f t="shared" si="276"/>
        <v>97400</v>
      </c>
      <c r="M225" s="33">
        <f>VLOOKUP(C225,'[2]2024.01月支付计划'!$B:$K,10,0)</f>
        <v>30000</v>
      </c>
      <c r="N225" s="24">
        <v>4600</v>
      </c>
      <c r="O225" s="34">
        <f t="shared" si="265"/>
        <v>25400</v>
      </c>
      <c r="P225" s="34">
        <v>30000</v>
      </c>
      <c r="Q225" s="34"/>
      <c r="R225" s="34">
        <f t="shared" si="266"/>
        <v>30000</v>
      </c>
      <c r="S225" s="34">
        <f>VLOOKUP(D225,'[3]11月支付计划'!$D$3:$J$100,7,0)</f>
        <v>42000</v>
      </c>
      <c r="T225" s="34"/>
      <c r="U225" s="34">
        <f t="shared" si="269"/>
        <v>42000</v>
      </c>
      <c r="V225" s="34"/>
      <c r="W225" s="34"/>
      <c r="X225" s="34">
        <f t="shared" si="267"/>
        <v>0</v>
      </c>
      <c r="Y225" s="34"/>
      <c r="Z225" s="34"/>
      <c r="AA225" s="34">
        <f t="shared" si="237"/>
        <v>0</v>
      </c>
      <c r="AB225" s="34"/>
      <c r="AC225" s="24"/>
      <c r="AD225" s="34">
        <f t="shared" si="238"/>
        <v>0</v>
      </c>
      <c r="AE225" s="24"/>
      <c r="AF225" s="24"/>
      <c r="AG225" s="34">
        <f t="shared" si="239"/>
        <v>0</v>
      </c>
      <c r="AH225" s="47"/>
      <c r="AI225" s="42">
        <f t="shared" si="242"/>
        <v>4600</v>
      </c>
      <c r="AJ225" s="42">
        <f t="shared" si="243"/>
        <v>-37400</v>
      </c>
      <c r="AK225" s="42">
        <f t="shared" si="244"/>
        <v>-67400</v>
      </c>
      <c r="AL225" s="42">
        <f t="shared" si="245"/>
        <v>-97400</v>
      </c>
      <c r="AM225" s="43" t="e">
        <f>VLOOKUP(D225,'[9]2月'!$B:$C,2,0)</f>
        <v>#N/A</v>
      </c>
      <c r="AN225" s="43" t="e">
        <f>VLOOKUP(C225,河北应付账款!$C:$AL,18,0)</f>
        <v>#N/A</v>
      </c>
      <c r="AO225" s="43" t="e">
        <f>VLOOKUP(C225,'河北原材料（大宗）'!$C:$AN,20,0)</f>
        <v>#N/A</v>
      </c>
      <c r="AP225" s="43" t="e">
        <f>VLOOKUP(C225,'预付&amp;票到付款'!$B:$AU,15,0)</f>
        <v>#N/A</v>
      </c>
      <c r="AQ225" s="43" t="e">
        <f>VLOOKUP(C225,'涉诉-河北'!$B:$AV,15,0)</f>
        <v>#N/A</v>
      </c>
    </row>
    <row r="226" s="25" customFormat="1" ht="16.5" hidden="1" spans="3:43">
      <c r="C226" s="25" t="s">
        <v>759</v>
      </c>
      <c r="D226" s="25" t="s">
        <v>760</v>
      </c>
      <c r="E226" s="25" t="s">
        <v>644</v>
      </c>
      <c r="F226" s="25" t="s">
        <v>750</v>
      </c>
      <c r="G226" s="66">
        <f>VLOOKUP($C226,'[2]2024.01月支付计划'!$B:$H,5,0)</f>
        <v>0</v>
      </c>
      <c r="H226" s="66">
        <f>VLOOKUP($C226,'[2]2024.01月支付计划'!$B:$H,6,0)</f>
        <v>0</v>
      </c>
      <c r="I226" s="66">
        <f>VLOOKUP($C226,'[2]2024.01月支付计划'!$B:$H,7,0)</f>
        <v>0</v>
      </c>
      <c r="J226" s="24">
        <f t="shared" ref="J226:L226" si="277">P226+V226+Y226+AB226+AE226+S226+M226</f>
        <v>76800</v>
      </c>
      <c r="K226" s="24">
        <f t="shared" si="277"/>
        <v>44130</v>
      </c>
      <c r="L226" s="24">
        <f t="shared" si="277"/>
        <v>32670</v>
      </c>
      <c r="M226" s="33">
        <f>VLOOKUP(C226,'[2]2024.01月支付计划'!$B:$K,10,0)</f>
        <v>25600</v>
      </c>
      <c r="N226" s="24"/>
      <c r="O226" s="34">
        <f t="shared" si="265"/>
        <v>25600</v>
      </c>
      <c r="P226" s="34">
        <v>25600</v>
      </c>
      <c r="Q226" s="34"/>
      <c r="R226" s="34">
        <f t="shared" si="266"/>
        <v>25600</v>
      </c>
      <c r="S226" s="34">
        <f>VLOOKUP(D226,'[3]11月支付计划'!$D$3:$J$100,7,0)</f>
        <v>25600</v>
      </c>
      <c r="T226" s="34">
        <f>VLOOKUP(D226,'[4]11月'!$I:$J,2,0)</f>
        <v>19282</v>
      </c>
      <c r="U226" s="34">
        <f t="shared" si="269"/>
        <v>6318</v>
      </c>
      <c r="V226" s="34"/>
      <c r="W226" s="34"/>
      <c r="X226" s="34">
        <f t="shared" si="267"/>
        <v>0</v>
      </c>
      <c r="Y226" s="34"/>
      <c r="Z226" s="34">
        <f>VLOOKUP(D226,'[4]9月'!$I:$J,2,0)</f>
        <v>24848</v>
      </c>
      <c r="AA226" s="34">
        <f t="shared" si="237"/>
        <v>-24848</v>
      </c>
      <c r="AB226" s="34"/>
      <c r="AC226" s="24"/>
      <c r="AD226" s="34">
        <f t="shared" si="238"/>
        <v>0</v>
      </c>
      <c r="AE226" s="24"/>
      <c r="AF226" s="24"/>
      <c r="AG226" s="34">
        <f t="shared" si="239"/>
        <v>0</v>
      </c>
      <c r="AH226" s="47"/>
      <c r="AI226" s="42">
        <f t="shared" si="242"/>
        <v>44130</v>
      </c>
      <c r="AJ226" s="42">
        <f t="shared" si="243"/>
        <v>18530</v>
      </c>
      <c r="AK226" s="42">
        <f t="shared" si="244"/>
        <v>-7070</v>
      </c>
      <c r="AL226" s="42">
        <f t="shared" si="245"/>
        <v>-32670</v>
      </c>
      <c r="AM226" s="43" t="e">
        <f>VLOOKUP(D226,'[9]2月'!$B:$C,2,0)</f>
        <v>#N/A</v>
      </c>
      <c r="AN226" s="43" t="e">
        <f>VLOOKUP(C226,河北应付账款!$C:$AL,18,0)</f>
        <v>#N/A</v>
      </c>
      <c r="AO226" s="43">
        <f>VLOOKUP(C226,'河北原材料（大宗）'!$C:$AN,20,0)</f>
        <v>25600</v>
      </c>
      <c r="AP226" s="43" t="e">
        <f>VLOOKUP(C226,'预付&amp;票到付款'!$B:$AU,15,0)</f>
        <v>#N/A</v>
      </c>
      <c r="AQ226" s="43" t="e">
        <f>VLOOKUP(C226,'涉诉-河北'!$B:$AV,15,0)</f>
        <v>#N/A</v>
      </c>
    </row>
    <row r="227" s="25" customFormat="1" ht="16.5" hidden="1" spans="2:44">
      <c r="B227" s="72"/>
      <c r="C227" s="72" t="s">
        <v>52</v>
      </c>
      <c r="D227" s="72" t="s">
        <v>53</v>
      </c>
      <c r="E227" s="72" t="s">
        <v>644</v>
      </c>
      <c r="F227" s="72" t="s">
        <v>750</v>
      </c>
      <c r="G227" s="66">
        <f>VLOOKUP($C227,'[2]2024.01月支付计划'!$B:$H,5,0)</f>
        <v>7709741.33</v>
      </c>
      <c r="H227" s="66">
        <f>VLOOKUP($C227,'[2]2024.01月支付计划'!$B:$H,6,0)</f>
        <v>3356959.54</v>
      </c>
      <c r="I227" s="66">
        <f>VLOOKUP($C227,'[2]2024.01月支付计划'!$B:$H,7,0)</f>
        <v>559493.256666667</v>
      </c>
      <c r="J227" s="24">
        <f t="shared" ref="J227:L227" si="278">P227+V227+Y227+AB227+AE227+S227+M227</f>
        <v>19000</v>
      </c>
      <c r="K227" s="24">
        <f t="shared" si="278"/>
        <v>0</v>
      </c>
      <c r="L227" s="24">
        <f t="shared" si="278"/>
        <v>19000</v>
      </c>
      <c r="M227" s="33">
        <v>6000</v>
      </c>
      <c r="N227" s="24"/>
      <c r="O227" s="34">
        <f t="shared" si="265"/>
        <v>6000</v>
      </c>
      <c r="P227" s="34">
        <v>13000</v>
      </c>
      <c r="Q227" s="34"/>
      <c r="R227" s="34">
        <f t="shared" si="266"/>
        <v>13000</v>
      </c>
      <c r="S227" s="34"/>
      <c r="T227" s="34"/>
      <c r="U227" s="34">
        <f t="shared" si="269"/>
        <v>0</v>
      </c>
      <c r="V227" s="34"/>
      <c r="W227" s="34"/>
      <c r="X227" s="34">
        <f t="shared" si="267"/>
        <v>0</v>
      </c>
      <c r="Y227" s="34"/>
      <c r="Z227" s="34"/>
      <c r="AA227" s="34">
        <f t="shared" si="237"/>
        <v>0</v>
      </c>
      <c r="AB227" s="34"/>
      <c r="AC227" s="24"/>
      <c r="AD227" s="34">
        <f t="shared" si="238"/>
        <v>0</v>
      </c>
      <c r="AE227" s="24"/>
      <c r="AF227" s="24"/>
      <c r="AG227" s="34">
        <f t="shared" si="239"/>
        <v>0</v>
      </c>
      <c r="AH227" s="47"/>
      <c r="AI227" s="42">
        <f t="shared" si="242"/>
        <v>0</v>
      </c>
      <c r="AJ227" s="42">
        <f t="shared" si="243"/>
        <v>0</v>
      </c>
      <c r="AK227" s="42">
        <f t="shared" si="244"/>
        <v>-13000</v>
      </c>
      <c r="AL227" s="42">
        <f t="shared" si="245"/>
        <v>-19000</v>
      </c>
      <c r="AM227" s="43" t="e">
        <f>VLOOKUP(D227,'[9]2月'!$B:$C,2,0)</f>
        <v>#N/A</v>
      </c>
      <c r="AN227" s="43">
        <f>VLOOKUP(C227,河北应付账款!$C:$AL,18,0)</f>
        <v>420000</v>
      </c>
      <c r="AO227" s="43">
        <f>VLOOKUP(C227,'河北原材料（大宗）'!$C:$AN,20,0)</f>
        <v>0</v>
      </c>
      <c r="AP227" s="43" t="e">
        <f>VLOOKUP(C227,'预付&amp;票到付款'!$B:$AU,15,0)</f>
        <v>#N/A</v>
      </c>
      <c r="AQ227" s="43" t="e">
        <f>VLOOKUP(C227,'涉诉-河北'!$B:$AV,15,0)</f>
        <v>#N/A</v>
      </c>
      <c r="AR227" s="25">
        <v>1</v>
      </c>
    </row>
    <row r="228" s="25" customFormat="1" ht="16.5" hidden="1" spans="3:43">
      <c r="C228" s="25" t="s">
        <v>695</v>
      </c>
      <c r="D228" s="25" t="s">
        <v>696</v>
      </c>
      <c r="E228" s="25" t="s">
        <v>644</v>
      </c>
      <c r="F228" s="25" t="s">
        <v>690</v>
      </c>
      <c r="G228" s="66">
        <f>VLOOKUP($C228,'[2]2024.01月支付计划'!$B:$H,5,0)</f>
        <v>5482209.82</v>
      </c>
      <c r="H228" s="66">
        <f>VLOOKUP($C228,'[2]2024.01月支付计划'!$B:$H,6,0)</f>
        <v>6549500</v>
      </c>
      <c r="I228" s="66">
        <f>VLOOKUP($C228,'[2]2024.01月支付计划'!$B:$H,7,0)</f>
        <v>1091583.33333333</v>
      </c>
      <c r="J228" s="24">
        <f t="shared" ref="J228:L228" si="279">P228+V228+Y228+AB228+AE228+S228+M228</f>
        <v>10190000</v>
      </c>
      <c r="K228" s="24">
        <f t="shared" si="279"/>
        <v>6581000</v>
      </c>
      <c r="L228" s="24">
        <f t="shared" si="279"/>
        <v>3609000</v>
      </c>
      <c r="M228" s="33">
        <f>VLOOKUP(C228,'[2]2024.01月支付计划'!$B:$K,10,0)</f>
        <v>2000000</v>
      </c>
      <c r="N228" s="24">
        <v>1370000</v>
      </c>
      <c r="O228" s="34">
        <f t="shared" si="265"/>
        <v>630000</v>
      </c>
      <c r="P228" s="34">
        <v>2300000</v>
      </c>
      <c r="Q228" s="34">
        <f>VLOOKUP(D228,'[4]12月'!$I:$J,2,0)</f>
        <v>470000</v>
      </c>
      <c r="R228" s="34">
        <f t="shared" si="266"/>
        <v>1830000</v>
      </c>
      <c r="S228" s="34">
        <f>VLOOKUP(D228,'[3]11月支付计划'!$D$3:$J$100,7,0)</f>
        <v>1200000</v>
      </c>
      <c r="T228" s="34">
        <f>VLOOKUP(D228,'[4]11月'!$I:$J,2,0)</f>
        <v>900000</v>
      </c>
      <c r="U228" s="34">
        <f t="shared" si="269"/>
        <v>300000</v>
      </c>
      <c r="V228" s="34">
        <f>VLOOKUP(D228,'[10]10月份支付安排'!$C$4:$H$68,6,0)</f>
        <v>1000000</v>
      </c>
      <c r="W228" s="34">
        <f>VLOOKUP(D228,'[4]10月'!$I:$J,2,0)</f>
        <v>750000</v>
      </c>
      <c r="X228" s="34">
        <f t="shared" si="267"/>
        <v>250000</v>
      </c>
      <c r="Y228" s="35">
        <v>1200000</v>
      </c>
      <c r="Z228" s="34">
        <f>VLOOKUP(D228,'[4]9月'!$I:$J,2,0)</f>
        <v>1050000</v>
      </c>
      <c r="AA228" s="34">
        <f t="shared" si="237"/>
        <v>150000</v>
      </c>
      <c r="AB228" s="35">
        <v>1500000</v>
      </c>
      <c r="AC228" s="24">
        <f>VLOOKUP(D228,'[4]8月'!$I:$J,2,0)</f>
        <v>1051000</v>
      </c>
      <c r="AD228" s="34">
        <f t="shared" si="238"/>
        <v>449000</v>
      </c>
      <c r="AE228" s="24">
        <v>990000</v>
      </c>
      <c r="AF228" s="24">
        <f>VLOOKUP(D228,'[4]7月'!$I:$J,2,0)</f>
        <v>990000</v>
      </c>
      <c r="AG228" s="34">
        <f t="shared" si="239"/>
        <v>0</v>
      </c>
      <c r="AH228" s="47"/>
      <c r="AI228" s="42">
        <f t="shared" si="242"/>
        <v>1891000</v>
      </c>
      <c r="AJ228" s="42">
        <f t="shared" si="243"/>
        <v>691000</v>
      </c>
      <c r="AK228" s="42">
        <f t="shared" si="244"/>
        <v>-1609000</v>
      </c>
      <c r="AL228" s="42">
        <f t="shared" si="245"/>
        <v>-3609000</v>
      </c>
      <c r="AM228" s="43">
        <f>VLOOKUP(D228,'[9]2月'!$B:$C,2,0)</f>
        <v>400000</v>
      </c>
      <c r="AN228" s="43" t="e">
        <f>VLOOKUP(C228,河北应付账款!$C:$AL,18,0)</f>
        <v>#N/A</v>
      </c>
      <c r="AO228" s="43">
        <f>VLOOKUP(C228,'河北原材料（大宗）'!$C:$AN,20,0)</f>
        <v>1200000</v>
      </c>
      <c r="AP228" s="43" t="e">
        <f>VLOOKUP(C228,'预付&amp;票到付款'!$B:$AU,15,0)</f>
        <v>#N/A</v>
      </c>
      <c r="AQ228" s="43" t="e">
        <f>VLOOKUP(C228,'涉诉-河北'!$B:$AV,15,0)</f>
        <v>#N/A</v>
      </c>
    </row>
    <row r="229" s="25" customFormat="1" ht="16.5" hidden="1" spans="3:43">
      <c r="C229" s="25" t="s">
        <v>693</v>
      </c>
      <c r="D229" s="25" t="s">
        <v>694</v>
      </c>
      <c r="E229" s="25" t="s">
        <v>644</v>
      </c>
      <c r="F229" s="25" t="s">
        <v>690</v>
      </c>
      <c r="G229" s="66">
        <f>VLOOKUP($C229,'[2]2024.01月支付计划'!$B:$H,5,0)</f>
        <v>1020840.05</v>
      </c>
      <c r="H229" s="66">
        <f>VLOOKUP($C229,'[2]2024.01月支付计划'!$B:$H,6,0)</f>
        <v>6975158</v>
      </c>
      <c r="I229" s="66">
        <f>VLOOKUP($C229,'[2]2024.01月支付计划'!$B:$H,7,0)</f>
        <v>1162526.33333333</v>
      </c>
      <c r="J229" s="24">
        <f t="shared" ref="J229:L229" si="280">P229+V229+Y229+AB229+AE229+S229+M229</f>
        <v>9404000</v>
      </c>
      <c r="K229" s="24">
        <f t="shared" si="280"/>
        <v>8040353.02</v>
      </c>
      <c r="L229" s="24">
        <f t="shared" si="280"/>
        <v>1363646.98</v>
      </c>
      <c r="M229" s="33">
        <f>VLOOKUP(C229,'[2]2024.01月支付计划'!$B:$K,10,0)</f>
        <v>1500000</v>
      </c>
      <c r="N229" s="24">
        <v>1000000</v>
      </c>
      <c r="O229" s="34">
        <f t="shared" si="265"/>
        <v>500000</v>
      </c>
      <c r="P229" s="34">
        <v>1500000</v>
      </c>
      <c r="Q229" s="34">
        <f>VLOOKUP(D229,'[4]12月'!$I:$J,2,0)</f>
        <v>1760000</v>
      </c>
      <c r="R229" s="34">
        <f t="shared" si="266"/>
        <v>-260000</v>
      </c>
      <c r="S229" s="34">
        <f>VLOOKUP(D229,'[3]11月支付计划'!$D$3:$J$100,7,0)</f>
        <v>1400000</v>
      </c>
      <c r="T229" s="34">
        <f>VLOOKUP(D229,'[4]11月'!$I:$J,2,0)</f>
        <v>1196353.02</v>
      </c>
      <c r="U229" s="34">
        <f t="shared" si="269"/>
        <v>203646.98</v>
      </c>
      <c r="V229" s="34">
        <f>VLOOKUP(D229,'[10]10月份支付安排'!$C$4:$H$68,6,0)</f>
        <v>1500000</v>
      </c>
      <c r="W229" s="34">
        <f>VLOOKUP(D229,'[4]10月'!$I:$J,2,0)</f>
        <v>600000</v>
      </c>
      <c r="X229" s="34">
        <f t="shared" si="267"/>
        <v>900000</v>
      </c>
      <c r="Y229" s="35">
        <v>1500000</v>
      </c>
      <c r="Z229" s="34">
        <f>VLOOKUP(D229,'[4]9月'!$I:$J,2,0)</f>
        <v>1530000</v>
      </c>
      <c r="AA229" s="34">
        <f t="shared" si="237"/>
        <v>-30000</v>
      </c>
      <c r="AB229" s="35">
        <v>1000000</v>
      </c>
      <c r="AC229" s="24">
        <f>VLOOKUP(D229,'[4]8月'!$I:$J,2,0)</f>
        <v>950000</v>
      </c>
      <c r="AD229" s="34">
        <f t="shared" si="238"/>
        <v>50000</v>
      </c>
      <c r="AE229" s="24">
        <v>1004000</v>
      </c>
      <c r="AF229" s="24">
        <f>VLOOKUP(D229,'[4]7月'!$I:$J,2,0)</f>
        <v>1004000</v>
      </c>
      <c r="AG229" s="34">
        <f t="shared" si="239"/>
        <v>0</v>
      </c>
      <c r="AI229" s="42">
        <f t="shared" si="242"/>
        <v>3036353.02</v>
      </c>
      <c r="AJ229" s="42">
        <f t="shared" si="243"/>
        <v>1636353.02</v>
      </c>
      <c r="AK229" s="42">
        <f t="shared" si="244"/>
        <v>136353.02</v>
      </c>
      <c r="AL229" s="42">
        <f t="shared" si="245"/>
        <v>-1363646.98</v>
      </c>
      <c r="AM229" s="43" t="e">
        <f>VLOOKUP(D229,'[9]2月'!$B:$C,2,0)</f>
        <v>#N/A</v>
      </c>
      <c r="AN229" s="43" t="e">
        <f>VLOOKUP(C229,河北应付账款!$C:$AL,18,0)</f>
        <v>#N/A</v>
      </c>
      <c r="AO229" s="43">
        <f>VLOOKUP(C229,'河北原材料（大宗）'!$C:$AN,20,0)</f>
        <v>1400000</v>
      </c>
      <c r="AP229" s="43" t="e">
        <f>VLOOKUP(C229,'预付&amp;票到付款'!$B:$AU,15,0)</f>
        <v>#N/A</v>
      </c>
      <c r="AQ229" s="43" t="e">
        <f>VLOOKUP(C229,'涉诉-河北'!$B:$AV,15,0)</f>
        <v>#N/A</v>
      </c>
    </row>
    <row r="230" s="25" customFormat="1" ht="16.5" hidden="1" spans="3:43">
      <c r="C230" s="25" t="s">
        <v>691</v>
      </c>
      <c r="D230" s="25" t="s">
        <v>692</v>
      </c>
      <c r="E230" s="25" t="s">
        <v>644</v>
      </c>
      <c r="F230" s="25" t="s">
        <v>690</v>
      </c>
      <c r="G230" s="66">
        <f>VLOOKUP($C230,'[2]2024.01月支付计划'!$B:$H,5,0)</f>
        <v>1070545.01</v>
      </c>
      <c r="H230" s="66">
        <f>VLOOKUP($C230,'[2]2024.01月支付计划'!$B:$H,6,0)</f>
        <v>1070500</v>
      </c>
      <c r="I230" s="66">
        <f>VLOOKUP($C230,'[2]2024.01月支付计划'!$B:$H,7,0)</f>
        <v>178416.666666667</v>
      </c>
      <c r="J230" s="24">
        <f t="shared" ref="J230:L230" si="281">P230+V230+Y230+AB230+AE230+S230+M230</f>
        <v>1950000</v>
      </c>
      <c r="K230" s="24">
        <f t="shared" si="281"/>
        <v>868458.74</v>
      </c>
      <c r="L230" s="24">
        <f t="shared" si="281"/>
        <v>1081541.26</v>
      </c>
      <c r="M230" s="33">
        <f>VLOOKUP(C230,'[2]2024.01月支付计划'!$B:$K,10,0)</f>
        <v>550000</v>
      </c>
      <c r="N230" s="24">
        <v>100000</v>
      </c>
      <c r="O230" s="34">
        <f t="shared" si="265"/>
        <v>450000</v>
      </c>
      <c r="P230" s="34">
        <v>400000</v>
      </c>
      <c r="Q230" s="34"/>
      <c r="R230" s="34">
        <f t="shared" si="266"/>
        <v>400000</v>
      </c>
      <c r="S230" s="34">
        <f>VLOOKUP(D230,'[3]11月支付计划'!$D$3:$J$100,7,0)</f>
        <v>200000</v>
      </c>
      <c r="T230" s="34">
        <f>VLOOKUP(D230,'[4]11月'!$I:$J,2,0)</f>
        <v>101458.74</v>
      </c>
      <c r="U230" s="34">
        <f t="shared" si="269"/>
        <v>98541.26</v>
      </c>
      <c r="V230" s="34">
        <f>VLOOKUP(D230,'[10]10月份支付安排'!$C$4:$H$68,6,0)</f>
        <v>200000</v>
      </c>
      <c r="W230" s="34">
        <f>VLOOKUP(D230,'[4]10月'!$I:$J,2,0)</f>
        <v>67000</v>
      </c>
      <c r="X230" s="34">
        <f t="shared" si="267"/>
        <v>133000</v>
      </c>
      <c r="Y230" s="35">
        <v>200000</v>
      </c>
      <c r="Z230" s="34">
        <f>VLOOKUP(D230,'[4]9月'!$I:$J,2,0)</f>
        <v>300000</v>
      </c>
      <c r="AA230" s="34">
        <f t="shared" si="237"/>
        <v>-100000</v>
      </c>
      <c r="AB230" s="35">
        <v>100000</v>
      </c>
      <c r="AC230" s="24"/>
      <c r="AD230" s="34">
        <f t="shared" si="238"/>
        <v>100000</v>
      </c>
      <c r="AE230" s="24">
        <v>300000</v>
      </c>
      <c r="AF230" s="24">
        <f>VLOOKUP(D230,'[4]7月'!$I:$J,2,0)</f>
        <v>300000</v>
      </c>
      <c r="AG230" s="34">
        <f t="shared" si="239"/>
        <v>0</v>
      </c>
      <c r="AI230" s="42">
        <f t="shared" si="242"/>
        <v>68458.74</v>
      </c>
      <c r="AJ230" s="42">
        <f t="shared" si="243"/>
        <v>-131541.26</v>
      </c>
      <c r="AK230" s="42">
        <f t="shared" si="244"/>
        <v>-531541.26</v>
      </c>
      <c r="AL230" s="42">
        <f t="shared" si="245"/>
        <v>-1081541.26</v>
      </c>
      <c r="AM230" s="43" t="e">
        <f>VLOOKUP(D230,'[9]2月'!$B:$C,2,0)</f>
        <v>#N/A</v>
      </c>
      <c r="AN230" s="43" t="e">
        <f>VLOOKUP(C230,河北应付账款!$C:$AL,18,0)</f>
        <v>#N/A</v>
      </c>
      <c r="AO230" s="43">
        <f>VLOOKUP(C230,'河北原材料（大宗）'!$C:$AN,20,0)</f>
        <v>200000</v>
      </c>
      <c r="AP230" s="43" t="e">
        <f>VLOOKUP(C230,'预付&amp;票到付款'!$B:$AU,15,0)</f>
        <v>#N/A</v>
      </c>
      <c r="AQ230" s="43" t="e">
        <f>VLOOKUP(C230,'涉诉-河北'!$B:$AV,15,0)</f>
        <v>#N/A</v>
      </c>
    </row>
    <row r="231" s="25" customFormat="1" ht="16.5" hidden="1" spans="3:43">
      <c r="C231" s="25" t="s">
        <v>688</v>
      </c>
      <c r="D231" s="25" t="s">
        <v>689</v>
      </c>
      <c r="E231" s="25" t="s">
        <v>644</v>
      </c>
      <c r="F231" s="25" t="s">
        <v>690</v>
      </c>
      <c r="G231" s="66">
        <f>VLOOKUP($C231,'[2]2024.01月支付计划'!$B:$H,5,0)</f>
        <v>424370.02</v>
      </c>
      <c r="H231" s="66">
        <f>VLOOKUP($C231,'[2]2024.01月支付计划'!$B:$H,6,0)</f>
        <v>775400</v>
      </c>
      <c r="I231" s="66">
        <f>VLOOKUP($C231,'[2]2024.01月支付计划'!$B:$H,7,0)</f>
        <v>129233.333333333</v>
      </c>
      <c r="J231" s="24">
        <f t="shared" ref="J231:L231" si="282">P231+V231+Y231+AB231+AE231+S231+M231</f>
        <v>1700000</v>
      </c>
      <c r="K231" s="24">
        <f t="shared" si="282"/>
        <v>850000</v>
      </c>
      <c r="L231" s="24">
        <f t="shared" si="282"/>
        <v>850000</v>
      </c>
      <c r="M231" s="33">
        <f>VLOOKUP(C231,'[2]2024.01月支付计划'!$B:$K,10,0)</f>
        <v>400000</v>
      </c>
      <c r="N231" s="24">
        <v>100000</v>
      </c>
      <c r="O231" s="34">
        <f t="shared" si="265"/>
        <v>300000</v>
      </c>
      <c r="P231" s="34">
        <v>300000</v>
      </c>
      <c r="Q231" s="34"/>
      <c r="R231" s="34">
        <f t="shared" si="266"/>
        <v>300000</v>
      </c>
      <c r="S231" s="34">
        <f>VLOOKUP(D231,'[3]11月支付计划'!$D$3:$J$100,7,0)</f>
        <v>250000</v>
      </c>
      <c r="T231" s="34">
        <f>VLOOKUP(D231,'[4]11月'!$I:$J,2,0)</f>
        <v>150000</v>
      </c>
      <c r="U231" s="34">
        <f t="shared" si="269"/>
        <v>100000</v>
      </c>
      <c r="V231" s="34">
        <f>VLOOKUP(D231,'[10]10月份支付安排'!$C$4:$H$68,6,0)</f>
        <v>250000</v>
      </c>
      <c r="W231" s="34">
        <f>VLOOKUP(D231,'[4]10月'!$I:$J,2,0)</f>
        <v>100000</v>
      </c>
      <c r="X231" s="34">
        <f t="shared" si="267"/>
        <v>150000</v>
      </c>
      <c r="Y231" s="35">
        <v>200000</v>
      </c>
      <c r="Z231" s="34">
        <f>VLOOKUP(D231,'[4]9月'!$I:$J,2,0)</f>
        <v>200000</v>
      </c>
      <c r="AA231" s="34">
        <f t="shared" si="237"/>
        <v>0</v>
      </c>
      <c r="AB231" s="35">
        <v>200000</v>
      </c>
      <c r="AC231" s="24">
        <f>VLOOKUP(D231,'[4]8月'!$I:$J,2,0)</f>
        <v>200000</v>
      </c>
      <c r="AD231" s="34">
        <f t="shared" si="238"/>
        <v>0</v>
      </c>
      <c r="AE231" s="24">
        <v>100000</v>
      </c>
      <c r="AF231" s="24">
        <f>VLOOKUP(D231,'[4]7月'!$I:$J,2,0)</f>
        <v>100000</v>
      </c>
      <c r="AG231" s="34">
        <f t="shared" si="239"/>
        <v>0</v>
      </c>
      <c r="AI231" s="42">
        <f t="shared" si="242"/>
        <v>100000</v>
      </c>
      <c r="AJ231" s="42">
        <f t="shared" si="243"/>
        <v>-150000</v>
      </c>
      <c r="AK231" s="42">
        <f t="shared" si="244"/>
        <v>-450000</v>
      </c>
      <c r="AL231" s="42">
        <f t="shared" si="245"/>
        <v>-850000</v>
      </c>
      <c r="AM231" s="43" t="e">
        <f>VLOOKUP(D231,'[9]2月'!$B:$C,2,0)</f>
        <v>#N/A</v>
      </c>
      <c r="AN231" s="43" t="e">
        <f>VLOOKUP(C231,河北应付账款!$C:$AL,18,0)</f>
        <v>#N/A</v>
      </c>
      <c r="AO231" s="43">
        <f>VLOOKUP(C231,'河北原材料（大宗）'!$C:$AN,20,0)</f>
        <v>250000</v>
      </c>
      <c r="AP231" s="43" t="e">
        <f>VLOOKUP(C231,'预付&amp;票到付款'!$B:$AU,15,0)</f>
        <v>#N/A</v>
      </c>
      <c r="AQ231" s="43" t="e">
        <f>VLOOKUP(C231,'涉诉-河北'!$B:$AV,15,0)</f>
        <v>#N/A</v>
      </c>
    </row>
    <row r="232" s="25" customFormat="1" ht="16.5" hidden="1" spans="3:43">
      <c r="C232" s="25" t="s">
        <v>701</v>
      </c>
      <c r="D232" s="25" t="s">
        <v>702</v>
      </c>
      <c r="E232" s="25" t="s">
        <v>644</v>
      </c>
      <c r="F232" s="25" t="s">
        <v>690</v>
      </c>
      <c r="G232" s="66">
        <f>VLOOKUP($C232,'[2]2024.01月支付计划'!$B:$H,5,0)</f>
        <v>0</v>
      </c>
      <c r="H232" s="66">
        <f>VLOOKUP($C232,'[2]2024.01月支付计划'!$B:$H,6,0)</f>
        <v>0</v>
      </c>
      <c r="I232" s="66">
        <f>VLOOKUP($C232,'[2]2024.01月支付计划'!$B:$H,7,0)</f>
        <v>0</v>
      </c>
      <c r="J232" s="24">
        <f t="shared" ref="J232:L232" si="283">P232+V232+Y232+AB232+AE232+S232+M232</f>
        <v>60000</v>
      </c>
      <c r="K232" s="24">
        <f t="shared" si="283"/>
        <v>28080</v>
      </c>
      <c r="L232" s="24">
        <f t="shared" si="283"/>
        <v>31920</v>
      </c>
      <c r="M232" s="33">
        <f>VLOOKUP(C232,'[2]2024.01月支付计划'!$B:$K,10,0)</f>
        <v>12000</v>
      </c>
      <c r="N232" s="24"/>
      <c r="O232" s="34">
        <f t="shared" si="265"/>
        <v>12000</v>
      </c>
      <c r="P232" s="34">
        <v>12000</v>
      </c>
      <c r="Q232" s="34">
        <f>VLOOKUP(D232,'[4]12月'!$I:$J,2,0)</f>
        <v>80</v>
      </c>
      <c r="R232" s="34">
        <f t="shared" si="266"/>
        <v>11920</v>
      </c>
      <c r="S232" s="34">
        <f>VLOOKUP(D232,'[3]11月支付计划'!$D$3:$J$100,7,0)</f>
        <v>12000</v>
      </c>
      <c r="T232" s="34"/>
      <c r="U232" s="34">
        <f t="shared" si="269"/>
        <v>12000</v>
      </c>
      <c r="V232" s="34">
        <f>VLOOKUP(D232,'[10]10月份支付安排'!$C$4:$H$68,6,0)</f>
        <v>12000</v>
      </c>
      <c r="W232" s="34">
        <f>VLOOKUP(D232,'[4]10月'!$I:$J,2,0)</f>
        <v>4000</v>
      </c>
      <c r="X232" s="34">
        <f t="shared" si="267"/>
        <v>8000</v>
      </c>
      <c r="Y232" s="34"/>
      <c r="Z232" s="34">
        <f>VLOOKUP(D232,'[4]9月'!$I:$J,2,0)</f>
        <v>12000</v>
      </c>
      <c r="AA232" s="34">
        <f t="shared" si="237"/>
        <v>-12000</v>
      </c>
      <c r="AB232" s="35">
        <v>12000</v>
      </c>
      <c r="AC232" s="24">
        <f>VLOOKUP(D232,'[4]8月'!$I:$J,2,0)</f>
        <v>12000</v>
      </c>
      <c r="AD232" s="34">
        <f t="shared" si="238"/>
        <v>0</v>
      </c>
      <c r="AE232" s="24"/>
      <c r="AF232" s="24"/>
      <c r="AG232" s="34">
        <f t="shared" si="239"/>
        <v>0</v>
      </c>
      <c r="AI232" s="42">
        <f t="shared" si="242"/>
        <v>4080</v>
      </c>
      <c r="AJ232" s="42">
        <f t="shared" si="243"/>
        <v>-7920</v>
      </c>
      <c r="AK232" s="42">
        <f t="shared" si="244"/>
        <v>-19920</v>
      </c>
      <c r="AL232" s="42">
        <f t="shared" si="245"/>
        <v>-31920</v>
      </c>
      <c r="AM232" s="43" t="e">
        <f>VLOOKUP(D232,'[9]2月'!$B:$C,2,0)</f>
        <v>#N/A</v>
      </c>
      <c r="AN232" s="43" t="e">
        <f>VLOOKUP(C232,河北应付账款!$C:$AL,18,0)</f>
        <v>#N/A</v>
      </c>
      <c r="AO232" s="43">
        <f>VLOOKUP(C232,'河北原材料（大宗）'!$C:$AN,20,0)</f>
        <v>12000</v>
      </c>
      <c r="AP232" s="43" t="e">
        <f>VLOOKUP(C232,'预付&amp;票到付款'!$B:$AU,15,0)</f>
        <v>#N/A</v>
      </c>
      <c r="AQ232" s="43" t="e">
        <f>VLOOKUP(C232,'涉诉-河北'!$B:$AV,15,0)</f>
        <v>#N/A</v>
      </c>
    </row>
    <row r="233" s="25" customFormat="1" ht="16.5" hidden="1" spans="3:43">
      <c r="C233" s="25" t="s">
        <v>703</v>
      </c>
      <c r="D233" s="25" t="s">
        <v>704</v>
      </c>
      <c r="E233" s="25" t="s">
        <v>644</v>
      </c>
      <c r="F233" s="25" t="s">
        <v>690</v>
      </c>
      <c r="G233" s="66">
        <f>VLOOKUP($C233,'[2]2024.01月支付计划'!$B:$H,5,0)</f>
        <v>0</v>
      </c>
      <c r="H233" s="66">
        <f>VLOOKUP($C233,'[2]2024.01月支付计划'!$B:$H,6,0)</f>
        <v>294200</v>
      </c>
      <c r="I233" s="66">
        <f>VLOOKUP($C233,'[2]2024.01月支付计划'!$B:$H,7,0)</f>
        <v>49033.3333333333</v>
      </c>
      <c r="J233" s="24">
        <f t="shared" ref="J233:L233" si="284">P233+V233+Y233+AB233+AE233+S233+M233</f>
        <v>493904</v>
      </c>
      <c r="K233" s="24">
        <f t="shared" si="284"/>
        <v>251538</v>
      </c>
      <c r="L233" s="24">
        <f t="shared" si="284"/>
        <v>242366</v>
      </c>
      <c r="M233" s="33">
        <f>VLOOKUP(C233,'[2]2024.01月支付计划'!$B:$K,10,0)</f>
        <v>80000</v>
      </c>
      <c r="N233" s="24"/>
      <c r="O233" s="34">
        <f t="shared" si="265"/>
        <v>80000</v>
      </c>
      <c r="P233" s="34">
        <v>100000</v>
      </c>
      <c r="Q233" s="34"/>
      <c r="R233" s="34">
        <f t="shared" si="266"/>
        <v>100000</v>
      </c>
      <c r="S233" s="34">
        <f>VLOOKUP(D233,'[3]11月支付计划'!$D$3:$J$100,7,0)</f>
        <v>100000</v>
      </c>
      <c r="T233" s="34">
        <f>VLOOKUP(D233,'[4]11月'!$I:$J,2,0)</f>
        <v>55361.2</v>
      </c>
      <c r="U233" s="34">
        <f t="shared" si="269"/>
        <v>44638.8</v>
      </c>
      <c r="V233" s="34">
        <f>VLOOKUP(D233,'[10]10月份支付安排'!$C$4:$H$68,6,0)</f>
        <v>100000</v>
      </c>
      <c r="W233" s="34">
        <f>VLOOKUP(D233,'[4]10月'!$I:$J,2,0)</f>
        <v>50000</v>
      </c>
      <c r="X233" s="34">
        <f t="shared" si="267"/>
        <v>50000</v>
      </c>
      <c r="Y233" s="35">
        <v>37968</v>
      </c>
      <c r="Z233" s="34">
        <f>VLOOKUP(D233,'[4]9月'!$I:$J,2,0)</f>
        <v>37968</v>
      </c>
      <c r="AA233" s="34">
        <f t="shared" si="237"/>
        <v>0</v>
      </c>
      <c r="AB233" s="35"/>
      <c r="AC233" s="24">
        <f>VLOOKUP(D233,'[4]8月'!$I:$J,2,0)</f>
        <v>32272.8</v>
      </c>
      <c r="AD233" s="34">
        <f t="shared" si="238"/>
        <v>-32272.8</v>
      </c>
      <c r="AE233" s="24">
        <v>75936</v>
      </c>
      <c r="AF233" s="24">
        <f>VLOOKUP(D233,'[4]7月'!$I:$J,2,0)</f>
        <v>75936</v>
      </c>
      <c r="AG233" s="34">
        <f t="shared" si="239"/>
        <v>0</v>
      </c>
      <c r="AI233" s="42">
        <f t="shared" si="242"/>
        <v>37634</v>
      </c>
      <c r="AJ233" s="42">
        <f t="shared" si="243"/>
        <v>-62366</v>
      </c>
      <c r="AK233" s="42">
        <f t="shared" si="244"/>
        <v>-162366</v>
      </c>
      <c r="AL233" s="42">
        <f t="shared" si="245"/>
        <v>-242366</v>
      </c>
      <c r="AM233" s="43" t="e">
        <f>VLOOKUP(D233,'[9]2月'!$B:$C,2,0)</f>
        <v>#N/A</v>
      </c>
      <c r="AN233" s="43" t="e">
        <f>VLOOKUP(C233,河北应付账款!$C:$AL,18,0)</f>
        <v>#N/A</v>
      </c>
      <c r="AO233" s="43">
        <f>VLOOKUP(C233,'河北原材料（大宗）'!$C:$AN,20,0)</f>
        <v>100000</v>
      </c>
      <c r="AP233" s="43" t="e">
        <f>VLOOKUP(C233,'预付&amp;票到付款'!$B:$AU,15,0)</f>
        <v>#N/A</v>
      </c>
      <c r="AQ233" s="43" t="e">
        <f>VLOOKUP(C233,'涉诉-河北'!$B:$AV,15,0)</f>
        <v>#N/A</v>
      </c>
    </row>
    <row r="234" s="25" customFormat="1" ht="16.5" hidden="1" spans="3:43">
      <c r="C234" s="25" t="s">
        <v>908</v>
      </c>
      <c r="D234" s="25" t="s">
        <v>1079</v>
      </c>
      <c r="E234" s="25" t="s">
        <v>1080</v>
      </c>
      <c r="F234" s="25" t="s">
        <v>690</v>
      </c>
      <c r="G234" s="66">
        <f>VLOOKUP($C234,'[2]2024.01月支付计划'!$B:$H,5,0)</f>
        <v>202012.92</v>
      </c>
      <c r="H234" s="66">
        <f>VLOOKUP($C234,'[2]2024.01月支付计划'!$B:$H,6,0)</f>
        <v>202100</v>
      </c>
      <c r="I234" s="66">
        <f>VLOOKUP($C234,'[2]2024.01月支付计划'!$B:$H,7,0)</f>
        <v>33683.3333333333</v>
      </c>
      <c r="J234" s="24">
        <f t="shared" ref="J234:L234" si="285">P234+V234+Y234+AB234+AE234+S234+M234</f>
        <v>328268.72</v>
      </c>
      <c r="K234" s="24">
        <f t="shared" si="285"/>
        <v>0</v>
      </c>
      <c r="L234" s="24">
        <f t="shared" si="285"/>
        <v>328268.72</v>
      </c>
      <c r="M234" s="33">
        <f>VLOOKUP(C234,'[2]2024.01月支付计划'!$B:$K,10,0)</f>
        <v>202012.92</v>
      </c>
      <c r="N234" s="24"/>
      <c r="O234" s="34">
        <f t="shared" si="265"/>
        <v>202012.92</v>
      </c>
      <c r="P234" s="34">
        <v>126255.8</v>
      </c>
      <c r="Q234" s="34"/>
      <c r="R234" s="34">
        <f t="shared" si="266"/>
        <v>126255.8</v>
      </c>
      <c r="S234" s="34"/>
      <c r="T234" s="34"/>
      <c r="U234" s="34">
        <f t="shared" si="269"/>
        <v>0</v>
      </c>
      <c r="V234" s="34"/>
      <c r="W234" s="34"/>
      <c r="X234" s="34">
        <f t="shared" si="267"/>
        <v>0</v>
      </c>
      <c r="Y234" s="34"/>
      <c r="Z234" s="34"/>
      <c r="AA234" s="34">
        <f t="shared" si="237"/>
        <v>0</v>
      </c>
      <c r="AB234" s="34"/>
      <c r="AC234" s="24"/>
      <c r="AD234" s="34">
        <f t="shared" si="238"/>
        <v>0</v>
      </c>
      <c r="AE234" s="24"/>
      <c r="AF234" s="24"/>
      <c r="AG234" s="34">
        <f t="shared" si="239"/>
        <v>0</v>
      </c>
      <c r="AI234" s="42">
        <f t="shared" si="242"/>
        <v>0</v>
      </c>
      <c r="AJ234" s="42">
        <f t="shared" si="243"/>
        <v>0</v>
      </c>
      <c r="AK234" s="42">
        <f t="shared" si="244"/>
        <v>-126255.8</v>
      </c>
      <c r="AL234" s="42">
        <f t="shared" si="245"/>
        <v>-328268.72</v>
      </c>
      <c r="AM234" s="43" t="e">
        <f>VLOOKUP(D234,'[9]2月'!$B:$C,2,0)</f>
        <v>#N/A</v>
      </c>
      <c r="AN234" s="43" t="e">
        <f>VLOOKUP(C234,河北应付账款!$C:$AL,18,0)</f>
        <v>#N/A</v>
      </c>
      <c r="AO234" s="43" t="e">
        <f>VLOOKUP(C234,'河北原材料（大宗）'!$C:$AN,20,0)</f>
        <v>#N/A</v>
      </c>
      <c r="AP234" s="43">
        <f>VLOOKUP(C234,'预付&amp;票到付款'!$B:$AU,15,0)</f>
        <v>0</v>
      </c>
      <c r="AQ234" s="43" t="e">
        <f>VLOOKUP(C234,'涉诉-河北'!$B:$AV,15,0)</f>
        <v>#N/A</v>
      </c>
    </row>
    <row r="235" s="25" customFormat="1" ht="16.5" hidden="1" spans="3:43">
      <c r="C235" s="25" t="s">
        <v>928</v>
      </c>
      <c r="D235" s="25" t="s">
        <v>929</v>
      </c>
      <c r="E235" s="25" t="s">
        <v>1080</v>
      </c>
      <c r="F235" s="25" t="s">
        <v>690</v>
      </c>
      <c r="G235" s="66">
        <f>VLOOKUP($C235,'[2]2024.01月支付计划'!$B:$H,5,0)</f>
        <v>0</v>
      </c>
      <c r="H235" s="66">
        <f>VLOOKUP($C235,'[2]2024.01月支付计划'!$B:$H,6,0)</f>
        <v>0</v>
      </c>
      <c r="I235" s="66">
        <f>VLOOKUP($C235,'[2]2024.01月支付计划'!$B:$H,7,0)</f>
        <v>0</v>
      </c>
      <c r="J235" s="24">
        <f t="shared" ref="J235:L235" si="286">P235+V235+Y235+AB235+AE235+S235+M235</f>
        <v>222543.2</v>
      </c>
      <c r="K235" s="24">
        <f t="shared" si="286"/>
        <v>0</v>
      </c>
      <c r="L235" s="24">
        <f t="shared" si="286"/>
        <v>222543.2</v>
      </c>
      <c r="M235" s="33">
        <f>VLOOKUP(C235,'[2]2024.01月支付计划'!$B:$K,10,0)</f>
        <v>111271.6</v>
      </c>
      <c r="N235" s="24"/>
      <c r="O235" s="34">
        <f t="shared" si="265"/>
        <v>111271.6</v>
      </c>
      <c r="P235" s="34">
        <v>111271.6</v>
      </c>
      <c r="Q235" s="34"/>
      <c r="R235" s="34">
        <f t="shared" si="266"/>
        <v>111271.6</v>
      </c>
      <c r="S235" s="34"/>
      <c r="T235" s="34"/>
      <c r="U235" s="34">
        <f t="shared" si="269"/>
        <v>0</v>
      </c>
      <c r="V235" s="34"/>
      <c r="W235" s="34"/>
      <c r="X235" s="34">
        <f t="shared" si="267"/>
        <v>0</v>
      </c>
      <c r="Y235" s="34"/>
      <c r="Z235" s="34"/>
      <c r="AA235" s="34">
        <f t="shared" si="237"/>
        <v>0</v>
      </c>
      <c r="AB235" s="34"/>
      <c r="AC235" s="24"/>
      <c r="AD235" s="34">
        <f t="shared" si="238"/>
        <v>0</v>
      </c>
      <c r="AE235" s="24"/>
      <c r="AF235" s="24"/>
      <c r="AG235" s="34">
        <f t="shared" si="239"/>
        <v>0</v>
      </c>
      <c r="AI235" s="42">
        <f t="shared" si="242"/>
        <v>0</v>
      </c>
      <c r="AJ235" s="42">
        <f t="shared" si="243"/>
        <v>0</v>
      </c>
      <c r="AK235" s="42">
        <f t="shared" si="244"/>
        <v>-111271.6</v>
      </c>
      <c r="AL235" s="42">
        <f t="shared" si="245"/>
        <v>-222543.2</v>
      </c>
      <c r="AM235" s="43" t="e">
        <f>VLOOKUP(D235,'[9]2月'!$B:$C,2,0)</f>
        <v>#N/A</v>
      </c>
      <c r="AN235" s="43" t="e">
        <f>VLOOKUP(C235,河北应付账款!$C:$AL,18,0)</f>
        <v>#N/A</v>
      </c>
      <c r="AO235" s="43" t="e">
        <f>VLOOKUP(C235,'河北原材料（大宗）'!$C:$AN,20,0)</f>
        <v>#N/A</v>
      </c>
      <c r="AP235" s="43">
        <f>VLOOKUP(C235,'预付&amp;票到付款'!$B:$AU,15,0)</f>
        <v>0</v>
      </c>
      <c r="AQ235" s="43" t="e">
        <f>VLOOKUP(C235,'涉诉-河北'!$B:$AV,15,0)</f>
        <v>#N/A</v>
      </c>
    </row>
    <row r="236" s="25" customFormat="1" ht="16.5" hidden="1" spans="3:43">
      <c r="C236" s="25" t="s">
        <v>920</v>
      </c>
      <c r="D236" s="25" t="s">
        <v>921</v>
      </c>
      <c r="E236" s="25" t="s">
        <v>1080</v>
      </c>
      <c r="F236" s="25" t="s">
        <v>690</v>
      </c>
      <c r="G236" s="66">
        <f>VLOOKUP($C236,'[2]2024.01月支付计划'!$B:$H,5,0)</f>
        <v>0</v>
      </c>
      <c r="H236" s="66">
        <f>VLOOKUP($C236,'[2]2024.01月支付计划'!$B:$H,6,0)</f>
        <v>0</v>
      </c>
      <c r="I236" s="66">
        <f>VLOOKUP($C236,'[2]2024.01月支付计划'!$B:$H,7,0)</f>
        <v>0</v>
      </c>
      <c r="J236" s="24">
        <f t="shared" ref="J236:L236" si="287">P236+V236+Y236+AB236+AE236+S236+M236</f>
        <v>56313</v>
      </c>
      <c r="K236" s="24">
        <f t="shared" si="287"/>
        <v>120433</v>
      </c>
      <c r="L236" s="24">
        <f t="shared" si="287"/>
        <v>-64120</v>
      </c>
      <c r="M236" s="33">
        <f>VLOOKUP(C236,'[2]2024.01月支付计划'!$B:$K,10,0)</f>
        <v>24000</v>
      </c>
      <c r="N236" s="24"/>
      <c r="O236" s="34">
        <f t="shared" si="265"/>
        <v>24000</v>
      </c>
      <c r="P236" s="34">
        <v>32313</v>
      </c>
      <c r="Q236" s="34">
        <f>VLOOKUP(D236,'[4]12月'!$I:$J,2,0)</f>
        <v>32313</v>
      </c>
      <c r="R236" s="34">
        <f t="shared" si="266"/>
        <v>0</v>
      </c>
      <c r="S236" s="34"/>
      <c r="T236" s="34"/>
      <c r="U236" s="34">
        <f t="shared" si="269"/>
        <v>0</v>
      </c>
      <c r="V236" s="34"/>
      <c r="W236" s="34"/>
      <c r="X236" s="34">
        <f t="shared" si="267"/>
        <v>0</v>
      </c>
      <c r="Y236" s="34"/>
      <c r="Z236" s="34">
        <f>VLOOKUP(D236,'[4]9月'!$I:$J,2,0)</f>
        <v>54750</v>
      </c>
      <c r="AA236" s="34">
        <f t="shared" si="237"/>
        <v>-54750</v>
      </c>
      <c r="AB236" s="34"/>
      <c r="AC236" s="24"/>
      <c r="AD236" s="34">
        <f t="shared" si="238"/>
        <v>0</v>
      </c>
      <c r="AE236" s="24"/>
      <c r="AF236" s="24">
        <f>VLOOKUP(D236,'[4]7月'!$I:$J,2,0)</f>
        <v>33370</v>
      </c>
      <c r="AG236" s="34">
        <f t="shared" si="239"/>
        <v>-33370</v>
      </c>
      <c r="AI236" s="42">
        <f t="shared" si="242"/>
        <v>120433</v>
      </c>
      <c r="AJ236" s="42">
        <f t="shared" si="243"/>
        <v>120433</v>
      </c>
      <c r="AK236" s="42">
        <f t="shared" si="244"/>
        <v>88120</v>
      </c>
      <c r="AL236" s="42">
        <f t="shared" si="245"/>
        <v>64120</v>
      </c>
      <c r="AM236" s="43" t="e">
        <f>VLOOKUP(D236,'[9]2月'!$B:$C,2,0)</f>
        <v>#N/A</v>
      </c>
      <c r="AN236" s="43" t="e">
        <f>VLOOKUP(C236,河北应付账款!$C:$AL,18,0)</f>
        <v>#N/A</v>
      </c>
      <c r="AO236" s="43" t="e">
        <f>VLOOKUP(C236,'河北原材料（大宗）'!$C:$AN,20,0)</f>
        <v>#N/A</v>
      </c>
      <c r="AP236" s="43">
        <f>VLOOKUP(C236,'预付&amp;票到付款'!$B:$AU,15,0)</f>
        <v>0</v>
      </c>
      <c r="AQ236" s="43" t="e">
        <f>VLOOKUP(C236,'涉诉-河北'!$B:$AV,15,0)</f>
        <v>#N/A</v>
      </c>
    </row>
    <row r="237" s="25" customFormat="1" ht="16.5" hidden="1" spans="3:43">
      <c r="C237" s="25" t="s">
        <v>914</v>
      </c>
      <c r="D237" s="25" t="s">
        <v>915</v>
      </c>
      <c r="E237" s="25" t="s">
        <v>1080</v>
      </c>
      <c r="F237" s="25" t="s">
        <v>690</v>
      </c>
      <c r="G237" s="66">
        <f>VLOOKUP($C237,'[2]2024.01月支付计划'!$B:$H,5,0)</f>
        <v>18873</v>
      </c>
      <c r="H237" s="66">
        <f>VLOOKUP($C237,'[2]2024.01月支付计划'!$B:$H,6,0)</f>
        <v>0</v>
      </c>
      <c r="I237" s="66">
        <f>VLOOKUP($C237,'[2]2024.01月支付计划'!$B:$H,7,0)</f>
        <v>0</v>
      </c>
      <c r="J237" s="24">
        <f t="shared" ref="J237:L237" si="288">P237+V237+Y237+AB237+AE237+S237+M237</f>
        <v>40262.4</v>
      </c>
      <c r="K237" s="24">
        <f t="shared" si="288"/>
        <v>0</v>
      </c>
      <c r="L237" s="24">
        <f t="shared" si="288"/>
        <v>40262.4</v>
      </c>
      <c r="M237" s="33">
        <f>VLOOKUP(C237,'[2]2024.01月支付计划'!$B:$K,10,0)</f>
        <v>18873</v>
      </c>
      <c r="N237" s="24"/>
      <c r="O237" s="34">
        <f t="shared" si="265"/>
        <v>18873</v>
      </c>
      <c r="P237" s="34">
        <v>18873</v>
      </c>
      <c r="Q237" s="34"/>
      <c r="R237" s="34">
        <f t="shared" si="266"/>
        <v>18873</v>
      </c>
      <c r="S237" s="34"/>
      <c r="T237" s="34"/>
      <c r="U237" s="34">
        <f t="shared" si="269"/>
        <v>0</v>
      </c>
      <c r="V237" s="34"/>
      <c r="W237" s="34"/>
      <c r="X237" s="34">
        <f t="shared" si="267"/>
        <v>0</v>
      </c>
      <c r="Y237" s="34"/>
      <c r="Z237" s="34"/>
      <c r="AA237" s="34">
        <f t="shared" si="237"/>
        <v>0</v>
      </c>
      <c r="AB237" s="34"/>
      <c r="AC237" s="24"/>
      <c r="AD237" s="34">
        <f t="shared" si="238"/>
        <v>0</v>
      </c>
      <c r="AE237" s="24">
        <f>VLOOKUP(D237,[8]签批清单!$B:$C,2,0)</f>
        <v>2516.4</v>
      </c>
      <c r="AF237" s="24"/>
      <c r="AG237" s="34">
        <f t="shared" si="239"/>
        <v>2516.4</v>
      </c>
      <c r="AI237" s="42">
        <f t="shared" si="242"/>
        <v>-2516.4</v>
      </c>
      <c r="AJ237" s="42">
        <f t="shared" si="243"/>
        <v>-2516.4</v>
      </c>
      <c r="AK237" s="42">
        <f t="shared" si="244"/>
        <v>-21389.4</v>
      </c>
      <c r="AL237" s="42">
        <f t="shared" si="245"/>
        <v>-40262.4</v>
      </c>
      <c r="AM237" s="43" t="e">
        <f>VLOOKUP(D237,'[9]2月'!$B:$C,2,0)</f>
        <v>#N/A</v>
      </c>
      <c r="AN237" s="43" t="e">
        <f>VLOOKUP(C237,河北应付账款!$C:$AL,18,0)</f>
        <v>#N/A</v>
      </c>
      <c r="AO237" s="43" t="e">
        <f>VLOOKUP(C237,'河北原材料（大宗）'!$C:$AN,20,0)</f>
        <v>#N/A</v>
      </c>
      <c r="AP237" s="43">
        <f>VLOOKUP(C237,'预付&amp;票到付款'!$B:$AU,15,0)</f>
        <v>0</v>
      </c>
      <c r="AQ237" s="43" t="e">
        <f>VLOOKUP(C237,'涉诉-河北'!$B:$AV,15,0)</f>
        <v>#N/A</v>
      </c>
    </row>
    <row r="238" s="25" customFormat="1" ht="16.5" hidden="1" spans="3:43">
      <c r="C238" s="25" t="s">
        <v>934</v>
      </c>
      <c r="D238" s="25" t="s">
        <v>935</v>
      </c>
      <c r="E238" s="25" t="s">
        <v>1080</v>
      </c>
      <c r="F238" s="25" t="s">
        <v>690</v>
      </c>
      <c r="G238" s="66">
        <f>VLOOKUP($C238,'[2]2024.01月支付计划'!$B:$H,5,0)</f>
        <v>0</v>
      </c>
      <c r="H238" s="66">
        <f>VLOOKUP($C238,'[2]2024.01月支付计划'!$B:$H,6,0)</f>
        <v>0</v>
      </c>
      <c r="I238" s="66">
        <f>VLOOKUP($C238,'[2]2024.01月支付计划'!$B:$H,7,0)</f>
        <v>0</v>
      </c>
      <c r="J238" s="24">
        <f t="shared" ref="J238:L238" si="289">P238+V238+Y238+AB238+AE238+S238+M238</f>
        <v>38000</v>
      </c>
      <c r="K238" s="24">
        <f t="shared" si="289"/>
        <v>0</v>
      </c>
      <c r="L238" s="24">
        <f t="shared" si="289"/>
        <v>38000</v>
      </c>
      <c r="M238" s="33">
        <f>VLOOKUP(C238,'[2]2024.01月支付计划'!$B:$K,10,0)</f>
        <v>23000</v>
      </c>
      <c r="N238" s="24"/>
      <c r="O238" s="34">
        <f t="shared" si="265"/>
        <v>23000</v>
      </c>
      <c r="P238" s="34">
        <v>15000</v>
      </c>
      <c r="Q238" s="34"/>
      <c r="R238" s="34">
        <f t="shared" si="266"/>
        <v>15000</v>
      </c>
      <c r="S238" s="34"/>
      <c r="T238" s="34"/>
      <c r="U238" s="34">
        <f t="shared" si="269"/>
        <v>0</v>
      </c>
      <c r="V238" s="34"/>
      <c r="W238" s="34"/>
      <c r="X238" s="34">
        <f t="shared" si="267"/>
        <v>0</v>
      </c>
      <c r="Y238" s="34"/>
      <c r="Z238" s="34"/>
      <c r="AA238" s="34">
        <f t="shared" si="237"/>
        <v>0</v>
      </c>
      <c r="AB238" s="34"/>
      <c r="AC238" s="24"/>
      <c r="AD238" s="34">
        <f t="shared" si="238"/>
        <v>0</v>
      </c>
      <c r="AE238" s="24"/>
      <c r="AF238" s="24"/>
      <c r="AG238" s="34">
        <f t="shared" si="239"/>
        <v>0</v>
      </c>
      <c r="AI238" s="42">
        <f t="shared" si="242"/>
        <v>0</v>
      </c>
      <c r="AJ238" s="42">
        <f t="shared" si="243"/>
        <v>0</v>
      </c>
      <c r="AK238" s="42">
        <f t="shared" si="244"/>
        <v>-15000</v>
      </c>
      <c r="AL238" s="42">
        <f t="shared" si="245"/>
        <v>-38000</v>
      </c>
      <c r="AM238" s="43" t="e">
        <f>VLOOKUP(D238,'[9]2月'!$B:$C,2,0)</f>
        <v>#N/A</v>
      </c>
      <c r="AN238" s="43" t="e">
        <f>VLOOKUP(C238,河北应付账款!$C:$AL,18,0)</f>
        <v>#N/A</v>
      </c>
      <c r="AO238" s="43" t="e">
        <f>VLOOKUP(C238,'河北原材料（大宗）'!$C:$AN,20,0)</f>
        <v>#N/A</v>
      </c>
      <c r="AP238" s="43">
        <f>VLOOKUP(C238,'预付&amp;票到付款'!$B:$AU,15,0)</f>
        <v>0</v>
      </c>
      <c r="AQ238" s="43" t="e">
        <f>VLOOKUP(C238,'涉诉-河北'!$B:$AV,15,0)</f>
        <v>#N/A</v>
      </c>
    </row>
    <row r="239" s="25" customFormat="1" ht="16.5" hidden="1" spans="2:44">
      <c r="B239" s="72"/>
      <c r="C239" s="72" t="s">
        <v>979</v>
      </c>
      <c r="D239" s="72" t="s">
        <v>1081</v>
      </c>
      <c r="E239" s="72" t="s">
        <v>1080</v>
      </c>
      <c r="F239" s="72" t="s">
        <v>690</v>
      </c>
      <c r="G239" s="66">
        <f>VLOOKUP($C239,'[2]2024.01月支付计划'!$B:$H,5,0)</f>
        <v>21057.55</v>
      </c>
      <c r="H239" s="66">
        <f>VLOOKUP($C239,'[2]2024.01月支付计划'!$B:$H,6,0)</f>
        <v>0</v>
      </c>
      <c r="I239" s="66">
        <f>VLOOKUP($C239,'[2]2024.01月支付计划'!$B:$H,7,0)</f>
        <v>0</v>
      </c>
      <c r="J239" s="24">
        <f t="shared" ref="J239:L239" si="290">P239+V239+Y239+AB239+AE239+S239+M239</f>
        <v>42115.1</v>
      </c>
      <c r="K239" s="24">
        <f t="shared" si="290"/>
        <v>21057.55</v>
      </c>
      <c r="L239" s="24">
        <f t="shared" si="290"/>
        <v>21057.55</v>
      </c>
      <c r="M239" s="33">
        <f>VLOOKUP(C239,'[2]2024.01月支付计划'!$B:$K,10,0)</f>
        <v>21057.55</v>
      </c>
      <c r="N239" s="24"/>
      <c r="O239" s="34">
        <f t="shared" si="265"/>
        <v>21057.55</v>
      </c>
      <c r="P239" s="34">
        <v>21057.55</v>
      </c>
      <c r="Q239" s="34"/>
      <c r="R239" s="34">
        <f t="shared" si="266"/>
        <v>21057.55</v>
      </c>
      <c r="S239" s="34"/>
      <c r="T239" s="34">
        <f>VLOOKUP(D239,'[4]11月'!$I:$J,2,0)</f>
        <v>21057.55</v>
      </c>
      <c r="U239" s="34">
        <f t="shared" si="269"/>
        <v>-21057.55</v>
      </c>
      <c r="V239" s="34"/>
      <c r="W239" s="34"/>
      <c r="X239" s="34">
        <f t="shared" si="267"/>
        <v>0</v>
      </c>
      <c r="Y239" s="34"/>
      <c r="Z239" s="34"/>
      <c r="AA239" s="34">
        <f t="shared" si="237"/>
        <v>0</v>
      </c>
      <c r="AB239" s="34"/>
      <c r="AC239" s="24"/>
      <c r="AD239" s="34">
        <f t="shared" si="238"/>
        <v>0</v>
      </c>
      <c r="AE239" s="24"/>
      <c r="AF239" s="24"/>
      <c r="AG239" s="34">
        <f t="shared" si="239"/>
        <v>0</v>
      </c>
      <c r="AI239" s="42">
        <f t="shared" si="242"/>
        <v>21057.55</v>
      </c>
      <c r="AJ239" s="42">
        <f t="shared" si="243"/>
        <v>21057.55</v>
      </c>
      <c r="AK239" s="42">
        <f t="shared" si="244"/>
        <v>0</v>
      </c>
      <c r="AL239" s="42">
        <f t="shared" si="245"/>
        <v>-21057.55</v>
      </c>
      <c r="AM239" s="43" t="e">
        <f>VLOOKUP(D239,'[9]2月'!$B:$C,2,0)</f>
        <v>#N/A</v>
      </c>
      <c r="AN239" s="43" t="e">
        <f>VLOOKUP(C239,河北应付账款!$C:$AL,18,0)</f>
        <v>#N/A</v>
      </c>
      <c r="AO239" s="43" t="e">
        <f>VLOOKUP(C239,'河北原材料（大宗）'!$C:$AN,20,0)</f>
        <v>#N/A</v>
      </c>
      <c r="AP239" s="43">
        <f>VLOOKUP(C239,'预付&amp;票到付款'!$B:$AU,15,0)</f>
        <v>0</v>
      </c>
      <c r="AQ239" s="43" t="e">
        <f>VLOOKUP(C239,'涉诉-河北'!$B:$AV,15,0)</f>
        <v>#N/A</v>
      </c>
      <c r="AR239" s="43">
        <v>1</v>
      </c>
    </row>
    <row r="240" s="25" customFormat="1" ht="16.5" hidden="1" spans="3:43">
      <c r="C240" s="25" t="s">
        <v>916</v>
      </c>
      <c r="D240" s="25" t="s">
        <v>917</v>
      </c>
      <c r="E240" s="25" t="s">
        <v>890</v>
      </c>
      <c r="F240" s="25" t="s">
        <v>690</v>
      </c>
      <c r="G240" s="66">
        <f>VLOOKUP($C240,'[2]2024.01月支付计划'!$B:$H,5,0)</f>
        <v>0.459999999991851</v>
      </c>
      <c r="H240" s="66">
        <f>VLOOKUP($C240,'[2]2024.01月支付计划'!$B:$H,6,0)</f>
        <v>0</v>
      </c>
      <c r="I240" s="66">
        <f>VLOOKUP($C240,'[2]2024.01月支付计划'!$B:$H,7,0)</f>
        <v>0</v>
      </c>
      <c r="J240" s="24">
        <f t="shared" ref="J240:L240" si="291">P240+V240+Y240+AB240+AE240+S240+M240</f>
        <v>68000.0613333333</v>
      </c>
      <c r="K240" s="24">
        <f t="shared" si="291"/>
        <v>68000</v>
      </c>
      <c r="L240" s="24">
        <f t="shared" si="291"/>
        <v>0.0613333333349146</v>
      </c>
      <c r="M240" s="33">
        <f>VLOOKUP(C240,'[2]2024.01月支付计划'!$B:$K,10,0)</f>
        <v>17000</v>
      </c>
      <c r="N240" s="24"/>
      <c r="O240" s="34">
        <f t="shared" si="265"/>
        <v>17000</v>
      </c>
      <c r="P240" s="34">
        <v>17000</v>
      </c>
      <c r="Q240" s="34">
        <f>VLOOKUP(D240,'[4]12月'!$I:$J,2,0)</f>
        <v>17000</v>
      </c>
      <c r="R240" s="34">
        <f t="shared" si="266"/>
        <v>0</v>
      </c>
      <c r="S240" s="34">
        <f>VLOOKUP(D240,'[3]11月支付计划'!$D$3:$J$100,7,0)</f>
        <v>17000</v>
      </c>
      <c r="T240" s="34">
        <f>VLOOKUP(D240,'[4]11月'!$I:$J,2,0)</f>
        <v>17000</v>
      </c>
      <c r="U240" s="34">
        <f t="shared" si="269"/>
        <v>0</v>
      </c>
      <c r="V240" s="34"/>
      <c r="W240" s="34"/>
      <c r="X240" s="34">
        <f t="shared" si="267"/>
        <v>0</v>
      </c>
      <c r="Y240" s="35">
        <v>17000</v>
      </c>
      <c r="Z240" s="34">
        <f>VLOOKUP(D240,'[4]9月'!$I:$J,2,0)</f>
        <v>17000</v>
      </c>
      <c r="AA240" s="34">
        <f t="shared" si="237"/>
        <v>0</v>
      </c>
      <c r="AB240" s="35"/>
      <c r="AC240" s="24">
        <f>VLOOKUP(D240,'[4]8月'!$I:$J,2,0)</f>
        <v>17000</v>
      </c>
      <c r="AD240" s="34">
        <f t="shared" si="238"/>
        <v>-17000</v>
      </c>
      <c r="AE240" s="24">
        <f>VLOOKUP(D240,[8]签批清单!$B:$C,2,0)</f>
        <v>0.0613333333333333</v>
      </c>
      <c r="AF240" s="24"/>
      <c r="AG240" s="34">
        <f t="shared" si="239"/>
        <v>0.0613333333333333</v>
      </c>
      <c r="AI240" s="42">
        <f t="shared" si="242"/>
        <v>50999.9386666667</v>
      </c>
      <c r="AJ240" s="42">
        <f t="shared" si="243"/>
        <v>33999.9386666667</v>
      </c>
      <c r="AK240" s="42">
        <f t="shared" si="244"/>
        <v>16999.9386666667</v>
      </c>
      <c r="AL240" s="42">
        <f t="shared" si="245"/>
        <v>-0.0613333333312767</v>
      </c>
      <c r="AM240" s="43" t="e">
        <f>VLOOKUP(D240,'[9]2月'!$B:$C,2,0)</f>
        <v>#N/A</v>
      </c>
      <c r="AN240" s="43" t="e">
        <f>VLOOKUP(C240,河北应付账款!$C:$AL,18,0)</f>
        <v>#N/A</v>
      </c>
      <c r="AO240" s="43" t="e">
        <f>VLOOKUP(C240,'河北原材料（大宗）'!$C:$AN,20,0)</f>
        <v>#N/A</v>
      </c>
      <c r="AP240" s="43">
        <f>VLOOKUP(C240,'预付&amp;票到付款'!$B:$AU,15,0)</f>
        <v>-17000</v>
      </c>
      <c r="AQ240" s="43" t="e">
        <f>VLOOKUP(C240,'涉诉-河北'!$B:$AV,15,0)</f>
        <v>#N/A</v>
      </c>
    </row>
    <row r="241" s="25" customFormat="1" ht="16.5" hidden="1" spans="3:43">
      <c r="C241" s="25" t="s">
        <v>936</v>
      </c>
      <c r="D241" s="25" t="s">
        <v>937</v>
      </c>
      <c r="E241" s="25" t="s">
        <v>890</v>
      </c>
      <c r="F241" s="25" t="s">
        <v>690</v>
      </c>
      <c r="G241" s="66">
        <f>VLOOKUP($C241,'[2]2024.01月支付计划'!$B:$H,5,0)</f>
        <v>0</v>
      </c>
      <c r="H241" s="66">
        <f>VLOOKUP($C241,'[2]2024.01月支付计划'!$B:$H,6,0)</f>
        <v>0</v>
      </c>
      <c r="I241" s="66">
        <f>VLOOKUP($C241,'[2]2024.01月支付计划'!$B:$H,7,0)</f>
        <v>0</v>
      </c>
      <c r="J241" s="24">
        <f t="shared" ref="J241:L241" si="292">P241+V241+Y241+AB241+AE241+S241+M241</f>
        <v>62400</v>
      </c>
      <c r="K241" s="24">
        <f t="shared" si="292"/>
        <v>72160</v>
      </c>
      <c r="L241" s="24">
        <f t="shared" si="292"/>
        <v>-9760</v>
      </c>
      <c r="M241" s="33">
        <f>VLOOKUP(C241,'[2]2024.01月支付计划'!$B:$K,10,0)</f>
        <v>22400</v>
      </c>
      <c r="N241" s="24">
        <v>17600</v>
      </c>
      <c r="O241" s="34">
        <f t="shared" si="265"/>
        <v>4800</v>
      </c>
      <c r="P241" s="34">
        <v>22400</v>
      </c>
      <c r="Q241" s="34">
        <f>VLOOKUP(D241,'[4]12月'!$I:$J,2,0)</f>
        <v>1760</v>
      </c>
      <c r="R241" s="34">
        <f t="shared" si="266"/>
        <v>20640</v>
      </c>
      <c r="S241" s="34">
        <f>VLOOKUP(D241,'[3]11月支付计划'!$D$3:$J$100,7,0)</f>
        <v>8800</v>
      </c>
      <c r="T241" s="34">
        <f>VLOOKUP(D241,'[4]11月'!$I:$J,2,0)</f>
        <v>17600</v>
      </c>
      <c r="U241" s="34">
        <f t="shared" si="269"/>
        <v>-8800</v>
      </c>
      <c r="V241" s="34"/>
      <c r="W241" s="34">
        <f>VLOOKUP(D241,'[4]10月'!$I:$J,2,0)</f>
        <v>8800</v>
      </c>
      <c r="X241" s="34">
        <f t="shared" si="267"/>
        <v>-8800</v>
      </c>
      <c r="Y241" s="35">
        <v>8800</v>
      </c>
      <c r="Z241" s="34">
        <f>VLOOKUP(D241,'[4]9月'!$I:$J,2,0)</f>
        <v>8800</v>
      </c>
      <c r="AA241" s="34">
        <f t="shared" si="237"/>
        <v>0</v>
      </c>
      <c r="AB241" s="35"/>
      <c r="AC241" s="24">
        <f>VLOOKUP(D241,'[4]8月'!$I:$J,2,0)</f>
        <v>8800</v>
      </c>
      <c r="AD241" s="34">
        <f t="shared" si="238"/>
        <v>-8800</v>
      </c>
      <c r="AE241" s="24"/>
      <c r="AF241" s="24">
        <f>VLOOKUP(D241,'[4]7月'!$I:$J,2,0)</f>
        <v>8800</v>
      </c>
      <c r="AG241" s="34">
        <f t="shared" si="239"/>
        <v>-8800</v>
      </c>
      <c r="AI241" s="42">
        <f t="shared" si="242"/>
        <v>63360</v>
      </c>
      <c r="AJ241" s="42">
        <f t="shared" si="243"/>
        <v>54560</v>
      </c>
      <c r="AK241" s="42">
        <f t="shared" si="244"/>
        <v>32160</v>
      </c>
      <c r="AL241" s="42">
        <f t="shared" si="245"/>
        <v>9760</v>
      </c>
      <c r="AM241" s="43">
        <f>VLOOKUP(D241,'[9]2月'!$B:$C,2,0)</f>
        <v>3520</v>
      </c>
      <c r="AN241" s="43" t="e">
        <f>VLOOKUP(C241,河北应付账款!$C:$AL,18,0)</f>
        <v>#N/A</v>
      </c>
      <c r="AO241" s="43" t="e">
        <f>VLOOKUP(C241,'河北原材料（大宗）'!$C:$AN,20,0)</f>
        <v>#N/A</v>
      </c>
      <c r="AP241" s="43">
        <f>VLOOKUP(C241,'预付&amp;票到付款'!$B:$AU,15,0)</f>
        <v>-8800</v>
      </c>
      <c r="AQ241" s="43" t="e">
        <f>VLOOKUP(C241,'涉诉-河北'!$B:$AV,15,0)</f>
        <v>#N/A</v>
      </c>
    </row>
    <row r="242" s="25" customFormat="1" ht="16.5" hidden="1" spans="3:43">
      <c r="C242" s="25" t="s">
        <v>888</v>
      </c>
      <c r="D242" s="25" t="s">
        <v>889</v>
      </c>
      <c r="E242" s="25" t="s">
        <v>890</v>
      </c>
      <c r="F242" s="25" t="s">
        <v>690</v>
      </c>
      <c r="G242" s="66">
        <f>VLOOKUP($C242,'[2]2024.01月支付计划'!$B:$H,5,0)</f>
        <v>0</v>
      </c>
      <c r="H242" s="66">
        <f>VLOOKUP($C242,'[2]2024.01月支付计划'!$B:$H,6,0)</f>
        <v>0</v>
      </c>
      <c r="I242" s="66">
        <f>VLOOKUP($C242,'[2]2024.01月支付计划'!$B:$H,7,0)</f>
        <v>0</v>
      </c>
      <c r="J242" s="24">
        <f t="shared" ref="J242:L242" si="293">P242+V242+Y242+AB242+AE242+S242+M242</f>
        <v>27600</v>
      </c>
      <c r="K242" s="24">
        <f t="shared" si="293"/>
        <v>9200</v>
      </c>
      <c r="L242" s="24">
        <f t="shared" si="293"/>
        <v>18400</v>
      </c>
      <c r="M242" s="33">
        <f>VLOOKUP(C242,'[2]2024.01月支付计划'!$B:$K,10,0)</f>
        <v>9200</v>
      </c>
      <c r="N242" s="24"/>
      <c r="O242" s="34">
        <f t="shared" si="265"/>
        <v>9200</v>
      </c>
      <c r="P242" s="34">
        <v>9200</v>
      </c>
      <c r="Q242" s="34"/>
      <c r="R242" s="34">
        <f t="shared" si="266"/>
        <v>9200</v>
      </c>
      <c r="S242" s="34">
        <f>VLOOKUP(D242,'[3]11月支付计划'!$D$3:$J$100,7,0)</f>
        <v>9200</v>
      </c>
      <c r="T242" s="34"/>
      <c r="U242" s="34">
        <f t="shared" si="269"/>
        <v>9200</v>
      </c>
      <c r="V242" s="34"/>
      <c r="W242" s="34"/>
      <c r="X242" s="34">
        <f t="shared" si="267"/>
        <v>0</v>
      </c>
      <c r="Y242" s="34"/>
      <c r="Z242" s="34">
        <f>VLOOKUP(D242,'[4]9月'!$I:$J,2,0)</f>
        <v>9200</v>
      </c>
      <c r="AA242" s="34">
        <f t="shared" si="237"/>
        <v>-9200</v>
      </c>
      <c r="AB242" s="34"/>
      <c r="AC242" s="24"/>
      <c r="AD242" s="34">
        <f t="shared" si="238"/>
        <v>0</v>
      </c>
      <c r="AE242" s="24"/>
      <c r="AF242" s="24"/>
      <c r="AG242" s="34">
        <f t="shared" si="239"/>
        <v>0</v>
      </c>
      <c r="AI242" s="42">
        <f t="shared" si="242"/>
        <v>9200</v>
      </c>
      <c r="AJ242" s="42">
        <f t="shared" si="243"/>
        <v>0</v>
      </c>
      <c r="AK242" s="42">
        <f t="shared" si="244"/>
        <v>-9200</v>
      </c>
      <c r="AL242" s="42">
        <f t="shared" si="245"/>
        <v>-18400</v>
      </c>
      <c r="AM242" s="43" t="e">
        <f>VLOOKUP(D242,'[9]2月'!$B:$C,2,0)</f>
        <v>#N/A</v>
      </c>
      <c r="AN242" s="43" t="e">
        <f>VLOOKUP(C242,河北应付账款!$C:$AL,18,0)</f>
        <v>#N/A</v>
      </c>
      <c r="AO242" s="43" t="e">
        <f>VLOOKUP(C242,'河北原材料（大宗）'!$C:$AN,20,0)</f>
        <v>#N/A</v>
      </c>
      <c r="AP242" s="43">
        <f>VLOOKUP(C242,'预付&amp;票到付款'!$B:$AU,15,0)</f>
        <v>0</v>
      </c>
      <c r="AQ242" s="43" t="e">
        <f>VLOOKUP(C242,'涉诉-河北'!$B:$AV,15,0)</f>
        <v>#N/A</v>
      </c>
    </row>
    <row r="243" s="25" customFormat="1" ht="16.5" hidden="1" spans="3:43">
      <c r="C243" s="25" t="s">
        <v>932</v>
      </c>
      <c r="D243" s="25" t="s">
        <v>933</v>
      </c>
      <c r="E243" s="25" t="s">
        <v>890</v>
      </c>
      <c r="F243" s="25" t="s">
        <v>690</v>
      </c>
      <c r="G243" s="66">
        <f>VLOOKUP($C243,'[2]2024.01月支付计划'!$B:$H,5,0)</f>
        <v>-50019.45</v>
      </c>
      <c r="H243" s="66">
        <f>VLOOKUP($C243,'[2]2024.01月支付计划'!$B:$H,6,0)</f>
        <v>488613.95</v>
      </c>
      <c r="I243" s="66">
        <f>VLOOKUP($C243,'[2]2024.01月支付计划'!$B:$H,7,0)</f>
        <v>81435.6583333333</v>
      </c>
      <c r="J243" s="24">
        <f t="shared" ref="J243:L243" si="294">P243+V243+Y243+AB243+AE243+S243+M243</f>
        <v>556839</v>
      </c>
      <c r="K243" s="24">
        <f t="shared" si="294"/>
        <v>538535.4</v>
      </c>
      <c r="L243" s="24">
        <f t="shared" si="294"/>
        <v>18303.6</v>
      </c>
      <c r="M243" s="33">
        <f>VLOOKUP(C243,'[2]2024.01月支付计划'!$B:$K,10,0)</f>
        <v>120000</v>
      </c>
      <c r="N243" s="24"/>
      <c r="O243" s="34">
        <f t="shared" si="265"/>
        <v>120000</v>
      </c>
      <c r="P243" s="34">
        <v>220350</v>
      </c>
      <c r="Q243" s="34">
        <f>VLOOKUP(D243,'[4]12月'!$I:$J,2,0)</f>
        <v>159533.4</v>
      </c>
      <c r="R243" s="34">
        <f t="shared" si="266"/>
        <v>60816.6</v>
      </c>
      <c r="S243" s="34">
        <f>VLOOKUP(D243,'[3]11月支付计划'!$D$3:$J$100,7,0)</f>
        <v>97500</v>
      </c>
      <c r="T243" s="34">
        <f>VLOOKUP(D243,'[4]11月'!$I:$J,2,0)</f>
        <v>110175</v>
      </c>
      <c r="U243" s="34">
        <f t="shared" si="269"/>
        <v>-12675</v>
      </c>
      <c r="V243" s="34"/>
      <c r="W243" s="34">
        <f>VLOOKUP(D243,'[4]10月'!$I:$J,2,0)</f>
        <v>55175</v>
      </c>
      <c r="X243" s="34">
        <f t="shared" si="267"/>
        <v>-55175</v>
      </c>
      <c r="Y243" s="35">
        <v>118989</v>
      </c>
      <c r="Z243" s="34">
        <f>VLOOKUP(D243,'[4]9月'!$I:$J,2,0)</f>
        <v>134326</v>
      </c>
      <c r="AA243" s="34">
        <f t="shared" si="237"/>
        <v>-15337</v>
      </c>
      <c r="AB243" s="35"/>
      <c r="AC243" s="24">
        <f>VLOOKUP(D243,'[4]8月'!$I:$J,2,0)</f>
        <v>39663</v>
      </c>
      <c r="AD243" s="34">
        <f t="shared" si="238"/>
        <v>-39663</v>
      </c>
      <c r="AE243" s="24"/>
      <c r="AF243" s="24">
        <f>VLOOKUP(D243,'[4]7月'!$I:$J,2,0)</f>
        <v>39663</v>
      </c>
      <c r="AG243" s="34">
        <f t="shared" si="239"/>
        <v>-39663</v>
      </c>
      <c r="AI243" s="42">
        <f t="shared" si="242"/>
        <v>419546.4</v>
      </c>
      <c r="AJ243" s="42">
        <f t="shared" si="243"/>
        <v>322046.4</v>
      </c>
      <c r="AK243" s="42">
        <f t="shared" si="244"/>
        <v>101696.4</v>
      </c>
      <c r="AL243" s="42">
        <f t="shared" si="245"/>
        <v>-18303.6</v>
      </c>
      <c r="AM243" s="43" t="e">
        <f>VLOOKUP(D243,'[9]2月'!$B:$C,2,0)</f>
        <v>#N/A</v>
      </c>
      <c r="AN243" s="43" t="e">
        <f>VLOOKUP(C243,河北应付账款!$C:$AL,18,0)</f>
        <v>#N/A</v>
      </c>
      <c r="AO243" s="43" t="e">
        <f>VLOOKUP(C243,'河北原材料（大宗）'!$C:$AN,20,0)</f>
        <v>#N/A</v>
      </c>
      <c r="AP243" s="43">
        <f>VLOOKUP(C243,'预付&amp;票到付款'!$B:$AU,15,0)</f>
        <v>-39663</v>
      </c>
      <c r="AQ243" s="43" t="e">
        <f>VLOOKUP(C243,'涉诉-河北'!$B:$AV,15,0)</f>
        <v>#N/A</v>
      </c>
    </row>
    <row r="244" s="25" customFormat="1" ht="16.5" hidden="1" spans="3:43">
      <c r="C244" s="25" t="s">
        <v>918</v>
      </c>
      <c r="D244" s="25" t="s">
        <v>919</v>
      </c>
      <c r="E244" s="25" t="s">
        <v>890</v>
      </c>
      <c r="F244" s="25" t="s">
        <v>690</v>
      </c>
      <c r="G244" s="66">
        <f>VLOOKUP($C244,'[2]2024.01月支付计划'!$B:$H,5,0)</f>
        <v>0</v>
      </c>
      <c r="H244" s="66">
        <f>VLOOKUP($C244,'[2]2024.01月支付计划'!$B:$H,6,0)</f>
        <v>0</v>
      </c>
      <c r="I244" s="66">
        <f>VLOOKUP($C244,'[2]2024.01月支付计划'!$B:$H,7,0)</f>
        <v>0</v>
      </c>
      <c r="J244" s="24">
        <f t="shared" ref="J244:L244" si="295">P244+V244+Y244+AB244+AE244+S244+M244</f>
        <v>112160</v>
      </c>
      <c r="K244" s="24">
        <f t="shared" si="295"/>
        <v>78720</v>
      </c>
      <c r="L244" s="24">
        <f t="shared" si="295"/>
        <v>33440</v>
      </c>
      <c r="M244" s="33">
        <f>VLOOKUP(C244,'[2]2024.01月支付计划'!$B:$K,10,0)</f>
        <v>40000</v>
      </c>
      <c r="N244" s="24"/>
      <c r="O244" s="34">
        <f t="shared" si="265"/>
        <v>40000</v>
      </c>
      <c r="P244" s="34">
        <v>32800</v>
      </c>
      <c r="Q244" s="34"/>
      <c r="R244" s="34">
        <f t="shared" si="266"/>
        <v>32800</v>
      </c>
      <c r="S244" s="34">
        <f>VLOOKUP(D244,'[3]11月支付计划'!$D$3:$J$100,7,0)</f>
        <v>22960</v>
      </c>
      <c r="T244" s="34">
        <f>VLOOKUP(D244,'[4]11月'!$I:$J,2,0)</f>
        <v>22960</v>
      </c>
      <c r="U244" s="34">
        <f t="shared" si="269"/>
        <v>0</v>
      </c>
      <c r="V244" s="34"/>
      <c r="W244" s="34"/>
      <c r="X244" s="34">
        <f t="shared" si="267"/>
        <v>0</v>
      </c>
      <c r="Y244" s="35">
        <v>16400</v>
      </c>
      <c r="Z244" s="34">
        <f>VLOOKUP(D244,'[4]9月'!$I:$J,2,0)</f>
        <v>39360</v>
      </c>
      <c r="AA244" s="34">
        <f t="shared" si="237"/>
        <v>-22960</v>
      </c>
      <c r="AB244" s="35"/>
      <c r="AC244" s="24">
        <f>VLOOKUP(D244,'[4]8月'!$I:$J,2,0)</f>
        <v>9840</v>
      </c>
      <c r="AD244" s="34">
        <f t="shared" si="238"/>
        <v>-9840</v>
      </c>
      <c r="AE244" s="24"/>
      <c r="AF244" s="24">
        <f>VLOOKUP(D244,'[4]7月'!$I:$J,2,0)</f>
        <v>6560</v>
      </c>
      <c r="AG244" s="34">
        <f t="shared" si="239"/>
        <v>-6560</v>
      </c>
      <c r="AI244" s="42">
        <f t="shared" si="242"/>
        <v>62320</v>
      </c>
      <c r="AJ244" s="42">
        <f t="shared" si="243"/>
        <v>39360</v>
      </c>
      <c r="AK244" s="42">
        <f t="shared" si="244"/>
        <v>6560</v>
      </c>
      <c r="AL244" s="42">
        <f t="shared" si="245"/>
        <v>-33440</v>
      </c>
      <c r="AM244" s="43" t="e">
        <f>VLOOKUP(D244,'[9]2月'!$B:$C,2,0)</f>
        <v>#N/A</v>
      </c>
      <c r="AN244" s="43" t="e">
        <f>VLOOKUP(C244,河北应付账款!$C:$AL,18,0)</f>
        <v>#N/A</v>
      </c>
      <c r="AO244" s="43" t="e">
        <f>VLOOKUP(C244,'河北原材料（大宗）'!$C:$AN,20,0)</f>
        <v>#N/A</v>
      </c>
      <c r="AP244" s="43">
        <f>VLOOKUP(C244,'预付&amp;票到付款'!$B:$AU,15,0)</f>
        <v>-9840</v>
      </c>
      <c r="AQ244" s="43" t="e">
        <f>VLOOKUP(C244,'涉诉-河北'!$B:$AV,15,0)</f>
        <v>#N/A</v>
      </c>
    </row>
    <row r="245" s="25" customFormat="1" ht="16.5" hidden="1" spans="3:43">
      <c r="C245" s="25" t="s">
        <v>942</v>
      </c>
      <c r="D245" s="25" t="s">
        <v>943</v>
      </c>
      <c r="E245" s="25" t="s">
        <v>890</v>
      </c>
      <c r="F245" s="25" t="s">
        <v>690</v>
      </c>
      <c r="G245" s="66">
        <v>0</v>
      </c>
      <c r="H245" s="66">
        <v>0</v>
      </c>
      <c r="I245" s="66">
        <v>0</v>
      </c>
      <c r="J245" s="24">
        <f t="shared" ref="J245:L245" si="296">P245+V245+Y245+AB245+AE245+S245+M245</f>
        <v>49913.3333333333</v>
      </c>
      <c r="K245" s="24">
        <f t="shared" si="296"/>
        <v>75109.75</v>
      </c>
      <c r="L245" s="24">
        <f t="shared" si="296"/>
        <v>-25196.4166666667</v>
      </c>
      <c r="M245" s="33"/>
      <c r="N245" s="24"/>
      <c r="O245" s="34">
        <f t="shared" si="265"/>
        <v>0</v>
      </c>
      <c r="P245" s="34">
        <v>11000</v>
      </c>
      <c r="Q245" s="34"/>
      <c r="R245" s="34">
        <f t="shared" si="266"/>
        <v>11000</v>
      </c>
      <c r="S245" s="34">
        <f>VLOOKUP(D245,'[3]11月支付计划'!$D$3:$J$100,7,0)</f>
        <v>15600</v>
      </c>
      <c r="T245" s="34">
        <f>VLOOKUP(D245,'[4]11月'!$I:$J,2,0)</f>
        <v>5429.75</v>
      </c>
      <c r="U245" s="34">
        <f t="shared" si="269"/>
        <v>10170.25</v>
      </c>
      <c r="V245" s="34"/>
      <c r="W245" s="34">
        <f>VLOOKUP(D245,'[4]10月'!$I:$J,2,0)</f>
        <v>15600</v>
      </c>
      <c r="X245" s="34">
        <f t="shared" si="267"/>
        <v>-15600</v>
      </c>
      <c r="Y245" s="35">
        <v>21580</v>
      </c>
      <c r="Z245" s="34">
        <f>VLOOKUP(D245,'[4]9月'!$I:$J,2,0)</f>
        <v>31980</v>
      </c>
      <c r="AA245" s="34">
        <f t="shared" si="237"/>
        <v>-10400</v>
      </c>
      <c r="AB245" s="35"/>
      <c r="AC245" s="24"/>
      <c r="AD245" s="34">
        <f t="shared" si="238"/>
        <v>0</v>
      </c>
      <c r="AE245" s="24">
        <f>VLOOKUP(D245,[8]签批清单!$B:$C,2,0)</f>
        <v>1733.33333333333</v>
      </c>
      <c r="AF245" s="24">
        <f>VLOOKUP(D245,'[4]7月'!$I:$J,2,0)</f>
        <v>22100</v>
      </c>
      <c r="AG245" s="34">
        <f t="shared" si="239"/>
        <v>-20366.6666666667</v>
      </c>
      <c r="AI245" s="42">
        <f t="shared" si="242"/>
        <v>51796.4166666667</v>
      </c>
      <c r="AJ245" s="42">
        <f t="shared" si="243"/>
        <v>36196.4166666667</v>
      </c>
      <c r="AK245" s="42">
        <f t="shared" si="244"/>
        <v>25196.4166666667</v>
      </c>
      <c r="AL245" s="42">
        <f t="shared" si="245"/>
        <v>25196.4166666667</v>
      </c>
      <c r="AM245" s="43" t="e">
        <f>VLOOKUP(D245,'[9]2月'!$B:$C,2,0)</f>
        <v>#N/A</v>
      </c>
      <c r="AN245" s="43" t="e">
        <f>VLOOKUP(C245,河北应付账款!$C:$AL,18,0)</f>
        <v>#N/A</v>
      </c>
      <c r="AO245" s="43" t="e">
        <f>VLOOKUP(C245,'河北原材料（大宗）'!$C:$AN,20,0)</f>
        <v>#N/A</v>
      </c>
      <c r="AP245" s="43">
        <f>VLOOKUP(C245,'预付&amp;票到付款'!$B:$AU,15,0)</f>
        <v>0</v>
      </c>
      <c r="AQ245" s="43" t="e">
        <f>VLOOKUP(C245,'涉诉-河北'!$B:$AV,15,0)</f>
        <v>#N/A</v>
      </c>
    </row>
    <row r="246" s="25" customFormat="1" ht="16.5" hidden="1" spans="3:43">
      <c r="C246" s="25" t="s">
        <v>912</v>
      </c>
      <c r="D246" s="25" t="s">
        <v>913</v>
      </c>
      <c r="E246" s="25" t="s">
        <v>890</v>
      </c>
      <c r="F246" s="25" t="s">
        <v>690</v>
      </c>
      <c r="G246" s="66">
        <f>VLOOKUP($C246,'[2]2024.01月支付计划'!$B:$H,5,0)</f>
        <v>-82000</v>
      </c>
      <c r="H246" s="66">
        <f>VLOOKUP($C246,'[2]2024.01月支付计划'!$B:$H,6,0)</f>
        <v>366800</v>
      </c>
      <c r="I246" s="66">
        <f>VLOOKUP($C246,'[2]2024.01月支付计划'!$B:$H,7,0)</f>
        <v>61133.3333333333</v>
      </c>
      <c r="J246" s="24">
        <f t="shared" ref="J246:L246" si="297">P246+V246+Y246+AB246+AE246+S246+M246</f>
        <v>624340.607333333</v>
      </c>
      <c r="K246" s="24">
        <f t="shared" si="297"/>
        <v>570998.68</v>
      </c>
      <c r="L246" s="24">
        <f t="shared" si="297"/>
        <v>53341.9273333333</v>
      </c>
      <c r="M246" s="33">
        <f>VLOOKUP(C246,'[2]2024.01月支付计划'!$B:$K,10,0)</f>
        <v>60000</v>
      </c>
      <c r="N246" s="24">
        <v>66071.1</v>
      </c>
      <c r="O246" s="34">
        <f t="shared" si="265"/>
        <v>-6071.10000000001</v>
      </c>
      <c r="P246" s="34">
        <v>49000</v>
      </c>
      <c r="Q246" s="34">
        <f>VLOOKUP(D246,'[4]12月'!$I:$J,2,0)</f>
        <v>41000</v>
      </c>
      <c r="R246" s="34">
        <f t="shared" si="266"/>
        <v>8000</v>
      </c>
      <c r="S246" s="34"/>
      <c r="T246" s="34"/>
      <c r="U246" s="34">
        <f t="shared" si="269"/>
        <v>0</v>
      </c>
      <c r="V246" s="34">
        <f>VLOOKUP(D246,'[10]10月份支付安排'!$C$4:$H$68,6,0)</f>
        <v>200000</v>
      </c>
      <c r="W246" s="34">
        <f>VLOOKUP(D246,'[4]10月'!$I:$J,2,0)</f>
        <v>41000</v>
      </c>
      <c r="X246" s="34">
        <f t="shared" si="267"/>
        <v>159000</v>
      </c>
      <c r="Y246" s="34">
        <v>200000</v>
      </c>
      <c r="Z246" s="34">
        <f>VLOOKUP(D246,'[4]9月'!$I:$J,2,0)</f>
        <v>180380.42</v>
      </c>
      <c r="AA246" s="34">
        <f t="shared" si="237"/>
        <v>19619.58</v>
      </c>
      <c r="AB246" s="34">
        <v>107857.37</v>
      </c>
      <c r="AC246" s="24">
        <f>VLOOKUP(D246,'[4]8月'!$I:$J,2,0)</f>
        <v>107857.37</v>
      </c>
      <c r="AD246" s="34">
        <f t="shared" si="238"/>
        <v>0</v>
      </c>
      <c r="AE246" s="24">
        <f>VLOOKUP(D246,[8]签批清单!$B:$C,2,0)</f>
        <v>7483.23733333333</v>
      </c>
      <c r="AF246" s="24">
        <f>VLOOKUP(D246,'[4]7月'!$I:$J,2,0)</f>
        <v>134689.79</v>
      </c>
      <c r="AG246" s="34">
        <f t="shared" si="239"/>
        <v>-127206.552666667</v>
      </c>
      <c r="AI246" s="42">
        <f t="shared" si="242"/>
        <v>55658.0726666667</v>
      </c>
      <c r="AJ246" s="42">
        <f t="shared" si="243"/>
        <v>55658.0726666667</v>
      </c>
      <c r="AK246" s="42">
        <f t="shared" si="244"/>
        <v>6658.0726666667</v>
      </c>
      <c r="AL246" s="42">
        <f t="shared" si="245"/>
        <v>-53341.9273333333</v>
      </c>
      <c r="AM246" s="43" t="e">
        <f>VLOOKUP(D246,'[9]2月'!$B:$C,2,0)</f>
        <v>#N/A</v>
      </c>
      <c r="AN246" s="43" t="e">
        <f>VLOOKUP(C246,河北应付账款!$C:$AL,18,0)</f>
        <v>#N/A</v>
      </c>
      <c r="AO246" s="43" t="e">
        <f>VLOOKUP(C246,'河北原材料（大宗）'!$C:$AN,20,0)</f>
        <v>#N/A</v>
      </c>
      <c r="AP246" s="43">
        <f>VLOOKUP(C246,'预付&amp;票到付款'!$B:$AU,15,0)</f>
        <v>0</v>
      </c>
      <c r="AQ246" s="43" t="e">
        <f>VLOOKUP(C246,'涉诉-河北'!$B:$AV,15,0)</f>
        <v>#N/A</v>
      </c>
    </row>
    <row r="247" s="25" customFormat="1" ht="16.5" hidden="1" spans="2:44">
      <c r="B247" s="72"/>
      <c r="C247" s="72" t="s">
        <v>807</v>
      </c>
      <c r="D247" s="72" t="s">
        <v>808</v>
      </c>
      <c r="E247" s="72" t="s">
        <v>1080</v>
      </c>
      <c r="F247" s="72"/>
      <c r="G247" s="66">
        <f>VLOOKUP($C247,'[2]2024.01月支付计划'!$B:$H,5,0)</f>
        <v>99031</v>
      </c>
      <c r="H247" s="66">
        <f>VLOOKUP($C247,'[2]2024.01月支付计划'!$B:$H,6,0)</f>
        <v>301331</v>
      </c>
      <c r="I247" s="66">
        <f>VLOOKUP($C247,'[2]2024.01月支付计划'!$B:$H,7,0)</f>
        <v>50221.8333333333</v>
      </c>
      <c r="J247" s="24">
        <f t="shared" ref="J247:L247" si="298">P247+V247+Y247+AB247+AE247+S247+M247</f>
        <v>99031</v>
      </c>
      <c r="K247" s="24">
        <f t="shared" si="298"/>
        <v>53084.2</v>
      </c>
      <c r="L247" s="24">
        <f t="shared" si="298"/>
        <v>45946.8</v>
      </c>
      <c r="M247" s="33">
        <v>0</v>
      </c>
      <c r="N247" s="24">
        <v>53084.2</v>
      </c>
      <c r="O247" s="34">
        <f t="shared" si="265"/>
        <v>-53084.2</v>
      </c>
      <c r="P247" s="34">
        <v>99031</v>
      </c>
      <c r="Q247" s="34"/>
      <c r="R247" s="34">
        <f t="shared" si="266"/>
        <v>99031</v>
      </c>
      <c r="S247" s="34"/>
      <c r="T247" s="34"/>
      <c r="U247" s="34">
        <f t="shared" si="269"/>
        <v>0</v>
      </c>
      <c r="V247" s="34"/>
      <c r="W247" s="34"/>
      <c r="X247" s="34">
        <f t="shared" si="267"/>
        <v>0</v>
      </c>
      <c r="Y247" s="34"/>
      <c r="Z247" s="34"/>
      <c r="AA247" s="34">
        <f t="shared" si="237"/>
        <v>0</v>
      </c>
      <c r="AB247" s="34"/>
      <c r="AC247" s="24"/>
      <c r="AD247" s="34">
        <f t="shared" si="238"/>
        <v>0</v>
      </c>
      <c r="AE247" s="24"/>
      <c r="AF247" s="24"/>
      <c r="AG247" s="34">
        <f t="shared" si="239"/>
        <v>0</v>
      </c>
      <c r="AI247" s="42">
        <f t="shared" si="242"/>
        <v>53084.2</v>
      </c>
      <c r="AJ247" s="42">
        <f t="shared" si="243"/>
        <v>53084.2</v>
      </c>
      <c r="AK247" s="42">
        <f t="shared" si="244"/>
        <v>-45946.8</v>
      </c>
      <c r="AL247" s="42">
        <f t="shared" si="245"/>
        <v>-45946.8</v>
      </c>
      <c r="AM247" s="43" t="e">
        <f>VLOOKUP(D247,'[9]2月'!$B:$C,2,0)</f>
        <v>#N/A</v>
      </c>
      <c r="AN247" s="43" t="e">
        <f>VLOOKUP(C247,河北应付账款!$C:$AL,18,0)</f>
        <v>#N/A</v>
      </c>
      <c r="AO247" s="43">
        <f>VLOOKUP(C247,'河北原材料（大宗）'!$C:$AN,20,0)</f>
        <v>30000</v>
      </c>
      <c r="AP247" s="43" t="e">
        <f>VLOOKUP(C247,'预付&amp;票到付款'!$B:$AU,15,0)</f>
        <v>#N/A</v>
      </c>
      <c r="AQ247" s="43" t="e">
        <f>VLOOKUP(C247,'涉诉-河北'!$B:$AV,15,0)</f>
        <v>#N/A</v>
      </c>
      <c r="AR247" s="43">
        <v>1</v>
      </c>
    </row>
    <row r="248" s="25" customFormat="1" ht="16.5" hidden="1" spans="3:43">
      <c r="C248" s="25" t="s">
        <v>886</v>
      </c>
      <c r="D248" s="25" t="s">
        <v>1082</v>
      </c>
      <c r="E248" s="25" t="s">
        <v>1080</v>
      </c>
      <c r="G248" s="66">
        <f>VLOOKUP($C248,'[2]2024.01月支付计划'!$B:$H,5,0)</f>
        <v>649964</v>
      </c>
      <c r="H248" s="66">
        <f>VLOOKUP($C248,'[2]2024.01月支付计划'!$B:$H,6,0)</f>
        <v>654337.5</v>
      </c>
      <c r="I248" s="66">
        <f>VLOOKUP($C248,'[2]2024.01月支付计划'!$B:$H,7,0)</f>
        <v>109056.25</v>
      </c>
      <c r="J248" s="24">
        <f t="shared" ref="J248:L248" si="299">P248+V248+Y248+AB248+AE248+S248+M248</f>
        <v>805354.6</v>
      </c>
      <c r="K248" s="24">
        <f t="shared" si="299"/>
        <v>362774.5</v>
      </c>
      <c r="L248" s="24">
        <f t="shared" si="299"/>
        <v>442580.1</v>
      </c>
      <c r="M248" s="33">
        <f>VLOOKUP(C248,'[2]2024.01月支付计划'!$B:$K,10,0)</f>
        <v>223063</v>
      </c>
      <c r="N248" s="24"/>
      <c r="O248" s="34">
        <f t="shared" si="265"/>
        <v>223063</v>
      </c>
      <c r="P248" s="34">
        <v>223063</v>
      </c>
      <c r="Q248" s="34">
        <f>VLOOKUP(D248,'[4]12月'!$I:$J,2,0)</f>
        <v>4337.5</v>
      </c>
      <c r="R248" s="34">
        <f t="shared" si="266"/>
        <v>218725.5</v>
      </c>
      <c r="S248" s="34"/>
      <c r="T248" s="34">
        <f>VLOOKUP(D248,'[4]11月'!$I:$J,2,0)</f>
        <v>98918.33</v>
      </c>
      <c r="U248" s="34">
        <f t="shared" si="269"/>
        <v>-98918.33</v>
      </c>
      <c r="V248" s="34">
        <f>VLOOKUP(D248,'[10]10月份支付安排'!$C$4:$H$68,6,0)</f>
        <v>0</v>
      </c>
      <c r="W248" s="34">
        <f>VLOOKUP(D248,'[4]10月'!$I:$J,2,0)</f>
        <v>100000</v>
      </c>
      <c r="X248" s="34">
        <f t="shared" si="267"/>
        <v>-100000</v>
      </c>
      <c r="Y248" s="35">
        <v>311437</v>
      </c>
      <c r="Z248" s="34">
        <f>VLOOKUP(D248,'[4]9月'!$I:$J,2,0)</f>
        <v>112518.67</v>
      </c>
      <c r="AA248" s="34">
        <f t="shared" si="237"/>
        <v>198918.33</v>
      </c>
      <c r="AB248" s="35"/>
      <c r="AC248" s="24"/>
      <c r="AD248" s="34">
        <f t="shared" si="238"/>
        <v>0</v>
      </c>
      <c r="AE248" s="24">
        <f>VLOOKUP(D248,[8]签批清单!$B:$C,2,0)</f>
        <v>47791.6</v>
      </c>
      <c r="AF248" s="24">
        <f>VLOOKUP(D248,'[4]7月'!$I:$J,2,0)</f>
        <v>47000</v>
      </c>
      <c r="AG248" s="34">
        <f t="shared" si="239"/>
        <v>791.599999999999</v>
      </c>
      <c r="AI248" s="42">
        <f t="shared" si="242"/>
        <v>3545.90000000002</v>
      </c>
      <c r="AJ248" s="42">
        <f t="shared" si="243"/>
        <v>3545.90000000002</v>
      </c>
      <c r="AK248" s="42">
        <f t="shared" si="244"/>
        <v>-219517.1</v>
      </c>
      <c r="AL248" s="42">
        <f t="shared" si="245"/>
        <v>-442580.1</v>
      </c>
      <c r="AM248" s="43" t="e">
        <f>VLOOKUP(D248,'[9]2月'!$B:$C,2,0)</f>
        <v>#N/A</v>
      </c>
      <c r="AN248" s="43" t="e">
        <f>VLOOKUP(C248,河北应付账款!$C:$AL,18,0)</f>
        <v>#N/A</v>
      </c>
      <c r="AO248" s="43" t="e">
        <f>VLOOKUP(C248,'河北原材料（大宗）'!$C:$AN,20,0)</f>
        <v>#N/A</v>
      </c>
      <c r="AP248" s="43" t="e">
        <f>VLOOKUP(C248,'预付&amp;票到付款'!$B:$AU,15,0)</f>
        <v>#N/A</v>
      </c>
      <c r="AQ248" s="43">
        <f>VLOOKUP(C248,'涉诉-河北'!$B:$AV,15,0)</f>
        <v>0</v>
      </c>
    </row>
    <row r="249" s="25" customFormat="1" ht="16.5" hidden="1" spans="2:44">
      <c r="B249" s="72"/>
      <c r="C249" s="72" t="s">
        <v>797</v>
      </c>
      <c r="D249" s="72" t="s">
        <v>798</v>
      </c>
      <c r="E249" s="72" t="s">
        <v>1080</v>
      </c>
      <c r="F249" s="72" t="s">
        <v>712</v>
      </c>
      <c r="G249" s="66">
        <f>VLOOKUP($C249,'[2]2024.01月支付计划'!$B:$H,5,0)</f>
        <v>114540.57</v>
      </c>
      <c r="H249" s="66">
        <f>VLOOKUP($C249,'[2]2024.01月支付计划'!$B:$H,6,0)</f>
        <v>0</v>
      </c>
      <c r="I249" s="66">
        <f>VLOOKUP($C249,'[2]2024.01月支付计划'!$B:$H,7,0)</f>
        <v>0</v>
      </c>
      <c r="J249" s="24">
        <f t="shared" ref="J249:L249" si="300">P249+V249+Y249+AB249+AE249+S249+M249</f>
        <v>180000</v>
      </c>
      <c r="K249" s="24">
        <f t="shared" si="300"/>
        <v>77600</v>
      </c>
      <c r="L249" s="24">
        <f t="shared" si="300"/>
        <v>102400</v>
      </c>
      <c r="M249" s="33">
        <f>VLOOKUP(C249,'[2]2024.01月支付计划'!$B:$K,10,0)</f>
        <v>100000</v>
      </c>
      <c r="N249" s="24">
        <v>38800</v>
      </c>
      <c r="O249" s="34">
        <f t="shared" si="265"/>
        <v>61200</v>
      </c>
      <c r="P249" s="34">
        <v>40000</v>
      </c>
      <c r="Q249" s="34">
        <f>VLOOKUP(D249,'[4]12月'!$I:$J,2,0)</f>
        <v>19400</v>
      </c>
      <c r="R249" s="34">
        <f t="shared" si="266"/>
        <v>20600</v>
      </c>
      <c r="S249" s="34">
        <f>VLOOKUP(D249,'[3]11月支付计划'!$D$3:$J$100,7,0)</f>
        <v>40000</v>
      </c>
      <c r="T249" s="34"/>
      <c r="U249" s="34">
        <f t="shared" si="269"/>
        <v>40000</v>
      </c>
      <c r="V249" s="34"/>
      <c r="W249" s="34"/>
      <c r="X249" s="34">
        <f t="shared" si="267"/>
        <v>0</v>
      </c>
      <c r="Y249" s="34"/>
      <c r="Z249" s="34">
        <f>VLOOKUP(D249,'[4]9月'!$I:$J,2,0)</f>
        <v>19400</v>
      </c>
      <c r="AA249" s="34">
        <f t="shared" si="237"/>
        <v>-19400</v>
      </c>
      <c r="AB249" s="34"/>
      <c r="AC249" s="24"/>
      <c r="AD249" s="34">
        <f t="shared" si="238"/>
        <v>0</v>
      </c>
      <c r="AE249" s="24"/>
      <c r="AF249" s="24"/>
      <c r="AG249" s="34">
        <f t="shared" si="239"/>
        <v>0</v>
      </c>
      <c r="AI249" s="42">
        <f t="shared" si="242"/>
        <v>77600</v>
      </c>
      <c r="AJ249" s="42">
        <f t="shared" si="243"/>
        <v>37600</v>
      </c>
      <c r="AK249" s="42">
        <f t="shared" si="244"/>
        <v>-2400</v>
      </c>
      <c r="AL249" s="42">
        <f t="shared" si="245"/>
        <v>-102400</v>
      </c>
      <c r="AM249" s="43" t="e">
        <f>VLOOKUP(D249,'[9]2月'!$B:$C,2,0)</f>
        <v>#N/A</v>
      </c>
      <c r="AN249" s="43" t="e">
        <f>VLOOKUP(C249,河北应付账款!$C:$AL,18,0)</f>
        <v>#N/A</v>
      </c>
      <c r="AO249" s="43">
        <f>VLOOKUP(C249,'河北原材料（大宗）'!$C:$AN,20,0)</f>
        <v>0</v>
      </c>
      <c r="AP249" s="43" t="e">
        <f>VLOOKUP(C249,'预付&amp;票到付款'!$B:$AU,15,0)</f>
        <v>#N/A</v>
      </c>
      <c r="AQ249" s="43" t="e">
        <f>VLOOKUP(C249,'涉诉-河北'!$B:$AV,15,0)</f>
        <v>#N/A</v>
      </c>
      <c r="AR249" s="43">
        <v>1</v>
      </c>
    </row>
    <row r="250" s="25" customFormat="1" ht="16.5" hidden="1" spans="2:44">
      <c r="B250" s="72"/>
      <c r="C250" s="72" t="s">
        <v>566</v>
      </c>
      <c r="D250" s="72" t="s">
        <v>567</v>
      </c>
      <c r="E250" s="72" t="s">
        <v>1080</v>
      </c>
      <c r="F250" s="72" t="s">
        <v>712</v>
      </c>
      <c r="G250" s="66">
        <f>VLOOKUP($C250,'[2]2024.01月支付计划'!$B:$H,5,0)</f>
        <v>3464.06</v>
      </c>
      <c r="H250" s="66">
        <f>VLOOKUP($C250,'[2]2024.01月支付计划'!$B:$H,6,0)</f>
        <v>4500</v>
      </c>
      <c r="I250" s="66">
        <f>VLOOKUP($C250,'[2]2024.01月支付计划'!$B:$H,7,0)</f>
        <v>750</v>
      </c>
      <c r="J250" s="24">
        <f t="shared" ref="J250:L250" si="301">P250+V250+Y250+AB250+AE250+S250+M250</f>
        <v>6928.12</v>
      </c>
      <c r="K250" s="24">
        <f t="shared" si="301"/>
        <v>3464.06</v>
      </c>
      <c r="L250" s="24">
        <f t="shared" si="301"/>
        <v>3464.06</v>
      </c>
      <c r="M250" s="33">
        <f>VLOOKUP(C250,'[2]2024.01月支付计划'!$B:$K,10,0)</f>
        <v>3464.06</v>
      </c>
      <c r="N250" s="24">
        <v>3464.06</v>
      </c>
      <c r="O250" s="34">
        <f t="shared" si="265"/>
        <v>0</v>
      </c>
      <c r="P250" s="34">
        <v>3464.06</v>
      </c>
      <c r="Q250" s="34"/>
      <c r="R250" s="34">
        <f t="shared" si="266"/>
        <v>3464.06</v>
      </c>
      <c r="S250" s="34"/>
      <c r="T250" s="34"/>
      <c r="U250" s="34">
        <f t="shared" si="269"/>
        <v>0</v>
      </c>
      <c r="V250" s="34"/>
      <c r="W250" s="34"/>
      <c r="X250" s="34">
        <f t="shared" si="267"/>
        <v>0</v>
      </c>
      <c r="Y250" s="34"/>
      <c r="Z250" s="34"/>
      <c r="AA250" s="34">
        <f t="shared" si="237"/>
        <v>0</v>
      </c>
      <c r="AB250" s="34"/>
      <c r="AC250" s="24"/>
      <c r="AD250" s="34">
        <f t="shared" si="238"/>
        <v>0</v>
      </c>
      <c r="AE250" s="24"/>
      <c r="AF250" s="24"/>
      <c r="AG250" s="34">
        <f t="shared" si="239"/>
        <v>0</v>
      </c>
      <c r="AI250" s="42">
        <f t="shared" si="242"/>
        <v>3464.06</v>
      </c>
      <c r="AJ250" s="42">
        <f t="shared" si="243"/>
        <v>3464.06</v>
      </c>
      <c r="AK250" s="42">
        <f t="shared" si="244"/>
        <v>0</v>
      </c>
      <c r="AL250" s="42">
        <f t="shared" si="245"/>
        <v>-3464.06</v>
      </c>
      <c r="AM250" s="43" t="e">
        <f>VLOOKUP(D250,'[9]2月'!$B:$C,2,0)</f>
        <v>#N/A</v>
      </c>
      <c r="AN250" s="43">
        <f>VLOOKUP(C250,河北应付账款!$C:$AL,18,0)</f>
        <v>0</v>
      </c>
      <c r="AO250" s="43" t="e">
        <f>VLOOKUP(C250,'河北原材料（大宗）'!$C:$AN,20,0)</f>
        <v>#N/A</v>
      </c>
      <c r="AP250" s="43" t="e">
        <f>VLOOKUP(C250,'预付&amp;票到付款'!$B:$AU,15,0)</f>
        <v>#N/A</v>
      </c>
      <c r="AQ250" s="43" t="e">
        <f>VLOOKUP(C250,'涉诉-河北'!$B:$AV,15,0)</f>
        <v>#N/A</v>
      </c>
      <c r="AR250" s="43">
        <v>1</v>
      </c>
    </row>
    <row r="251" s="25" customFormat="1" ht="16.5" hidden="1" spans="2:44">
      <c r="B251" s="72"/>
      <c r="C251" s="72" t="s">
        <v>368</v>
      </c>
      <c r="D251" s="72" t="s">
        <v>369</v>
      </c>
      <c r="E251" s="72" t="s">
        <v>1080</v>
      </c>
      <c r="F251" s="72" t="s">
        <v>712</v>
      </c>
      <c r="G251" s="66">
        <f>VLOOKUP($C251,'[2]2024.01月支付计划'!$B:$H,5,0)</f>
        <v>7894</v>
      </c>
      <c r="H251" s="66">
        <f>VLOOKUP($C251,'[2]2024.01月支付计划'!$B:$H,6,0)</f>
        <v>0</v>
      </c>
      <c r="I251" s="66">
        <f>VLOOKUP($C251,'[2]2024.01月支付计划'!$B:$H,7,0)</f>
        <v>0</v>
      </c>
      <c r="J251" s="24">
        <f t="shared" ref="J251:L251" si="302">P251+V251+Y251+AB251+AE251+S251+M251</f>
        <v>15788</v>
      </c>
      <c r="K251" s="24">
        <f t="shared" si="302"/>
        <v>0</v>
      </c>
      <c r="L251" s="24">
        <f t="shared" si="302"/>
        <v>15788</v>
      </c>
      <c r="M251" s="33">
        <f>VLOOKUP(C251,'[2]2024.01月支付计划'!$B:$K,10,0)</f>
        <v>7894</v>
      </c>
      <c r="N251" s="24"/>
      <c r="O251" s="34">
        <f t="shared" si="265"/>
        <v>7894</v>
      </c>
      <c r="P251" s="34">
        <v>7894</v>
      </c>
      <c r="Q251" s="34"/>
      <c r="R251" s="34">
        <f t="shared" si="266"/>
        <v>7894</v>
      </c>
      <c r="S251" s="34"/>
      <c r="T251" s="34"/>
      <c r="U251" s="34">
        <f t="shared" si="269"/>
        <v>0</v>
      </c>
      <c r="V251" s="34"/>
      <c r="W251" s="34"/>
      <c r="X251" s="34">
        <f t="shared" si="267"/>
        <v>0</v>
      </c>
      <c r="Y251" s="34"/>
      <c r="Z251" s="34"/>
      <c r="AA251" s="34">
        <f t="shared" si="237"/>
        <v>0</v>
      </c>
      <c r="AB251" s="34"/>
      <c r="AC251" s="24"/>
      <c r="AD251" s="34">
        <f t="shared" si="238"/>
        <v>0</v>
      </c>
      <c r="AE251" s="24"/>
      <c r="AF251" s="24"/>
      <c r="AG251" s="34">
        <f t="shared" si="239"/>
        <v>0</v>
      </c>
      <c r="AI251" s="42">
        <f t="shared" si="242"/>
        <v>0</v>
      </c>
      <c r="AJ251" s="42">
        <f t="shared" si="243"/>
        <v>0</v>
      </c>
      <c r="AK251" s="42">
        <f t="shared" si="244"/>
        <v>-7894</v>
      </c>
      <c r="AL251" s="42">
        <f t="shared" si="245"/>
        <v>-15788</v>
      </c>
      <c r="AM251" s="43" t="e">
        <f>VLOOKUP(D251,'[9]2月'!$B:$C,2,0)</f>
        <v>#N/A</v>
      </c>
      <c r="AN251" s="43">
        <f>VLOOKUP(C251,河北应付账款!$C:$AL,18,0)</f>
        <v>0</v>
      </c>
      <c r="AO251" s="43" t="e">
        <f>VLOOKUP(C251,'河北原材料（大宗）'!$C:$AN,20,0)</f>
        <v>#N/A</v>
      </c>
      <c r="AP251" s="43" t="e">
        <f>VLOOKUP(C251,'预付&amp;票到付款'!$B:$AU,15,0)</f>
        <v>#N/A</v>
      </c>
      <c r="AQ251" s="43" t="e">
        <f>VLOOKUP(C251,'涉诉-河北'!$B:$AV,15,0)</f>
        <v>#N/A</v>
      </c>
      <c r="AR251" s="43">
        <v>1</v>
      </c>
    </row>
    <row r="252" s="25" customFormat="1" ht="16.5" hidden="1" spans="2:44">
      <c r="B252" s="72"/>
      <c r="C252" s="72" t="s">
        <v>490</v>
      </c>
      <c r="D252" s="72" t="s">
        <v>491</v>
      </c>
      <c r="E252" s="72" t="s">
        <v>1080</v>
      </c>
      <c r="F252" s="72" t="s">
        <v>712</v>
      </c>
      <c r="G252" s="66">
        <f>VLOOKUP($C252,'[2]2024.01月支付计划'!$B:$H,5,0)</f>
        <v>16080</v>
      </c>
      <c r="H252" s="66">
        <f>VLOOKUP($C252,'[2]2024.01月支付计划'!$B:$H,6,0)</f>
        <v>0</v>
      </c>
      <c r="I252" s="66">
        <f>VLOOKUP($C252,'[2]2024.01月支付计划'!$B:$H,7,0)</f>
        <v>0</v>
      </c>
      <c r="J252" s="24">
        <f t="shared" ref="J252:L252" si="303">P252+V252+Y252+AB252+AE252+S252+M252</f>
        <v>32160</v>
      </c>
      <c r="K252" s="24">
        <f t="shared" si="303"/>
        <v>0</v>
      </c>
      <c r="L252" s="24">
        <f t="shared" si="303"/>
        <v>32160</v>
      </c>
      <c r="M252" s="33">
        <f>VLOOKUP(C252,'[2]2024.01月支付计划'!$B:$K,10,0)</f>
        <v>16080</v>
      </c>
      <c r="N252" s="24"/>
      <c r="O252" s="34">
        <f t="shared" si="265"/>
        <v>16080</v>
      </c>
      <c r="P252" s="34">
        <v>16080</v>
      </c>
      <c r="Q252" s="34"/>
      <c r="R252" s="34">
        <f t="shared" si="266"/>
        <v>16080</v>
      </c>
      <c r="S252" s="34"/>
      <c r="T252" s="34"/>
      <c r="U252" s="34">
        <f t="shared" si="269"/>
        <v>0</v>
      </c>
      <c r="V252" s="34"/>
      <c r="W252" s="34"/>
      <c r="X252" s="34">
        <f t="shared" si="267"/>
        <v>0</v>
      </c>
      <c r="Y252" s="34"/>
      <c r="Z252" s="34"/>
      <c r="AA252" s="34">
        <f t="shared" si="237"/>
        <v>0</v>
      </c>
      <c r="AB252" s="34"/>
      <c r="AC252" s="24"/>
      <c r="AD252" s="34">
        <f t="shared" si="238"/>
        <v>0</v>
      </c>
      <c r="AE252" s="24"/>
      <c r="AF252" s="24"/>
      <c r="AG252" s="34">
        <f t="shared" si="239"/>
        <v>0</v>
      </c>
      <c r="AI252" s="42">
        <f t="shared" si="242"/>
        <v>0</v>
      </c>
      <c r="AJ252" s="42">
        <f t="shared" si="243"/>
        <v>0</v>
      </c>
      <c r="AK252" s="42">
        <f t="shared" si="244"/>
        <v>-16080</v>
      </c>
      <c r="AL252" s="42">
        <f t="shared" si="245"/>
        <v>-32160</v>
      </c>
      <c r="AM252" s="43" t="e">
        <f>VLOOKUP(D252,'[9]2月'!$B:$C,2,0)</f>
        <v>#N/A</v>
      </c>
      <c r="AN252" s="43">
        <f>VLOOKUP(C252,河北应付账款!$C:$AL,18,0)</f>
        <v>0</v>
      </c>
      <c r="AO252" s="43" t="e">
        <f>VLOOKUP(C252,'河北原材料（大宗）'!$C:$AN,20,0)</f>
        <v>#N/A</v>
      </c>
      <c r="AP252" s="43" t="e">
        <f>VLOOKUP(C252,'预付&amp;票到付款'!$B:$AU,15,0)</f>
        <v>#N/A</v>
      </c>
      <c r="AQ252" s="43" t="e">
        <f>VLOOKUP(C252,'涉诉-河北'!$B:$AV,15,0)</f>
        <v>#N/A</v>
      </c>
      <c r="AR252" s="43">
        <v>1</v>
      </c>
    </row>
    <row r="253" s="25" customFormat="1" ht="16.5" hidden="1" spans="2:44">
      <c r="B253" s="72"/>
      <c r="C253" s="72" t="s">
        <v>967</v>
      </c>
      <c r="D253" s="72" t="s">
        <v>968</v>
      </c>
      <c r="E253" s="72" t="s">
        <v>1080</v>
      </c>
      <c r="F253" s="72" t="s">
        <v>712</v>
      </c>
      <c r="G253" s="66">
        <f>VLOOKUP($C253,'[2]2024.01月支付计划'!$B:$H,5,0)</f>
        <v>40450</v>
      </c>
      <c r="H253" s="66">
        <f>VLOOKUP($C253,'[2]2024.01月支付计划'!$B:$H,6,0)</f>
        <v>72000</v>
      </c>
      <c r="I253" s="66">
        <f>VLOOKUP($C253,'[2]2024.01月支付计划'!$B:$H,7,0)</f>
        <v>12000</v>
      </c>
      <c r="J253" s="24">
        <f t="shared" ref="J253:L253" si="304">P253+V253+Y253+AB253+AE253+S253+M253</f>
        <v>80950</v>
      </c>
      <c r="K253" s="24">
        <f t="shared" si="304"/>
        <v>59383.38</v>
      </c>
      <c r="L253" s="24">
        <f t="shared" si="304"/>
        <v>21566.62</v>
      </c>
      <c r="M253" s="33">
        <f>VLOOKUP(C253,'[2]2024.01月支付计划'!$B:$K,10,0)</f>
        <v>40450</v>
      </c>
      <c r="N253" s="24"/>
      <c r="O253" s="34">
        <f t="shared" si="265"/>
        <v>40450</v>
      </c>
      <c r="P253" s="34">
        <v>40500</v>
      </c>
      <c r="Q253" s="34"/>
      <c r="R253" s="34">
        <f t="shared" si="266"/>
        <v>40500</v>
      </c>
      <c r="S253" s="34"/>
      <c r="T253" s="34"/>
      <c r="U253" s="34">
        <f t="shared" si="269"/>
        <v>0</v>
      </c>
      <c r="V253" s="34"/>
      <c r="W253" s="34"/>
      <c r="X253" s="34">
        <f t="shared" si="267"/>
        <v>0</v>
      </c>
      <c r="Y253" s="34"/>
      <c r="Z253" s="34">
        <f>VLOOKUP(D253,'[4]9月'!$I:$J,2,0)</f>
        <v>15000</v>
      </c>
      <c r="AA253" s="34">
        <f t="shared" si="237"/>
        <v>-15000</v>
      </c>
      <c r="AB253" s="34"/>
      <c r="AC253" s="24"/>
      <c r="AD253" s="34">
        <f t="shared" si="238"/>
        <v>0</v>
      </c>
      <c r="AE253" s="24"/>
      <c r="AF253" s="24">
        <f>VLOOKUP(D253,'[4]7月'!$I:$J,2,0)</f>
        <v>44383.38</v>
      </c>
      <c r="AG253" s="34">
        <f t="shared" si="239"/>
        <v>-44383.38</v>
      </c>
      <c r="AI253" s="42">
        <f t="shared" si="242"/>
        <v>59383.38</v>
      </c>
      <c r="AJ253" s="42">
        <f t="shared" si="243"/>
        <v>59383.38</v>
      </c>
      <c r="AK253" s="42">
        <f t="shared" si="244"/>
        <v>18883.38</v>
      </c>
      <c r="AL253" s="42">
        <f t="shared" si="245"/>
        <v>-21566.62</v>
      </c>
      <c r="AM253" s="43" t="e">
        <f>VLOOKUP(D253,'[9]2月'!$B:$C,2,0)</f>
        <v>#N/A</v>
      </c>
      <c r="AN253" s="43" t="e">
        <f>VLOOKUP(C253,河北应付账款!$C:$AL,18,0)</f>
        <v>#N/A</v>
      </c>
      <c r="AO253" s="43" t="e">
        <f>VLOOKUP(C253,'河北原材料（大宗）'!$C:$AN,20,0)</f>
        <v>#N/A</v>
      </c>
      <c r="AP253" s="43">
        <f>VLOOKUP(C253,'预付&amp;票到付款'!$B:$AU,15,0)</f>
        <v>0</v>
      </c>
      <c r="AQ253" s="43" t="e">
        <f>VLOOKUP(C253,'涉诉-河北'!$B:$AV,15,0)</f>
        <v>#N/A</v>
      </c>
      <c r="AR253" s="43">
        <v>1</v>
      </c>
    </row>
    <row r="254" s="25" customFormat="1" ht="16.5" hidden="1" spans="3:43">
      <c r="C254" s="25" t="s">
        <v>969</v>
      </c>
      <c r="D254" s="25" t="s">
        <v>970</v>
      </c>
      <c r="E254" s="25" t="s">
        <v>1080</v>
      </c>
      <c r="F254" s="25" t="s">
        <v>712</v>
      </c>
      <c r="G254" s="66">
        <f>VLOOKUP($C254,'[2]2024.01月支付计划'!$B:$H,5,0)</f>
        <v>11200</v>
      </c>
      <c r="H254" s="66">
        <f>VLOOKUP($C254,'[2]2024.01月支付计划'!$B:$H,6,0)</f>
        <v>0</v>
      </c>
      <c r="I254" s="66">
        <f>VLOOKUP($C254,'[2]2024.01月支付计划'!$B:$H,7,0)</f>
        <v>0</v>
      </c>
      <c r="J254" s="24">
        <f t="shared" ref="J254:L254" si="305">P254+V254+Y254+AB254+AE254+S254+M254</f>
        <v>11506.6666666667</v>
      </c>
      <c r="K254" s="24">
        <f t="shared" si="305"/>
        <v>16650</v>
      </c>
      <c r="L254" s="24">
        <f t="shared" si="305"/>
        <v>-5143.33333333333</v>
      </c>
      <c r="M254" s="33">
        <f>VLOOKUP(C254,'[2]2024.01月支付计划'!$B:$K,10,0)</f>
        <v>5500</v>
      </c>
      <c r="N254" s="24"/>
      <c r="O254" s="34">
        <f t="shared" si="265"/>
        <v>5500</v>
      </c>
      <c r="P254" s="34">
        <v>5500</v>
      </c>
      <c r="Q254" s="34"/>
      <c r="R254" s="34">
        <f t="shared" si="266"/>
        <v>5500</v>
      </c>
      <c r="S254" s="34"/>
      <c r="T254" s="34">
        <f>VLOOKUP(D254,'[4]11月'!$I:$J,2,0)</f>
        <v>5500</v>
      </c>
      <c r="U254" s="34">
        <f t="shared" si="269"/>
        <v>-5500</v>
      </c>
      <c r="V254" s="34"/>
      <c r="W254" s="34">
        <f>VLOOKUP(D254,'[4]10月'!$I:$J,2,0)</f>
        <v>5700</v>
      </c>
      <c r="X254" s="34">
        <f t="shared" si="267"/>
        <v>-5700</v>
      </c>
      <c r="Y254" s="34"/>
      <c r="Z254" s="34"/>
      <c r="AA254" s="34">
        <f t="shared" si="237"/>
        <v>0</v>
      </c>
      <c r="AB254" s="34"/>
      <c r="AC254" s="24">
        <f>VLOOKUP(D254,'[4]8月'!$I:$J,2,0)</f>
        <v>0</v>
      </c>
      <c r="AD254" s="34">
        <f t="shared" si="238"/>
        <v>0</v>
      </c>
      <c r="AE254" s="24">
        <f>VLOOKUP(D254,[8]签批清单!$B:$C,2,0)</f>
        <v>506.666666666667</v>
      </c>
      <c r="AF254" s="24">
        <f>VLOOKUP(D254,'[4]7月'!$I:$J,2,0)</f>
        <v>5450</v>
      </c>
      <c r="AG254" s="34">
        <f t="shared" si="239"/>
        <v>-4943.33333333333</v>
      </c>
      <c r="AI254" s="42">
        <f t="shared" si="242"/>
        <v>16143.3333333333</v>
      </c>
      <c r="AJ254" s="42">
        <f t="shared" si="243"/>
        <v>16143.3333333333</v>
      </c>
      <c r="AK254" s="42">
        <f t="shared" si="244"/>
        <v>10643.3333333333</v>
      </c>
      <c r="AL254" s="42">
        <f t="shared" si="245"/>
        <v>5143.33333333333</v>
      </c>
      <c r="AM254" s="43" t="e">
        <f>VLOOKUP(D254,'[9]2月'!$B:$C,2,0)</f>
        <v>#N/A</v>
      </c>
      <c r="AN254" s="43" t="e">
        <f>VLOOKUP(C254,河北应付账款!$C:$AL,18,0)</f>
        <v>#N/A</v>
      </c>
      <c r="AO254" s="43" t="e">
        <f>VLOOKUP(C254,'河北原材料（大宗）'!$C:$AN,20,0)</f>
        <v>#N/A</v>
      </c>
      <c r="AP254" s="43">
        <f>VLOOKUP(C254,'预付&amp;票到付款'!$B:$AU,15,0)</f>
        <v>0</v>
      </c>
      <c r="AQ254" s="43" t="e">
        <f>VLOOKUP(C254,'涉诉-河北'!$B:$AV,15,0)</f>
        <v>#N/A</v>
      </c>
    </row>
    <row r="255" s="25" customFormat="1" ht="16.5" hidden="1" spans="3:43">
      <c r="C255" s="25" t="s">
        <v>944</v>
      </c>
      <c r="D255" s="25" t="s">
        <v>945</v>
      </c>
      <c r="E255" s="25" t="s">
        <v>890</v>
      </c>
      <c r="F255" s="25" t="s">
        <v>712</v>
      </c>
      <c r="G255" s="66">
        <v>0</v>
      </c>
      <c r="H255" s="66">
        <v>0</v>
      </c>
      <c r="I255" s="66">
        <v>0</v>
      </c>
      <c r="J255" s="24">
        <f t="shared" ref="J255:L255" si="306">P255+V255+Y255+AB255+AE255+S255+M255</f>
        <v>14024.08</v>
      </c>
      <c r="K255" s="24">
        <f t="shared" si="306"/>
        <v>8390.28</v>
      </c>
      <c r="L255" s="24">
        <f t="shared" si="306"/>
        <v>5633.8</v>
      </c>
      <c r="M255" s="33"/>
      <c r="N255" s="24"/>
      <c r="O255" s="34">
        <f t="shared" si="265"/>
        <v>0</v>
      </c>
      <c r="P255" s="34">
        <v>8130</v>
      </c>
      <c r="Q255" s="34">
        <f>VLOOKUP(D255,'[4]12月'!$I:$J,2,0)</f>
        <v>2777.98</v>
      </c>
      <c r="R255" s="34">
        <f t="shared" si="266"/>
        <v>5352.02</v>
      </c>
      <c r="S255" s="34"/>
      <c r="T255" s="34"/>
      <c r="U255" s="34">
        <f t="shared" si="269"/>
        <v>0</v>
      </c>
      <c r="V255" s="34"/>
      <c r="W255" s="34"/>
      <c r="X255" s="34">
        <f t="shared" si="267"/>
        <v>0</v>
      </c>
      <c r="Y255" s="35">
        <v>5894.08</v>
      </c>
      <c r="Z255" s="34">
        <f>VLOOKUP(D255,'[4]9月'!$I:$J,2,0)</f>
        <v>5612.3</v>
      </c>
      <c r="AA255" s="34">
        <f t="shared" si="237"/>
        <v>281.78</v>
      </c>
      <c r="AB255" s="35"/>
      <c r="AC255" s="24"/>
      <c r="AD255" s="34">
        <f t="shared" si="238"/>
        <v>0</v>
      </c>
      <c r="AE255" s="24"/>
      <c r="AF255" s="24"/>
      <c r="AG255" s="34">
        <f t="shared" si="239"/>
        <v>0</v>
      </c>
      <c r="AI255" s="42">
        <f t="shared" si="242"/>
        <v>2496.2</v>
      </c>
      <c r="AJ255" s="42">
        <f t="shared" si="243"/>
        <v>2496.2</v>
      </c>
      <c r="AK255" s="42">
        <f t="shared" si="244"/>
        <v>-5633.8</v>
      </c>
      <c r="AL255" s="42">
        <f t="shared" si="245"/>
        <v>-5633.8</v>
      </c>
      <c r="AM255" s="43" t="e">
        <f>VLOOKUP(D255,'[9]2月'!$B:$C,2,0)</f>
        <v>#N/A</v>
      </c>
      <c r="AN255" s="43" t="e">
        <f>VLOOKUP(C255,河北应付账款!$C:$AL,18,0)</f>
        <v>#N/A</v>
      </c>
      <c r="AO255" s="43" t="e">
        <f>VLOOKUP(C255,'河北原材料（大宗）'!$C:$AN,20,0)</f>
        <v>#N/A</v>
      </c>
      <c r="AP255" s="43">
        <f>VLOOKUP(C255,'预付&amp;票到付款'!$B:$AU,15,0)</f>
        <v>0</v>
      </c>
      <c r="AQ255" s="43" t="e">
        <f>VLOOKUP(C255,'涉诉-河北'!$B:$AV,15,0)</f>
        <v>#N/A</v>
      </c>
    </row>
    <row r="256" s="25" customFormat="1" ht="16.5" hidden="1" spans="2:44">
      <c r="B256" s="72"/>
      <c r="C256" s="72" t="s">
        <v>470</v>
      </c>
      <c r="D256" s="72" t="s">
        <v>601</v>
      </c>
      <c r="E256" s="72" t="s">
        <v>1080</v>
      </c>
      <c r="F256" s="72" t="s">
        <v>712</v>
      </c>
      <c r="G256" s="66">
        <f>VLOOKUP($C256,'[2]2024.01月支付计划'!$B:$H,5,0)</f>
        <v>3522.39</v>
      </c>
      <c r="H256" s="66">
        <f>VLOOKUP($C256,'[2]2024.01月支付计划'!$B:$H,6,0)</f>
        <v>0</v>
      </c>
      <c r="I256" s="66">
        <f>VLOOKUP($C256,'[2]2024.01月支付计划'!$B:$H,7,0)</f>
        <v>0</v>
      </c>
      <c r="J256" s="24">
        <f t="shared" ref="J256:L256" si="307">P256+V256+Y256+AB256+AE256+S256+M256</f>
        <v>7044.78</v>
      </c>
      <c r="K256" s="24">
        <f t="shared" si="307"/>
        <v>0</v>
      </c>
      <c r="L256" s="24">
        <f t="shared" si="307"/>
        <v>7044.78</v>
      </c>
      <c r="M256" s="33">
        <f>VLOOKUP(C256,'[2]2024.01月支付计划'!$B:$K,10,0)</f>
        <v>3522.39</v>
      </c>
      <c r="N256" s="24"/>
      <c r="O256" s="34">
        <f t="shared" si="265"/>
        <v>3522.39</v>
      </c>
      <c r="P256" s="34">
        <v>3522.39</v>
      </c>
      <c r="Q256" s="34"/>
      <c r="R256" s="34">
        <f t="shared" si="266"/>
        <v>3522.39</v>
      </c>
      <c r="S256" s="34"/>
      <c r="T256" s="34"/>
      <c r="U256" s="34">
        <f t="shared" si="269"/>
        <v>0</v>
      </c>
      <c r="V256" s="34"/>
      <c r="W256" s="34"/>
      <c r="X256" s="34">
        <f t="shared" si="267"/>
        <v>0</v>
      </c>
      <c r="Y256" s="34"/>
      <c r="Z256" s="34"/>
      <c r="AA256" s="34">
        <f t="shared" si="237"/>
        <v>0</v>
      </c>
      <c r="AB256" s="34"/>
      <c r="AC256" s="24"/>
      <c r="AD256" s="34">
        <f t="shared" si="238"/>
        <v>0</v>
      </c>
      <c r="AE256" s="24"/>
      <c r="AF256" s="24"/>
      <c r="AG256" s="34">
        <f t="shared" si="239"/>
        <v>0</v>
      </c>
      <c r="AI256" s="42">
        <f t="shared" si="242"/>
        <v>0</v>
      </c>
      <c r="AJ256" s="42">
        <f t="shared" si="243"/>
        <v>0</v>
      </c>
      <c r="AK256" s="42">
        <f t="shared" si="244"/>
        <v>-3522.39</v>
      </c>
      <c r="AL256" s="42">
        <f t="shared" si="245"/>
        <v>-7044.78</v>
      </c>
      <c r="AM256" s="43" t="e">
        <f>VLOOKUP(D256,'[9]2月'!$B:$C,2,0)</f>
        <v>#N/A</v>
      </c>
      <c r="AN256" s="43">
        <f>VLOOKUP(C256,河北应付账款!$C:$AL,18,0)</f>
        <v>0</v>
      </c>
      <c r="AO256" s="43" t="e">
        <f>VLOOKUP(C256,'河北原材料（大宗）'!$C:$AN,20,0)</f>
        <v>#N/A</v>
      </c>
      <c r="AP256" s="43" t="e">
        <f>VLOOKUP(C256,'预付&amp;票到付款'!$B:$AU,15,0)</f>
        <v>#N/A</v>
      </c>
      <c r="AQ256" s="43" t="e">
        <f>VLOOKUP(C256,'涉诉-河北'!$B:$AV,15,0)</f>
        <v>#N/A</v>
      </c>
      <c r="AR256" s="43">
        <v>1</v>
      </c>
    </row>
    <row r="257" s="25" customFormat="1" ht="16.5" hidden="1" spans="2:44">
      <c r="B257" s="72"/>
      <c r="C257" s="72" t="s">
        <v>282</v>
      </c>
      <c r="D257" s="72" t="s">
        <v>283</v>
      </c>
      <c r="E257" s="72" t="s">
        <v>1080</v>
      </c>
      <c r="F257" s="72" t="s">
        <v>712</v>
      </c>
      <c r="G257" s="66">
        <v>0</v>
      </c>
      <c r="H257" s="66">
        <v>0</v>
      </c>
      <c r="I257" s="66">
        <v>0</v>
      </c>
      <c r="J257" s="24">
        <f t="shared" ref="J257:L257" si="308">P257+V257+Y257+AB257+AE257+S257+M257</f>
        <v>9304.96</v>
      </c>
      <c r="K257" s="24">
        <f t="shared" si="308"/>
        <v>9304.96</v>
      </c>
      <c r="L257" s="24">
        <f t="shared" si="308"/>
        <v>0</v>
      </c>
      <c r="M257" s="33"/>
      <c r="N257" s="24"/>
      <c r="O257" s="34">
        <f t="shared" si="265"/>
        <v>0</v>
      </c>
      <c r="P257" s="34">
        <v>9304.96</v>
      </c>
      <c r="Q257" s="34"/>
      <c r="R257" s="34">
        <f t="shared" si="266"/>
        <v>9304.96</v>
      </c>
      <c r="S257" s="34"/>
      <c r="T257" s="34">
        <f>VLOOKUP(D257,'[4]11月'!$I:$J,2,0)</f>
        <v>9304.96</v>
      </c>
      <c r="U257" s="34">
        <f t="shared" si="269"/>
        <v>-9304.96</v>
      </c>
      <c r="V257" s="34"/>
      <c r="W257" s="34"/>
      <c r="X257" s="34">
        <f t="shared" si="267"/>
        <v>0</v>
      </c>
      <c r="Y257" s="34"/>
      <c r="Z257" s="34"/>
      <c r="AA257" s="34">
        <f t="shared" si="237"/>
        <v>0</v>
      </c>
      <c r="AB257" s="34"/>
      <c r="AC257" s="24"/>
      <c r="AD257" s="34">
        <f t="shared" si="238"/>
        <v>0</v>
      </c>
      <c r="AE257" s="24"/>
      <c r="AF257" s="24"/>
      <c r="AG257" s="34">
        <f t="shared" si="239"/>
        <v>0</v>
      </c>
      <c r="AI257" s="42">
        <f t="shared" si="242"/>
        <v>9304.96</v>
      </c>
      <c r="AJ257" s="42">
        <f t="shared" si="243"/>
        <v>9304.96</v>
      </c>
      <c r="AK257" s="42">
        <f t="shared" si="244"/>
        <v>0</v>
      </c>
      <c r="AL257" s="42">
        <f t="shared" si="245"/>
        <v>0</v>
      </c>
      <c r="AM257" s="43" t="e">
        <f>VLOOKUP(D257,'[9]2月'!$B:$C,2,0)</f>
        <v>#N/A</v>
      </c>
      <c r="AN257" s="43">
        <f>VLOOKUP(C257,河北应付账款!$C:$AL,18,0)</f>
        <v>0</v>
      </c>
      <c r="AO257" s="43" t="e">
        <f>VLOOKUP(C257,'河北原材料（大宗）'!$C:$AN,20,0)</f>
        <v>#N/A</v>
      </c>
      <c r="AP257" s="43" t="e">
        <f>VLOOKUP(C257,'预付&amp;票到付款'!$B:$AU,15,0)</f>
        <v>#N/A</v>
      </c>
      <c r="AQ257" s="43" t="e">
        <f>VLOOKUP(C257,'涉诉-河北'!$B:$AV,15,0)</f>
        <v>#N/A</v>
      </c>
      <c r="AR257" s="43">
        <v>1</v>
      </c>
    </row>
    <row r="258" s="25" customFormat="1" ht="16.5" spans="2:44">
      <c r="B258" s="72"/>
      <c r="C258" s="72" t="s">
        <v>580</v>
      </c>
      <c r="D258" s="72" t="s">
        <v>581</v>
      </c>
      <c r="E258" s="72" t="s">
        <v>1080</v>
      </c>
      <c r="F258" s="72" t="s">
        <v>712</v>
      </c>
      <c r="G258" s="66">
        <f>VLOOKUP($C258,'[2]2024.01月支付计划'!$B:$H,5,0)</f>
        <v>1710321.86</v>
      </c>
      <c r="H258" s="66">
        <f>VLOOKUP($C258,'[2]2024.01月支付计划'!$B:$H,6,0)</f>
        <v>2041564.4</v>
      </c>
      <c r="I258" s="66">
        <f>VLOOKUP($C258,'[2]2024.01月支付计划'!$B:$H,7,0)</f>
        <v>340260.733333333</v>
      </c>
      <c r="J258" s="24">
        <f t="shared" ref="J258:L258" si="309">P258+V258+Y258+AB258+AE258+S258+M258</f>
        <v>1354306.29333333</v>
      </c>
      <c r="K258" s="24">
        <f t="shared" si="309"/>
        <v>0</v>
      </c>
      <c r="L258" s="24">
        <f t="shared" si="309"/>
        <v>1354306.29333333</v>
      </c>
      <c r="M258" s="33">
        <v>626048.873333333</v>
      </c>
      <c r="N258" s="24"/>
      <c r="O258" s="34">
        <f t="shared" si="265"/>
        <v>626048.873333333</v>
      </c>
      <c r="P258" s="34">
        <v>728257.42</v>
      </c>
      <c r="Q258" s="34"/>
      <c r="R258" s="34">
        <f t="shared" si="266"/>
        <v>728257.42</v>
      </c>
      <c r="S258" s="34"/>
      <c r="T258" s="34"/>
      <c r="U258" s="34">
        <f t="shared" si="269"/>
        <v>0</v>
      </c>
      <c r="V258" s="34"/>
      <c r="W258" s="34"/>
      <c r="X258" s="34">
        <f t="shared" si="267"/>
        <v>0</v>
      </c>
      <c r="Y258" s="34"/>
      <c r="Z258" s="34"/>
      <c r="AA258" s="34">
        <f t="shared" si="237"/>
        <v>0</v>
      </c>
      <c r="AB258" s="34"/>
      <c r="AC258" s="24"/>
      <c r="AD258" s="34">
        <f t="shared" si="238"/>
        <v>0</v>
      </c>
      <c r="AE258" s="24"/>
      <c r="AF258" s="24"/>
      <c r="AG258" s="34">
        <f t="shared" si="239"/>
        <v>0</v>
      </c>
      <c r="AI258" s="42">
        <f t="shared" si="242"/>
        <v>0</v>
      </c>
      <c r="AJ258" s="42">
        <f t="shared" si="243"/>
        <v>0</v>
      </c>
      <c r="AK258" s="42">
        <f t="shared" si="244"/>
        <v>-728257.42</v>
      </c>
      <c r="AL258" s="42">
        <f t="shared" si="245"/>
        <v>-1354306.29333333</v>
      </c>
      <c r="AM258" s="43" t="e">
        <f>VLOOKUP(D258,'[9]2月'!$B:$C,2,0)</f>
        <v>#N/A</v>
      </c>
      <c r="AN258" s="43">
        <f>VLOOKUP(C258,河北应付账款!$C:$AL,18,0)</f>
        <v>0</v>
      </c>
      <c r="AO258" s="43" t="e">
        <f>VLOOKUP(C258,'河北原材料（大宗）'!$C:$AN,20,0)</f>
        <v>#N/A</v>
      </c>
      <c r="AP258" s="43" t="e">
        <f>VLOOKUP(C258,'预付&amp;票到付款'!$B:$AU,15,0)</f>
        <v>#N/A</v>
      </c>
      <c r="AQ258" s="43" t="e">
        <f>VLOOKUP(C258,'涉诉-河北'!$B:$AV,15,0)</f>
        <v>#N/A</v>
      </c>
      <c r="AR258" s="43">
        <v>1</v>
      </c>
    </row>
    <row r="259" s="25" customFormat="1" ht="16.5" hidden="1" spans="2:44">
      <c r="B259" s="72"/>
      <c r="C259" s="72" t="s">
        <v>342</v>
      </c>
      <c r="D259" s="72" t="s">
        <v>343</v>
      </c>
      <c r="E259" s="72" t="s">
        <v>1080</v>
      </c>
      <c r="F259" s="72" t="s">
        <v>712</v>
      </c>
      <c r="G259" s="66">
        <f>VLOOKUP($C259,'[2]2024.01月支付计划'!$B:$H,5,0)</f>
        <v>99687.68</v>
      </c>
      <c r="H259" s="66">
        <f>VLOOKUP($C259,'[2]2024.01月支付计划'!$B:$H,6,0)</f>
        <v>0</v>
      </c>
      <c r="I259" s="66">
        <f>VLOOKUP($C259,'[2]2024.01月支付计划'!$B:$H,7,0)</f>
        <v>0</v>
      </c>
      <c r="J259" s="24">
        <f t="shared" ref="J259:L259" si="310">P259+V259+Y259+AB259+AE259+S259+M259</f>
        <v>51000</v>
      </c>
      <c r="K259" s="24">
        <f t="shared" si="310"/>
        <v>10670</v>
      </c>
      <c r="L259" s="24">
        <f t="shared" si="310"/>
        <v>40330</v>
      </c>
      <c r="M259" s="33">
        <f>VLOOKUP(C259,'[2]2024.01月支付计划'!$B:$K,10,0)</f>
        <v>20000</v>
      </c>
      <c r="N259" s="24"/>
      <c r="O259" s="34">
        <f t="shared" si="265"/>
        <v>20000</v>
      </c>
      <c r="P259" s="34">
        <v>20000</v>
      </c>
      <c r="Q259" s="34"/>
      <c r="R259" s="34">
        <f t="shared" si="266"/>
        <v>20000</v>
      </c>
      <c r="S259" s="34"/>
      <c r="T259" s="34"/>
      <c r="U259" s="34">
        <f t="shared" si="269"/>
        <v>0</v>
      </c>
      <c r="V259" s="34"/>
      <c r="W259" s="34">
        <f>VLOOKUP(D259,'[4]10月'!$I:$J,2,0)</f>
        <v>10670</v>
      </c>
      <c r="X259" s="34">
        <f t="shared" si="267"/>
        <v>-10670</v>
      </c>
      <c r="Y259" s="34">
        <v>11000</v>
      </c>
      <c r="Z259" s="34"/>
      <c r="AA259" s="34">
        <f t="shared" si="237"/>
        <v>11000</v>
      </c>
      <c r="AB259" s="34"/>
      <c r="AC259" s="24"/>
      <c r="AD259" s="34">
        <f t="shared" si="238"/>
        <v>0</v>
      </c>
      <c r="AE259" s="24"/>
      <c r="AF259" s="24"/>
      <c r="AG259" s="34">
        <f t="shared" si="239"/>
        <v>0</v>
      </c>
      <c r="AI259" s="42">
        <f t="shared" si="242"/>
        <v>-330</v>
      </c>
      <c r="AJ259" s="42">
        <f t="shared" si="243"/>
        <v>-330</v>
      </c>
      <c r="AK259" s="42">
        <f t="shared" si="244"/>
        <v>-20330</v>
      </c>
      <c r="AL259" s="42">
        <f t="shared" si="245"/>
        <v>-40330</v>
      </c>
      <c r="AM259" s="43" t="e">
        <f>VLOOKUP(D259,'[9]2月'!$B:$C,2,0)</f>
        <v>#N/A</v>
      </c>
      <c r="AN259" s="43">
        <f>VLOOKUP(C259,河北应付账款!$C:$AL,18,0)</f>
        <v>0</v>
      </c>
      <c r="AO259" s="43" t="e">
        <f>VLOOKUP(C259,'河北原材料（大宗）'!$C:$AN,20,0)</f>
        <v>#N/A</v>
      </c>
      <c r="AP259" s="43" t="e">
        <f>VLOOKUP(C259,'预付&amp;票到付款'!$B:$AU,15,0)</f>
        <v>#N/A</v>
      </c>
      <c r="AQ259" s="43" t="e">
        <f>VLOOKUP(C259,'涉诉-河北'!$B:$AV,15,0)</f>
        <v>#N/A</v>
      </c>
      <c r="AR259" s="43">
        <v>1</v>
      </c>
    </row>
    <row r="260" s="25" customFormat="1" ht="16.5" hidden="1" spans="2:44">
      <c r="B260" s="72"/>
      <c r="C260" s="72" t="s">
        <v>253</v>
      </c>
      <c r="D260" s="72" t="s">
        <v>254</v>
      </c>
      <c r="E260" s="72" t="s">
        <v>1080</v>
      </c>
      <c r="F260" s="72" t="s">
        <v>712</v>
      </c>
      <c r="G260" s="66">
        <f>VLOOKUP($C260,'[2]2024.01月支付计划'!$B:$H,5,0)</f>
        <v>162995.67</v>
      </c>
      <c r="H260" s="66">
        <f>VLOOKUP($C260,'[2]2024.01月支付计划'!$B:$H,6,0)</f>
        <v>59747.21</v>
      </c>
      <c r="I260" s="66">
        <f>VLOOKUP($C260,'[2]2024.01月支付计划'!$B:$H,7,0)</f>
        <v>9957.86833333333</v>
      </c>
      <c r="J260" s="24">
        <f t="shared" ref="J260:L260" si="311">P260+V260+Y260+AB260+AE260+S260+M260</f>
        <v>70000</v>
      </c>
      <c r="K260" s="24">
        <f t="shared" si="311"/>
        <v>20000</v>
      </c>
      <c r="L260" s="24">
        <f t="shared" si="311"/>
        <v>50000</v>
      </c>
      <c r="M260" s="33">
        <f>VLOOKUP(C260,'[2]2024.01月支付计划'!$B:$K,10,0)</f>
        <v>50000</v>
      </c>
      <c r="N260" s="24"/>
      <c r="O260" s="34">
        <f t="shared" si="265"/>
        <v>50000</v>
      </c>
      <c r="P260" s="34">
        <v>20000</v>
      </c>
      <c r="Q260" s="34"/>
      <c r="R260" s="34">
        <f t="shared" si="266"/>
        <v>20000</v>
      </c>
      <c r="S260" s="34"/>
      <c r="T260" s="34">
        <f>VLOOKUP(D260,'[4]11月'!$I:$J,2,0)</f>
        <v>20000</v>
      </c>
      <c r="U260" s="34">
        <f t="shared" si="269"/>
        <v>-20000</v>
      </c>
      <c r="V260" s="34"/>
      <c r="W260" s="34"/>
      <c r="X260" s="34">
        <f t="shared" si="267"/>
        <v>0</v>
      </c>
      <c r="Y260" s="34"/>
      <c r="Z260" s="34"/>
      <c r="AA260" s="34">
        <f t="shared" si="237"/>
        <v>0</v>
      </c>
      <c r="AB260" s="34"/>
      <c r="AC260" s="24"/>
      <c r="AD260" s="34">
        <f t="shared" si="238"/>
        <v>0</v>
      </c>
      <c r="AE260" s="24"/>
      <c r="AF260" s="24"/>
      <c r="AG260" s="34">
        <f t="shared" si="239"/>
        <v>0</v>
      </c>
      <c r="AI260" s="42">
        <f t="shared" si="242"/>
        <v>20000</v>
      </c>
      <c r="AJ260" s="42">
        <f t="shared" si="243"/>
        <v>20000</v>
      </c>
      <c r="AK260" s="42">
        <f t="shared" si="244"/>
        <v>0</v>
      </c>
      <c r="AL260" s="42">
        <f t="shared" si="245"/>
        <v>-50000</v>
      </c>
      <c r="AM260" s="43" t="e">
        <f>VLOOKUP(D260,'[9]2月'!$B:$C,2,0)</f>
        <v>#N/A</v>
      </c>
      <c r="AN260" s="43">
        <f>VLOOKUP(C260,河北应付账款!$C:$AL,18,0)</f>
        <v>0</v>
      </c>
      <c r="AO260" s="43" t="e">
        <f>VLOOKUP(C260,'河北原材料（大宗）'!$C:$AN,20,0)</f>
        <v>#N/A</v>
      </c>
      <c r="AP260" s="43" t="e">
        <f>VLOOKUP(C260,'预付&amp;票到付款'!$B:$AU,15,0)</f>
        <v>#N/A</v>
      </c>
      <c r="AQ260" s="43" t="e">
        <f>VLOOKUP(C260,'涉诉-河北'!$B:$AV,15,0)</f>
        <v>#N/A</v>
      </c>
      <c r="AR260" s="43">
        <v>1</v>
      </c>
    </row>
    <row r="261" s="25" customFormat="1" ht="16.5" hidden="1" spans="3:43">
      <c r="C261" s="25" t="s">
        <v>884</v>
      </c>
      <c r="D261" s="25" t="s">
        <v>885</v>
      </c>
      <c r="E261" s="25" t="s">
        <v>1080</v>
      </c>
      <c r="F261" s="25" t="s">
        <v>712</v>
      </c>
      <c r="G261" s="66">
        <f>VLOOKUP($C261,'[2]2024.01月支付计划'!$B:$H,5,0)</f>
        <v>137946.3</v>
      </c>
      <c r="H261" s="66">
        <f>VLOOKUP($C261,'[2]2024.01月支付计划'!$B:$H,6,0)</f>
        <v>0</v>
      </c>
      <c r="I261" s="66">
        <f>VLOOKUP($C261,'[2]2024.01月支付计划'!$B:$H,7,0)</f>
        <v>0</v>
      </c>
      <c r="J261" s="24">
        <f t="shared" ref="J261:L261" si="312">P261+V261+Y261+AB261+AE261+S261+M261</f>
        <v>216739.14</v>
      </c>
      <c r="K261" s="24">
        <f t="shared" si="312"/>
        <v>78000</v>
      </c>
      <c r="L261" s="24">
        <f t="shared" si="312"/>
        <v>138739.14</v>
      </c>
      <c r="M261" s="33">
        <f>VLOOKUP(C261,'[2]2024.01月支付计划'!$B:$K,10,0)</f>
        <v>137946.3</v>
      </c>
      <c r="N261" s="24"/>
      <c r="O261" s="34">
        <f t="shared" si="265"/>
        <v>137946.3</v>
      </c>
      <c r="P261" s="34">
        <v>50000</v>
      </c>
      <c r="Q261" s="34"/>
      <c r="R261" s="34">
        <f t="shared" si="266"/>
        <v>50000</v>
      </c>
      <c r="S261" s="34"/>
      <c r="T261" s="34"/>
      <c r="U261" s="34">
        <f t="shared" si="269"/>
        <v>0</v>
      </c>
      <c r="V261" s="34"/>
      <c r="W261" s="34"/>
      <c r="X261" s="34">
        <f t="shared" si="267"/>
        <v>0</v>
      </c>
      <c r="Y261" s="34"/>
      <c r="Z261" s="34">
        <f>VLOOKUP(D261,'[4]9月'!$I:$J,2,0)</f>
        <v>50000</v>
      </c>
      <c r="AA261" s="34">
        <f t="shared" ref="AA261:AA324" si="313">Y261-Z261</f>
        <v>-50000</v>
      </c>
      <c r="AB261" s="34"/>
      <c r="AC261" s="24"/>
      <c r="AD261" s="34">
        <f t="shared" ref="AD261:AD324" si="314">AB261-AC261</f>
        <v>0</v>
      </c>
      <c r="AE261" s="24">
        <f>VLOOKUP(D261,[8]签批清单!$B:$C,2,0)</f>
        <v>28792.84</v>
      </c>
      <c r="AF261" s="24">
        <f>VLOOKUP(D261,'[4]7月'!$I:$J,2,0)</f>
        <v>28000</v>
      </c>
      <c r="AG261" s="34">
        <f t="shared" ref="AG261:AG324" si="315">AE261-AF261</f>
        <v>792.84</v>
      </c>
      <c r="AI261" s="42">
        <f t="shared" si="242"/>
        <v>49207.16</v>
      </c>
      <c r="AJ261" s="42">
        <f t="shared" si="243"/>
        <v>49207.16</v>
      </c>
      <c r="AK261" s="42">
        <f t="shared" si="244"/>
        <v>-792.839999999997</v>
      </c>
      <c r="AL261" s="42">
        <f t="shared" si="245"/>
        <v>-138739.14</v>
      </c>
      <c r="AM261" s="43" t="e">
        <f>VLOOKUP(D261,'[9]2月'!$B:$C,2,0)</f>
        <v>#N/A</v>
      </c>
      <c r="AN261" s="43" t="e">
        <f>VLOOKUP(C261,河北应付账款!$C:$AL,18,0)</f>
        <v>#N/A</v>
      </c>
      <c r="AO261" s="43" t="e">
        <f>VLOOKUP(C261,'河北原材料（大宗）'!$C:$AN,20,0)</f>
        <v>#N/A</v>
      </c>
      <c r="AP261" s="43" t="e">
        <f>VLOOKUP(C261,'预付&amp;票到付款'!$B:$AU,15,0)</f>
        <v>#N/A</v>
      </c>
      <c r="AQ261" s="43">
        <f>VLOOKUP(C261,'涉诉-河北'!$B:$AV,15,0)</f>
        <v>0</v>
      </c>
    </row>
    <row r="262" s="25" customFormat="1" ht="16.5" hidden="1" spans="2:44">
      <c r="B262" s="72"/>
      <c r="C262" s="72" t="s">
        <v>177</v>
      </c>
      <c r="D262" s="72" t="s">
        <v>178</v>
      </c>
      <c r="E262" s="72" t="s">
        <v>1080</v>
      </c>
      <c r="F262" s="72" t="s">
        <v>712</v>
      </c>
      <c r="G262" s="66">
        <f>VLOOKUP($C262,'[2]2024.01月支付计划'!$B:$H,5,0)</f>
        <v>198597.85</v>
      </c>
      <c r="H262" s="66">
        <f>VLOOKUP($C262,'[2]2024.01月支付计划'!$B:$H,6,0)</f>
        <v>116461.19</v>
      </c>
      <c r="I262" s="66">
        <f>VLOOKUP($C262,'[2]2024.01月支付计划'!$B:$H,7,0)</f>
        <v>19410.1983333333</v>
      </c>
      <c r="J262" s="24">
        <f t="shared" ref="J262:L262" si="316">P262+V262+Y262+AB262+AE262+S262+M262</f>
        <v>110000</v>
      </c>
      <c r="K262" s="24">
        <f t="shared" si="316"/>
        <v>60000</v>
      </c>
      <c r="L262" s="24">
        <f t="shared" si="316"/>
        <v>50000</v>
      </c>
      <c r="M262" s="33">
        <f>VLOOKUP(C262,'[2]2024.01月支付计划'!$B:$K,10,0)</f>
        <v>50000</v>
      </c>
      <c r="N262" s="24"/>
      <c r="O262" s="34">
        <f t="shared" si="265"/>
        <v>50000</v>
      </c>
      <c r="P262" s="34">
        <v>60000</v>
      </c>
      <c r="Q262" s="34">
        <f>VLOOKUP(D262,'[4]12月'!$I:$J,2,0)</f>
        <v>50000</v>
      </c>
      <c r="R262" s="34">
        <f t="shared" si="266"/>
        <v>10000</v>
      </c>
      <c r="S262" s="34"/>
      <c r="T262" s="34">
        <f>VLOOKUP(D262,'[4]11月'!$I:$J,2,0)</f>
        <v>10000</v>
      </c>
      <c r="U262" s="34">
        <f t="shared" si="269"/>
        <v>-10000</v>
      </c>
      <c r="V262" s="34"/>
      <c r="W262" s="34"/>
      <c r="X262" s="34">
        <f t="shared" si="267"/>
        <v>0</v>
      </c>
      <c r="Y262" s="34"/>
      <c r="Z262" s="34"/>
      <c r="AA262" s="34">
        <f t="shared" si="313"/>
        <v>0</v>
      </c>
      <c r="AB262" s="34"/>
      <c r="AC262" s="24"/>
      <c r="AD262" s="34">
        <f t="shared" si="314"/>
        <v>0</v>
      </c>
      <c r="AE262" s="24"/>
      <c r="AF262" s="24"/>
      <c r="AG262" s="34">
        <f t="shared" si="315"/>
        <v>0</v>
      </c>
      <c r="AI262" s="42">
        <f t="shared" ref="AI262:AI325" si="317">K262-AE262-AB262-Y262-V262</f>
        <v>60000</v>
      </c>
      <c r="AJ262" s="42">
        <f t="shared" ref="AJ262:AJ325" si="318">AI262-S262</f>
        <v>60000</v>
      </c>
      <c r="AK262" s="42">
        <f t="shared" ref="AK262:AK325" si="319">AJ262-P262</f>
        <v>0</v>
      </c>
      <c r="AL262" s="42">
        <f t="shared" ref="AL262:AL325" si="320">AK262-M262</f>
        <v>-50000</v>
      </c>
      <c r="AM262" s="43" t="e">
        <f>VLOOKUP(D262,'[9]2月'!$B:$C,2,0)</f>
        <v>#N/A</v>
      </c>
      <c r="AN262" s="43">
        <f>VLOOKUP(C262,河北应付账款!$C:$AL,18,0)</f>
        <v>0</v>
      </c>
      <c r="AO262" s="43" t="e">
        <f>VLOOKUP(C262,'河北原材料（大宗）'!$C:$AN,20,0)</f>
        <v>#N/A</v>
      </c>
      <c r="AP262" s="43" t="e">
        <f>VLOOKUP(C262,'预付&amp;票到付款'!$B:$AU,15,0)</f>
        <v>#N/A</v>
      </c>
      <c r="AQ262" s="43" t="e">
        <f>VLOOKUP(C262,'涉诉-河北'!$B:$AV,15,0)</f>
        <v>#N/A</v>
      </c>
      <c r="AR262" s="43">
        <v>1</v>
      </c>
    </row>
    <row r="263" s="25" customFormat="1" ht="16.5" hidden="1" spans="2:44">
      <c r="B263" s="72"/>
      <c r="C263" s="72" t="s">
        <v>259</v>
      </c>
      <c r="D263" s="72" t="s">
        <v>260</v>
      </c>
      <c r="E263" s="72" t="s">
        <v>1080</v>
      </c>
      <c r="F263" s="72" t="s">
        <v>712</v>
      </c>
      <c r="G263" s="66">
        <f>VLOOKUP($C263,'[2]2024.01月支付计划'!$B:$H,5,0)</f>
        <v>201330.89</v>
      </c>
      <c r="H263" s="66">
        <f>VLOOKUP($C263,'[2]2024.01月支付计划'!$B:$H,6,0)</f>
        <v>0</v>
      </c>
      <c r="I263" s="66">
        <f>VLOOKUP($C263,'[2]2024.01月支付计划'!$B:$H,7,0)</f>
        <v>0</v>
      </c>
      <c r="J263" s="24">
        <f t="shared" ref="J263:L263" si="321">P263+V263+Y263+AB263+AE263+S263+M263</f>
        <v>100000</v>
      </c>
      <c r="K263" s="24">
        <f t="shared" si="321"/>
        <v>100000</v>
      </c>
      <c r="L263" s="24">
        <f t="shared" si="321"/>
        <v>0</v>
      </c>
      <c r="M263" s="33">
        <f>VLOOKUP(C263,'[2]2024.01月支付计划'!$B:$K,10,0)</f>
        <v>50000</v>
      </c>
      <c r="N263" s="24"/>
      <c r="O263" s="34">
        <f t="shared" si="265"/>
        <v>50000</v>
      </c>
      <c r="P263" s="34">
        <v>50000</v>
      </c>
      <c r="Q263" s="34"/>
      <c r="R263" s="34">
        <f t="shared" si="266"/>
        <v>50000</v>
      </c>
      <c r="S263" s="34"/>
      <c r="T263" s="34">
        <f>VLOOKUP(D263,'[4]11月'!$I:$J,2,0)</f>
        <v>100000</v>
      </c>
      <c r="U263" s="34">
        <f t="shared" si="269"/>
        <v>-100000</v>
      </c>
      <c r="V263" s="34"/>
      <c r="W263" s="34"/>
      <c r="X263" s="34">
        <f t="shared" si="267"/>
        <v>0</v>
      </c>
      <c r="Y263" s="34"/>
      <c r="Z263" s="34"/>
      <c r="AA263" s="34">
        <f t="shared" si="313"/>
        <v>0</v>
      </c>
      <c r="AB263" s="34"/>
      <c r="AC263" s="24"/>
      <c r="AD263" s="34">
        <f t="shared" si="314"/>
        <v>0</v>
      </c>
      <c r="AE263" s="24"/>
      <c r="AF263" s="24"/>
      <c r="AG263" s="34">
        <f t="shared" si="315"/>
        <v>0</v>
      </c>
      <c r="AI263" s="42">
        <f t="shared" si="317"/>
        <v>100000</v>
      </c>
      <c r="AJ263" s="42">
        <f t="shared" si="318"/>
        <v>100000</v>
      </c>
      <c r="AK263" s="42">
        <f t="shared" si="319"/>
        <v>50000</v>
      </c>
      <c r="AL263" s="42">
        <f t="shared" si="320"/>
        <v>0</v>
      </c>
      <c r="AM263" s="43" t="e">
        <f>VLOOKUP(D263,'[9]2月'!$B:$C,2,0)</f>
        <v>#N/A</v>
      </c>
      <c r="AN263" s="43">
        <f>VLOOKUP(C263,河北应付账款!$C:$AL,18,0)</f>
        <v>0</v>
      </c>
      <c r="AO263" s="43" t="e">
        <f>VLOOKUP(C263,'河北原材料（大宗）'!$C:$AN,20,0)</f>
        <v>#N/A</v>
      </c>
      <c r="AP263" s="43" t="e">
        <f>VLOOKUP(C263,'预付&amp;票到付款'!$B:$AU,15,0)</f>
        <v>#N/A</v>
      </c>
      <c r="AQ263" s="43">
        <f>VLOOKUP(C263,'涉诉-河北'!$B:$AV,15,0)</f>
        <v>0</v>
      </c>
      <c r="AR263" s="43">
        <v>1</v>
      </c>
    </row>
    <row r="264" s="25" customFormat="1" ht="16.5" hidden="1" spans="2:44">
      <c r="B264" s="72"/>
      <c r="C264" s="72" t="s">
        <v>146</v>
      </c>
      <c r="D264" s="72" t="s">
        <v>147</v>
      </c>
      <c r="E264" s="72" t="s">
        <v>1080</v>
      </c>
      <c r="F264" s="72" t="s">
        <v>712</v>
      </c>
      <c r="G264" s="66">
        <f>VLOOKUP($C264,'[2]2024.01月支付计划'!$B:$H,5,0)</f>
        <v>322592</v>
      </c>
      <c r="H264" s="66">
        <f>VLOOKUP($C264,'[2]2024.01月支付计划'!$B:$H,6,0)</f>
        <v>0</v>
      </c>
      <c r="I264" s="66">
        <f>VLOOKUP($C264,'[2]2024.01月支付计划'!$B:$H,7,0)</f>
        <v>0</v>
      </c>
      <c r="J264" s="24">
        <f t="shared" ref="J264:L264" si="322">P264+V264+Y264+AB264+AE264+S264+M264</f>
        <v>200000</v>
      </c>
      <c r="K264" s="24">
        <f t="shared" si="322"/>
        <v>0</v>
      </c>
      <c r="L264" s="24">
        <f t="shared" si="322"/>
        <v>200000</v>
      </c>
      <c r="M264" s="33">
        <f>VLOOKUP(C264,'[2]2024.01月支付计划'!$B:$K,10,0)</f>
        <v>100000</v>
      </c>
      <c r="N264" s="24"/>
      <c r="O264" s="34">
        <f t="shared" si="265"/>
        <v>100000</v>
      </c>
      <c r="P264" s="34">
        <v>100000</v>
      </c>
      <c r="Q264" s="34"/>
      <c r="R264" s="34">
        <f t="shared" si="266"/>
        <v>100000</v>
      </c>
      <c r="S264" s="34"/>
      <c r="T264" s="34"/>
      <c r="U264" s="34">
        <f t="shared" si="269"/>
        <v>0</v>
      </c>
      <c r="V264" s="34"/>
      <c r="W264" s="34"/>
      <c r="X264" s="34">
        <f t="shared" si="267"/>
        <v>0</v>
      </c>
      <c r="Y264" s="34"/>
      <c r="Z264" s="34"/>
      <c r="AA264" s="34">
        <f t="shared" si="313"/>
        <v>0</v>
      </c>
      <c r="AB264" s="34"/>
      <c r="AC264" s="24"/>
      <c r="AD264" s="34">
        <f t="shared" si="314"/>
        <v>0</v>
      </c>
      <c r="AE264" s="24"/>
      <c r="AF264" s="24"/>
      <c r="AG264" s="34">
        <f t="shared" si="315"/>
        <v>0</v>
      </c>
      <c r="AI264" s="42">
        <f t="shared" si="317"/>
        <v>0</v>
      </c>
      <c r="AJ264" s="42">
        <f t="shared" si="318"/>
        <v>0</v>
      </c>
      <c r="AK264" s="42">
        <f t="shared" si="319"/>
        <v>-100000</v>
      </c>
      <c r="AL264" s="42">
        <f t="shared" si="320"/>
        <v>-200000</v>
      </c>
      <c r="AM264" s="43" t="e">
        <f>VLOOKUP(D264,'[9]2月'!$B:$C,2,0)</f>
        <v>#N/A</v>
      </c>
      <c r="AN264" s="43">
        <f>VLOOKUP(C264,河北应付账款!$C:$AL,18,0)</f>
        <v>0</v>
      </c>
      <c r="AO264" s="43" t="e">
        <f>VLOOKUP(C264,'河北原材料（大宗）'!$C:$AN,20,0)</f>
        <v>#N/A</v>
      </c>
      <c r="AP264" s="43" t="e">
        <f>VLOOKUP(C264,'预付&amp;票到付款'!$B:$AU,15,0)</f>
        <v>#N/A</v>
      </c>
      <c r="AQ264" s="43">
        <f>VLOOKUP(C264,'涉诉-河北'!$B:$AV,15,0)</f>
        <v>0</v>
      </c>
      <c r="AR264" s="43">
        <v>1</v>
      </c>
    </row>
    <row r="265" s="25" customFormat="1" ht="16.5" hidden="1" spans="2:44">
      <c r="B265" s="72"/>
      <c r="C265" s="72" t="s">
        <v>149</v>
      </c>
      <c r="D265" s="72" t="s">
        <v>150</v>
      </c>
      <c r="E265" s="72" t="s">
        <v>1080</v>
      </c>
      <c r="F265" s="72" t="s">
        <v>712</v>
      </c>
      <c r="G265" s="66">
        <f>VLOOKUP($C265,'[2]2024.01月支付计划'!$B:$H,5,0)</f>
        <v>321080.92</v>
      </c>
      <c r="H265" s="66">
        <f>VLOOKUP($C265,'[2]2024.01月支付计划'!$B:$H,6,0)</f>
        <v>147276.12</v>
      </c>
      <c r="I265" s="66">
        <f>VLOOKUP($C265,'[2]2024.01月支付计划'!$B:$H,7,0)</f>
        <v>24546.02</v>
      </c>
      <c r="J265" s="24">
        <f t="shared" ref="J265:L265" si="323">P265+V265+Y265+AB265+AE265+S265+M265</f>
        <v>160000</v>
      </c>
      <c r="K265" s="24">
        <f t="shared" si="323"/>
        <v>0</v>
      </c>
      <c r="L265" s="24">
        <f t="shared" si="323"/>
        <v>160000</v>
      </c>
      <c r="M265" s="33">
        <v>80000</v>
      </c>
      <c r="N265" s="24"/>
      <c r="O265" s="34">
        <f t="shared" si="265"/>
        <v>80000</v>
      </c>
      <c r="P265" s="34">
        <v>80000</v>
      </c>
      <c r="Q265" s="34"/>
      <c r="R265" s="34">
        <f t="shared" si="266"/>
        <v>80000</v>
      </c>
      <c r="S265" s="34"/>
      <c r="T265" s="34"/>
      <c r="U265" s="34">
        <f t="shared" si="269"/>
        <v>0</v>
      </c>
      <c r="V265" s="34"/>
      <c r="W265" s="34"/>
      <c r="X265" s="34">
        <f t="shared" si="267"/>
        <v>0</v>
      </c>
      <c r="Y265" s="34"/>
      <c r="Z265" s="34"/>
      <c r="AA265" s="34">
        <f t="shared" si="313"/>
        <v>0</v>
      </c>
      <c r="AB265" s="34"/>
      <c r="AC265" s="24"/>
      <c r="AD265" s="34">
        <f t="shared" si="314"/>
        <v>0</v>
      </c>
      <c r="AE265" s="24"/>
      <c r="AF265" s="24"/>
      <c r="AG265" s="34">
        <f t="shared" si="315"/>
        <v>0</v>
      </c>
      <c r="AI265" s="42">
        <f t="shared" si="317"/>
        <v>0</v>
      </c>
      <c r="AJ265" s="42">
        <f t="shared" si="318"/>
        <v>0</v>
      </c>
      <c r="AK265" s="42">
        <f t="shared" si="319"/>
        <v>-80000</v>
      </c>
      <c r="AL265" s="42">
        <f t="shared" si="320"/>
        <v>-160000</v>
      </c>
      <c r="AM265" s="43" t="e">
        <f>VLOOKUP(D265,'[9]2月'!$B:$C,2,0)</f>
        <v>#N/A</v>
      </c>
      <c r="AN265" s="43">
        <f>VLOOKUP(C265,河北应付账款!$C:$AL,18,0)</f>
        <v>20000</v>
      </c>
      <c r="AO265" s="43" t="e">
        <f>VLOOKUP(C265,'河北原材料（大宗）'!$C:$AN,20,0)</f>
        <v>#N/A</v>
      </c>
      <c r="AP265" s="43" t="e">
        <f>VLOOKUP(C265,'预付&amp;票到付款'!$B:$AU,15,0)</f>
        <v>#N/A</v>
      </c>
      <c r="AQ265" s="43">
        <f>VLOOKUP(C265,'涉诉-河北'!$B:$AV,15,0)</f>
        <v>0</v>
      </c>
      <c r="AR265" s="43">
        <v>1</v>
      </c>
    </row>
    <row r="266" s="25" customFormat="1" ht="16.5" hidden="1" spans="3:43">
      <c r="C266" s="25" t="s">
        <v>736</v>
      </c>
      <c r="D266" s="25" t="s">
        <v>737</v>
      </c>
      <c r="E266" s="25" t="s">
        <v>644</v>
      </c>
      <c r="F266" s="25" t="s">
        <v>712</v>
      </c>
      <c r="G266" s="66">
        <f>VLOOKUP($C266,'[2]2024.01月支付计划'!$B:$H,5,0)</f>
        <v>149834.93</v>
      </c>
      <c r="H266" s="66">
        <f>VLOOKUP($C266,'[2]2024.01月支付计划'!$B:$H,6,0)</f>
        <v>254465.58</v>
      </c>
      <c r="I266" s="66">
        <f>VLOOKUP($C266,'[2]2024.01月支付计划'!$B:$H,7,0)</f>
        <v>42410.93</v>
      </c>
      <c r="J266" s="24">
        <f t="shared" ref="J266:L266" si="324">P266+V266+Y266+AB266+AE266+S266+M266</f>
        <v>293452.76</v>
      </c>
      <c r="K266" s="24">
        <f t="shared" si="324"/>
        <v>201219.49</v>
      </c>
      <c r="L266" s="24">
        <f t="shared" si="324"/>
        <v>92233.27</v>
      </c>
      <c r="M266" s="33">
        <f>VLOOKUP(C266,'[2]2024.01月支付计划'!$B:$K,10,0)</f>
        <v>96569.35</v>
      </c>
      <c r="N266" s="24">
        <v>96569.35</v>
      </c>
      <c r="O266" s="34">
        <f t="shared" si="265"/>
        <v>0</v>
      </c>
      <c r="P266" s="34">
        <v>92233.27</v>
      </c>
      <c r="Q266" s="34"/>
      <c r="R266" s="34">
        <f t="shared" si="266"/>
        <v>92233.27</v>
      </c>
      <c r="S266" s="34">
        <f>VLOOKUP(D266,'[3]11月支付计划'!$D$3:$J$100,7,0)</f>
        <v>104650.14</v>
      </c>
      <c r="T266" s="34">
        <f>VLOOKUP(D266,'[4]11月'!$I:$J,2,0)</f>
        <v>104650.14</v>
      </c>
      <c r="U266" s="34">
        <f t="shared" si="269"/>
        <v>0</v>
      </c>
      <c r="V266" s="34"/>
      <c r="W266" s="34"/>
      <c r="X266" s="34">
        <f t="shared" si="267"/>
        <v>0</v>
      </c>
      <c r="Y266" s="34"/>
      <c r="Z266" s="34"/>
      <c r="AA266" s="34">
        <f t="shared" si="313"/>
        <v>0</v>
      </c>
      <c r="AB266" s="34"/>
      <c r="AC266" s="24"/>
      <c r="AD266" s="34">
        <f t="shared" si="314"/>
        <v>0</v>
      </c>
      <c r="AE266" s="24"/>
      <c r="AF266" s="24"/>
      <c r="AG266" s="34">
        <f t="shared" si="315"/>
        <v>0</v>
      </c>
      <c r="AI266" s="42">
        <f t="shared" si="317"/>
        <v>201219.49</v>
      </c>
      <c r="AJ266" s="42">
        <f t="shared" si="318"/>
        <v>96569.35</v>
      </c>
      <c r="AK266" s="42">
        <f t="shared" si="319"/>
        <v>4336.07999999999</v>
      </c>
      <c r="AL266" s="42">
        <f t="shared" si="320"/>
        <v>-92233.27</v>
      </c>
      <c r="AM266" s="43" t="e">
        <f>VLOOKUP(D266,'[9]2月'!$B:$C,2,0)</f>
        <v>#N/A</v>
      </c>
      <c r="AN266" s="43" t="e">
        <f>VLOOKUP(C266,河北应付账款!$C:$AL,18,0)</f>
        <v>#N/A</v>
      </c>
      <c r="AO266" s="43">
        <f>VLOOKUP(C266,'河北原材料（大宗）'!$C:$AN,20,0)</f>
        <v>104650.14</v>
      </c>
      <c r="AP266" s="43" t="e">
        <f>VLOOKUP(C266,'预付&amp;票到付款'!$B:$AU,15,0)</f>
        <v>#N/A</v>
      </c>
      <c r="AQ266" s="43" t="e">
        <f>VLOOKUP(C266,'涉诉-河北'!$B:$AV,15,0)</f>
        <v>#N/A</v>
      </c>
    </row>
    <row r="267" s="25" customFormat="1" ht="16.5" hidden="1" spans="3:43">
      <c r="C267" s="25" t="s">
        <v>771</v>
      </c>
      <c r="D267" s="25" t="s">
        <v>772</v>
      </c>
      <c r="E267" s="25" t="s">
        <v>644</v>
      </c>
      <c r="F267" s="25" t="s">
        <v>712</v>
      </c>
      <c r="G267" s="66">
        <f>VLOOKUP($C267,'[2]2024.01月支付计划'!$B:$H,5,0)</f>
        <v>0</v>
      </c>
      <c r="H267" s="66">
        <f>VLOOKUP($C267,'[2]2024.01月支付计划'!$B:$H,6,0)</f>
        <v>0</v>
      </c>
      <c r="I267" s="66">
        <f>VLOOKUP($C267,'[2]2024.01月支付计划'!$B:$H,7,0)</f>
        <v>0</v>
      </c>
      <c r="J267" s="24">
        <f t="shared" ref="J267:L267" si="325">P267+V267+Y267+AB267+AE267+S267+M267</f>
        <v>125166.32</v>
      </c>
      <c r="K267" s="24">
        <f t="shared" si="325"/>
        <v>124976.8</v>
      </c>
      <c r="L267" s="24">
        <f t="shared" si="325"/>
        <v>189.520000000006</v>
      </c>
      <c r="M267" s="33">
        <f>VLOOKUP(C267,'[2]2024.01月支付计划'!$B:$K,10,0)</f>
        <v>12500</v>
      </c>
      <c r="N267" s="24">
        <v>12430</v>
      </c>
      <c r="O267" s="34">
        <f t="shared" si="265"/>
        <v>70</v>
      </c>
      <c r="P267" s="34">
        <v>12500</v>
      </c>
      <c r="Q267" s="34"/>
      <c r="R267" s="34">
        <f t="shared" si="266"/>
        <v>12500</v>
      </c>
      <c r="S267" s="34">
        <f>VLOOKUP(D267,'[3]11月支付计划'!$D$3:$J$100,7,0)</f>
        <v>17492.4</v>
      </c>
      <c r="T267" s="34">
        <f>VLOOKUP(D267,'[4]11月'!$I:$J,2,0)</f>
        <v>17492.4</v>
      </c>
      <c r="U267" s="34">
        <f t="shared" si="269"/>
        <v>0</v>
      </c>
      <c r="V267" s="34"/>
      <c r="W267" s="34"/>
      <c r="X267" s="34">
        <f t="shared" si="267"/>
        <v>0</v>
      </c>
      <c r="Y267" s="35">
        <v>30000</v>
      </c>
      <c r="Z267" s="34">
        <f>VLOOKUP(D267,'[4]9月'!$I:$J,2,0)</f>
        <v>95054.4</v>
      </c>
      <c r="AA267" s="34">
        <f t="shared" si="313"/>
        <v>-65054.4</v>
      </c>
      <c r="AB267" s="35">
        <v>40000</v>
      </c>
      <c r="AC267" s="24"/>
      <c r="AD267" s="34">
        <f t="shared" si="314"/>
        <v>40000</v>
      </c>
      <c r="AE267" s="24">
        <f>VLOOKUP(D267,[8]签批清单!$B:$C,2,0)</f>
        <v>12673.92</v>
      </c>
      <c r="AF267" s="24"/>
      <c r="AG267" s="34">
        <f t="shared" si="315"/>
        <v>12673.92</v>
      </c>
      <c r="AI267" s="42">
        <f t="shared" si="317"/>
        <v>42302.88</v>
      </c>
      <c r="AJ267" s="42">
        <f t="shared" si="318"/>
        <v>24810.48</v>
      </c>
      <c r="AK267" s="42">
        <f t="shared" si="319"/>
        <v>12310.48</v>
      </c>
      <c r="AL267" s="42">
        <f t="shared" si="320"/>
        <v>-189.520000000011</v>
      </c>
      <c r="AM267" s="43" t="e">
        <f>VLOOKUP(D267,'[9]2月'!$B:$C,2,0)</f>
        <v>#N/A</v>
      </c>
      <c r="AN267" s="43" t="e">
        <f>VLOOKUP(C267,河北应付账款!$C:$AL,18,0)</f>
        <v>#N/A</v>
      </c>
      <c r="AO267" s="43">
        <f>VLOOKUP(C267,'河北原材料（大宗）'!$C:$AN,20,0)</f>
        <v>17492.4</v>
      </c>
      <c r="AP267" s="43" t="e">
        <f>VLOOKUP(C267,'预付&amp;票到付款'!$B:$AU,15,0)</f>
        <v>#N/A</v>
      </c>
      <c r="AQ267" s="43" t="e">
        <f>VLOOKUP(C267,'涉诉-河北'!$B:$AV,15,0)</f>
        <v>#N/A</v>
      </c>
    </row>
    <row r="268" s="25" customFormat="1" ht="16.5" hidden="1" spans="3:43">
      <c r="C268" s="25" t="s">
        <v>773</v>
      </c>
      <c r="D268" s="25" t="s">
        <v>774</v>
      </c>
      <c r="E268" s="25" t="s">
        <v>644</v>
      </c>
      <c r="F268" s="25" t="s">
        <v>712</v>
      </c>
      <c r="G268" s="66">
        <v>0</v>
      </c>
      <c r="H268" s="66">
        <v>0</v>
      </c>
      <c r="I268" s="66">
        <v>0</v>
      </c>
      <c r="J268" s="24">
        <f t="shared" ref="J268:L268" si="326">P268+V268+Y268+AB268+AE268+S268+M268</f>
        <v>17600</v>
      </c>
      <c r="K268" s="24">
        <f t="shared" si="326"/>
        <v>34600</v>
      </c>
      <c r="L268" s="24">
        <f t="shared" si="326"/>
        <v>-17000</v>
      </c>
      <c r="M268" s="33"/>
      <c r="N268" s="24"/>
      <c r="O268" s="34">
        <f t="shared" si="265"/>
        <v>0</v>
      </c>
      <c r="P268" s="34">
        <v>17600</v>
      </c>
      <c r="Q268" s="34">
        <f>VLOOKUP(D268,'[4]12月'!$I:$J,2,0)</f>
        <v>17300</v>
      </c>
      <c r="R268" s="34">
        <f t="shared" si="266"/>
        <v>300</v>
      </c>
      <c r="S268" s="34"/>
      <c r="T268" s="34">
        <f>VLOOKUP(D268,'[4]11月'!$I:$J,2,0)</f>
        <v>17300</v>
      </c>
      <c r="U268" s="34">
        <f t="shared" si="269"/>
        <v>-17300</v>
      </c>
      <c r="V268" s="34"/>
      <c r="W268" s="34"/>
      <c r="X268" s="34">
        <f t="shared" si="267"/>
        <v>0</v>
      </c>
      <c r="Y268" s="34"/>
      <c r="Z268" s="34"/>
      <c r="AA268" s="34">
        <f t="shared" si="313"/>
        <v>0</v>
      </c>
      <c r="AB268" s="34"/>
      <c r="AC268" s="24"/>
      <c r="AD268" s="34">
        <f t="shared" si="314"/>
        <v>0</v>
      </c>
      <c r="AE268" s="24"/>
      <c r="AF268" s="24"/>
      <c r="AG268" s="34">
        <f t="shared" si="315"/>
        <v>0</v>
      </c>
      <c r="AI268" s="42">
        <f t="shared" si="317"/>
        <v>34600</v>
      </c>
      <c r="AJ268" s="42">
        <f t="shared" si="318"/>
        <v>34600</v>
      </c>
      <c r="AK268" s="42">
        <f t="shared" si="319"/>
        <v>17000</v>
      </c>
      <c r="AL268" s="42">
        <f t="shared" si="320"/>
        <v>17000</v>
      </c>
      <c r="AM268" s="43" t="e">
        <f>VLOOKUP(D268,'[9]2月'!$B:$C,2,0)</f>
        <v>#N/A</v>
      </c>
      <c r="AN268" s="43" t="e">
        <f>VLOOKUP(C268,河北应付账款!$C:$AL,18,0)</f>
        <v>#N/A</v>
      </c>
      <c r="AO268" s="43">
        <f>VLOOKUP(C268,'河北原材料（大宗）'!$C:$AN,20,0)</f>
        <v>0</v>
      </c>
      <c r="AP268" s="43" t="e">
        <f>VLOOKUP(C268,'预付&amp;票到付款'!$B:$AU,15,0)</f>
        <v>#N/A</v>
      </c>
      <c r="AQ268" s="43" t="e">
        <f>VLOOKUP(C268,'涉诉-河北'!$B:$AV,15,0)</f>
        <v>#N/A</v>
      </c>
    </row>
    <row r="269" s="25" customFormat="1" ht="16.5" hidden="1" spans="3:43">
      <c r="C269" s="25" t="s">
        <v>775</v>
      </c>
      <c r="D269" s="25" t="s">
        <v>776</v>
      </c>
      <c r="E269" s="25" t="s">
        <v>644</v>
      </c>
      <c r="F269" s="25" t="s">
        <v>712</v>
      </c>
      <c r="G269" s="66">
        <v>0</v>
      </c>
      <c r="H269" s="66">
        <v>0</v>
      </c>
      <c r="I269" s="66">
        <v>0</v>
      </c>
      <c r="J269" s="24">
        <f t="shared" ref="J269:L269" si="327">P269+V269+Y269+AB269+AE269+S269+M269</f>
        <v>3500</v>
      </c>
      <c r="K269" s="24">
        <f t="shared" si="327"/>
        <v>3500</v>
      </c>
      <c r="L269" s="24">
        <f t="shared" si="327"/>
        <v>0</v>
      </c>
      <c r="M269" s="33"/>
      <c r="N269" s="24"/>
      <c r="O269" s="34">
        <f t="shared" si="265"/>
        <v>0</v>
      </c>
      <c r="P269" s="34">
        <v>3500</v>
      </c>
      <c r="Q269" s="34">
        <f>VLOOKUP(D269,'[4]12月'!$I:$J,2,0)</f>
        <v>3500</v>
      </c>
      <c r="R269" s="34">
        <f t="shared" si="266"/>
        <v>0</v>
      </c>
      <c r="S269" s="34"/>
      <c r="T269" s="34"/>
      <c r="U269" s="34">
        <f t="shared" si="269"/>
        <v>0</v>
      </c>
      <c r="V269" s="34"/>
      <c r="W269" s="34"/>
      <c r="X269" s="34">
        <f t="shared" si="267"/>
        <v>0</v>
      </c>
      <c r="Y269" s="34"/>
      <c r="Z269" s="34"/>
      <c r="AA269" s="34">
        <f t="shared" si="313"/>
        <v>0</v>
      </c>
      <c r="AB269" s="34"/>
      <c r="AC269" s="24"/>
      <c r="AD269" s="34">
        <f t="shared" si="314"/>
        <v>0</v>
      </c>
      <c r="AE269" s="24"/>
      <c r="AF269" s="24"/>
      <c r="AG269" s="34">
        <f t="shared" si="315"/>
        <v>0</v>
      </c>
      <c r="AI269" s="42">
        <f t="shared" si="317"/>
        <v>3500</v>
      </c>
      <c r="AJ269" s="42">
        <f t="shared" si="318"/>
        <v>3500</v>
      </c>
      <c r="AK269" s="42">
        <f t="shared" si="319"/>
        <v>0</v>
      </c>
      <c r="AL269" s="42">
        <f t="shared" si="320"/>
        <v>0</v>
      </c>
      <c r="AM269" s="43" t="e">
        <f>VLOOKUP(D269,'[9]2月'!$B:$C,2,0)</f>
        <v>#N/A</v>
      </c>
      <c r="AN269" s="43" t="e">
        <f>VLOOKUP(C269,河北应付账款!$C:$AL,18,0)</f>
        <v>#N/A</v>
      </c>
      <c r="AO269" s="43">
        <f>VLOOKUP(C269,'河北原材料（大宗）'!$C:$AN,20,0)</f>
        <v>0</v>
      </c>
      <c r="AP269" s="43" t="e">
        <f>VLOOKUP(C269,'预付&amp;票到付款'!$B:$AU,15,0)</f>
        <v>#N/A</v>
      </c>
      <c r="AQ269" s="43" t="e">
        <f>VLOOKUP(C269,'涉诉-河北'!$B:$AV,15,0)</f>
        <v>#N/A</v>
      </c>
    </row>
    <row r="270" s="25" customFormat="1" ht="16.5" hidden="1" spans="3:43">
      <c r="C270" s="25" t="s">
        <v>725</v>
      </c>
      <c r="D270" s="25" t="s">
        <v>726</v>
      </c>
      <c r="E270" s="25" t="s">
        <v>644</v>
      </c>
      <c r="F270" s="25" t="s">
        <v>712</v>
      </c>
      <c r="G270" s="66">
        <f>VLOOKUP($C270,'[2]2024.01月支付计划'!$B:$H,5,0)</f>
        <v>1625981.6</v>
      </c>
      <c r="H270" s="66">
        <f>VLOOKUP($C270,'[2]2024.01月支付计划'!$B:$H,6,0)</f>
        <v>776139.95</v>
      </c>
      <c r="I270" s="66">
        <f>VLOOKUP($C270,'[2]2024.01月支付计划'!$B:$H,7,0)</f>
        <v>129356.658333333</v>
      </c>
      <c r="J270" s="24">
        <f t="shared" ref="J270:L270" si="328">P270+V270+Y270+AB270+AE270+S270+M270</f>
        <v>870135.35</v>
      </c>
      <c r="K270" s="24">
        <f t="shared" si="328"/>
        <v>484635.35</v>
      </c>
      <c r="L270" s="24">
        <f t="shared" si="328"/>
        <v>385500</v>
      </c>
      <c r="M270" s="33">
        <f>VLOOKUP(C270,'[2]2024.01月支付计划'!$B:$K,10,0)</f>
        <v>236439.95</v>
      </c>
      <c r="N270" s="24">
        <v>184635.35</v>
      </c>
      <c r="O270" s="34">
        <f t="shared" si="265"/>
        <v>51804.6</v>
      </c>
      <c r="P270" s="34">
        <v>185500</v>
      </c>
      <c r="Q270" s="34">
        <f>VLOOKUP(D270,'[4]12月'!$I:$J,2,0)</f>
        <v>100000</v>
      </c>
      <c r="R270" s="34">
        <f t="shared" si="266"/>
        <v>85500</v>
      </c>
      <c r="S270" s="34">
        <f>VLOOKUP(D270,'[3]11月支付计划'!$D$3:$J$100,7,0)</f>
        <v>248195.4</v>
      </c>
      <c r="T270" s="34">
        <f>VLOOKUP(D270,'[4]11月'!$I:$J,2,0)</f>
        <v>150000</v>
      </c>
      <c r="U270" s="34">
        <f t="shared" si="269"/>
        <v>98195.4</v>
      </c>
      <c r="V270" s="34">
        <f>VLOOKUP(D270,'[10]10月份支付安排'!$C$4:$H$68,6,0)</f>
        <v>0</v>
      </c>
      <c r="W270" s="34"/>
      <c r="X270" s="34">
        <f t="shared" si="267"/>
        <v>0</v>
      </c>
      <c r="Y270" s="35">
        <v>100000</v>
      </c>
      <c r="Z270" s="34">
        <f>VLOOKUP(D270,'[4]9月'!$I:$J,2,0)</f>
        <v>50000</v>
      </c>
      <c r="AA270" s="34">
        <f t="shared" si="313"/>
        <v>50000</v>
      </c>
      <c r="AB270" s="35">
        <v>100000</v>
      </c>
      <c r="AC270" s="24"/>
      <c r="AD270" s="34">
        <f t="shared" si="314"/>
        <v>100000</v>
      </c>
      <c r="AE270" s="24"/>
      <c r="AF270" s="24"/>
      <c r="AG270" s="34">
        <f t="shared" si="315"/>
        <v>0</v>
      </c>
      <c r="AI270" s="42">
        <f t="shared" si="317"/>
        <v>284635.35</v>
      </c>
      <c r="AJ270" s="42">
        <f t="shared" si="318"/>
        <v>36439.95</v>
      </c>
      <c r="AK270" s="42">
        <f t="shared" si="319"/>
        <v>-149060.05</v>
      </c>
      <c r="AL270" s="42">
        <f t="shared" si="320"/>
        <v>-385500</v>
      </c>
      <c r="AM270" s="43" t="e">
        <f>VLOOKUP(D270,'[9]2月'!$B:$C,2,0)</f>
        <v>#N/A</v>
      </c>
      <c r="AN270" s="43" t="e">
        <f>VLOOKUP(C270,河北应付账款!$C:$AL,18,0)</f>
        <v>#N/A</v>
      </c>
      <c r="AO270" s="43">
        <f>VLOOKUP(C270,'河北原材料（大宗）'!$C:$AN,20,0)</f>
        <v>248195.4</v>
      </c>
      <c r="AP270" s="43" t="e">
        <f>VLOOKUP(C270,'预付&amp;票到付款'!$B:$AU,15,0)</f>
        <v>#N/A</v>
      </c>
      <c r="AQ270" s="43" t="e">
        <f>VLOOKUP(C270,'涉诉-河北'!$B:$AV,15,0)</f>
        <v>#N/A</v>
      </c>
    </row>
    <row r="271" s="25" customFormat="1" ht="16.5" hidden="1" spans="3:43">
      <c r="C271" s="25" t="s">
        <v>777</v>
      </c>
      <c r="D271" s="25" t="s">
        <v>778</v>
      </c>
      <c r="E271" s="25" t="s">
        <v>644</v>
      </c>
      <c r="F271" s="25" t="s">
        <v>712</v>
      </c>
      <c r="G271" s="66">
        <v>0</v>
      </c>
      <c r="H271" s="66">
        <v>0</v>
      </c>
      <c r="I271" s="66">
        <v>0</v>
      </c>
      <c r="J271" s="24">
        <f t="shared" ref="J271:L271" si="329">P271+V271+Y271+AB271+AE271+S271+M271</f>
        <v>123375</v>
      </c>
      <c r="K271" s="24">
        <f t="shared" si="329"/>
        <v>91425</v>
      </c>
      <c r="L271" s="24">
        <f t="shared" si="329"/>
        <v>31950</v>
      </c>
      <c r="M271" s="33"/>
      <c r="N271" s="24"/>
      <c r="O271" s="34">
        <f t="shared" si="265"/>
        <v>0</v>
      </c>
      <c r="P271" s="34">
        <v>63875</v>
      </c>
      <c r="Q271" s="34"/>
      <c r="R271" s="34">
        <f t="shared" si="266"/>
        <v>63875</v>
      </c>
      <c r="S271" s="34"/>
      <c r="T271" s="34">
        <f>VLOOKUP(D271,'[4]11月'!$I:$J,2,0)</f>
        <v>31925</v>
      </c>
      <c r="U271" s="34">
        <f t="shared" si="269"/>
        <v>-31925</v>
      </c>
      <c r="V271" s="34"/>
      <c r="W271" s="34"/>
      <c r="X271" s="34">
        <f t="shared" si="267"/>
        <v>0</v>
      </c>
      <c r="Y271" s="34"/>
      <c r="Z271" s="34"/>
      <c r="AA271" s="34">
        <f t="shared" si="313"/>
        <v>0</v>
      </c>
      <c r="AB271" s="34"/>
      <c r="AC271" s="24"/>
      <c r="AD271" s="34">
        <f t="shared" si="314"/>
        <v>0</v>
      </c>
      <c r="AE271" s="24">
        <v>59500</v>
      </c>
      <c r="AF271" s="24">
        <f>VLOOKUP(D271,'[4]7月'!$I:$J,2,0)</f>
        <v>59500</v>
      </c>
      <c r="AG271" s="34">
        <f t="shared" si="315"/>
        <v>0</v>
      </c>
      <c r="AI271" s="42">
        <f t="shared" si="317"/>
        <v>31925</v>
      </c>
      <c r="AJ271" s="42">
        <f t="shared" si="318"/>
        <v>31925</v>
      </c>
      <c r="AK271" s="42">
        <f t="shared" si="319"/>
        <v>-31950</v>
      </c>
      <c r="AL271" s="42">
        <f t="shared" si="320"/>
        <v>-31950</v>
      </c>
      <c r="AM271" s="43" t="e">
        <f>VLOOKUP(D271,'[9]2月'!$B:$C,2,0)</f>
        <v>#N/A</v>
      </c>
      <c r="AN271" s="43" t="e">
        <f>VLOOKUP(C271,河北应付账款!$C:$AL,18,0)</f>
        <v>#N/A</v>
      </c>
      <c r="AO271" s="43">
        <f>VLOOKUP(C271,'河北原材料（大宗）'!$C:$AN,20,0)</f>
        <v>0</v>
      </c>
      <c r="AP271" s="43" t="e">
        <f>VLOOKUP(C271,'预付&amp;票到付款'!$B:$AU,15,0)</f>
        <v>#N/A</v>
      </c>
      <c r="AQ271" s="43" t="e">
        <f>VLOOKUP(C271,'涉诉-河北'!$B:$AV,15,0)</f>
        <v>#N/A</v>
      </c>
    </row>
    <row r="272" s="25" customFormat="1" ht="16.5" hidden="1" spans="3:43">
      <c r="C272" s="25" t="s">
        <v>721</v>
      </c>
      <c r="D272" s="25" t="s">
        <v>722</v>
      </c>
      <c r="E272" s="25" t="s">
        <v>644</v>
      </c>
      <c r="F272" s="25" t="s">
        <v>712</v>
      </c>
      <c r="G272" s="66">
        <f>VLOOKUP($C272,'[2]2024.01月支付计划'!$B:$H,5,0)</f>
        <v>33000</v>
      </c>
      <c r="H272" s="66">
        <f>VLOOKUP($C272,'[2]2024.01月支付计划'!$B:$H,6,0)</f>
        <v>688200</v>
      </c>
      <c r="I272" s="66">
        <f>VLOOKUP($C272,'[2]2024.01月支付计划'!$B:$H,7,0)</f>
        <v>114700</v>
      </c>
      <c r="J272" s="24">
        <f t="shared" ref="J272:L272" si="330">P272+V272+Y272+AB272+AE272+S272+M272</f>
        <v>515305</v>
      </c>
      <c r="K272" s="24">
        <f t="shared" si="330"/>
        <v>588095</v>
      </c>
      <c r="L272" s="24">
        <f t="shared" si="330"/>
        <v>-72790</v>
      </c>
      <c r="M272" s="33">
        <f>VLOOKUP(C272,'[2]2024.01月支付计划'!$B:$K,10,0)</f>
        <v>33000</v>
      </c>
      <c r="N272" s="24">
        <v>33000</v>
      </c>
      <c r="O272" s="34">
        <f t="shared" si="265"/>
        <v>0</v>
      </c>
      <c r="P272" s="34">
        <v>28250</v>
      </c>
      <c r="Q272" s="34">
        <f>VLOOKUP(D272,'[4]12月'!$I:$J,2,0)</f>
        <v>107320</v>
      </c>
      <c r="R272" s="34">
        <f t="shared" si="266"/>
        <v>-79070</v>
      </c>
      <c r="S272" s="34">
        <f>VLOOKUP(D272,'[3]11月支付计划'!$D$3:$J$100,7,0)</f>
        <v>121780</v>
      </c>
      <c r="T272" s="34">
        <f>VLOOKUP(D272,'[4]11月'!$I:$J,2,0)</f>
        <v>73800</v>
      </c>
      <c r="U272" s="34">
        <f t="shared" si="269"/>
        <v>47980</v>
      </c>
      <c r="V272" s="34">
        <f>VLOOKUP(D272,'[10]10月份支付安排'!$C$4:$H$68,6,0)</f>
        <v>118800</v>
      </c>
      <c r="W272" s="34">
        <f>VLOOKUP(D272,'[4]10月'!$I:$J,2,0)</f>
        <v>45000</v>
      </c>
      <c r="X272" s="34">
        <f t="shared" si="267"/>
        <v>73800</v>
      </c>
      <c r="Y272" s="35">
        <v>36100</v>
      </c>
      <c r="Z272" s="34">
        <f>VLOOKUP(D272,'[4]9月'!$I:$J,2,0)</f>
        <v>95600</v>
      </c>
      <c r="AA272" s="34">
        <f t="shared" si="313"/>
        <v>-59500</v>
      </c>
      <c r="AB272" s="35">
        <v>27000</v>
      </c>
      <c r="AC272" s="24">
        <f>VLOOKUP(D272,'[4]8月'!$I:$J,2,0)</f>
        <v>83000</v>
      </c>
      <c r="AD272" s="34">
        <f t="shared" si="314"/>
        <v>-56000</v>
      </c>
      <c r="AE272" s="24">
        <v>150375</v>
      </c>
      <c r="AF272" s="24">
        <f>VLOOKUP(D272,'[4]7月'!$I:$J,2,0)</f>
        <v>150375</v>
      </c>
      <c r="AG272" s="34">
        <f t="shared" si="315"/>
        <v>0</v>
      </c>
      <c r="AI272" s="42">
        <f t="shared" si="317"/>
        <v>255820</v>
      </c>
      <c r="AJ272" s="42">
        <f t="shared" si="318"/>
        <v>134040</v>
      </c>
      <c r="AK272" s="42">
        <f t="shared" si="319"/>
        <v>105790</v>
      </c>
      <c r="AL272" s="42">
        <f t="shared" si="320"/>
        <v>72790</v>
      </c>
      <c r="AM272" s="43" t="e">
        <f>VLOOKUP(D272,'[9]2月'!$B:$C,2,0)</f>
        <v>#N/A</v>
      </c>
      <c r="AN272" s="43" t="e">
        <f>VLOOKUP(C272,河北应付账款!$C:$AL,18,0)</f>
        <v>#N/A</v>
      </c>
      <c r="AO272" s="43">
        <f>VLOOKUP(C272,'河北原材料（大宗）'!$C:$AN,20,0)</f>
        <v>121780</v>
      </c>
      <c r="AP272" s="43" t="e">
        <f>VLOOKUP(C272,'预付&amp;票到付款'!$B:$AU,15,0)</f>
        <v>#N/A</v>
      </c>
      <c r="AQ272" s="43" t="e">
        <f>VLOOKUP(C272,'涉诉-河北'!$B:$AV,15,0)</f>
        <v>#N/A</v>
      </c>
    </row>
    <row r="273" s="25" customFormat="1" ht="16.5" hidden="1" spans="3:43">
      <c r="C273" s="25" t="s">
        <v>779</v>
      </c>
      <c r="D273" s="25" t="s">
        <v>780</v>
      </c>
      <c r="E273" s="25" t="s">
        <v>644</v>
      </c>
      <c r="F273" s="25" t="s">
        <v>712</v>
      </c>
      <c r="G273" s="66">
        <f>VLOOKUP($C273,'[2]2024.01月支付计划'!$B:$H,5,0)</f>
        <v>-20400</v>
      </c>
      <c r="H273" s="66">
        <f>VLOOKUP($C273,'[2]2024.01月支付计划'!$B:$H,6,0)</f>
        <v>0</v>
      </c>
      <c r="I273" s="66">
        <f>VLOOKUP($C273,'[2]2024.01月支付计划'!$B:$H,7,0)</f>
        <v>0</v>
      </c>
      <c r="J273" s="24">
        <f t="shared" ref="J273:L273" si="331">P273+V273+Y273+AB273+AE273+S273+M273</f>
        <v>173600</v>
      </c>
      <c r="K273" s="24">
        <f t="shared" si="331"/>
        <v>88400</v>
      </c>
      <c r="L273" s="24">
        <f t="shared" si="331"/>
        <v>85200</v>
      </c>
      <c r="M273" s="33">
        <f>VLOOKUP(C273,'[2]2024.01月支付计划'!$B:$K,10,0)</f>
        <v>47600</v>
      </c>
      <c r="N273" s="24"/>
      <c r="O273" s="34">
        <f t="shared" si="265"/>
        <v>47600</v>
      </c>
      <c r="P273" s="34">
        <v>68000</v>
      </c>
      <c r="Q273" s="34">
        <f>VLOOKUP(D273,'[4]12月'!$I:$J,2,0)</f>
        <v>20400</v>
      </c>
      <c r="R273" s="34">
        <f t="shared" si="266"/>
        <v>47600</v>
      </c>
      <c r="S273" s="34"/>
      <c r="T273" s="34"/>
      <c r="U273" s="34">
        <f t="shared" si="269"/>
        <v>0</v>
      </c>
      <c r="V273" s="34">
        <f>VLOOKUP(D273,'[10]10月份支付安排'!$C$4:$H$68,6,0)</f>
        <v>41000</v>
      </c>
      <c r="W273" s="34">
        <f>VLOOKUP(D273,'[4]10月'!$I:$J,2,0)</f>
        <v>41000</v>
      </c>
      <c r="X273" s="34">
        <f t="shared" si="267"/>
        <v>0</v>
      </c>
      <c r="Y273" s="34"/>
      <c r="Z273" s="34">
        <f>VLOOKUP(D273,'[4]9月'!$I:$J,2,0)</f>
        <v>10000</v>
      </c>
      <c r="AA273" s="34">
        <f t="shared" si="313"/>
        <v>-10000</v>
      </c>
      <c r="AB273" s="35">
        <v>17000</v>
      </c>
      <c r="AC273" s="24">
        <f>VLOOKUP(D273,'[4]8月'!$I:$J,2,0)</f>
        <v>17000</v>
      </c>
      <c r="AD273" s="34">
        <f t="shared" si="314"/>
        <v>0</v>
      </c>
      <c r="AE273" s="24"/>
      <c r="AF273" s="24"/>
      <c r="AG273" s="34">
        <f t="shared" si="315"/>
        <v>0</v>
      </c>
      <c r="AI273" s="42">
        <f t="shared" si="317"/>
        <v>30400</v>
      </c>
      <c r="AJ273" s="42">
        <f t="shared" si="318"/>
        <v>30400</v>
      </c>
      <c r="AK273" s="42">
        <f t="shared" si="319"/>
        <v>-37600</v>
      </c>
      <c r="AL273" s="42">
        <f t="shared" si="320"/>
        <v>-85200</v>
      </c>
      <c r="AM273" s="43">
        <f>VLOOKUP(D273,'[9]2月'!$B:$C,2,0)</f>
        <v>34000</v>
      </c>
      <c r="AN273" s="43" t="e">
        <f>VLOOKUP(C273,河北应付账款!$C:$AL,18,0)</f>
        <v>#N/A</v>
      </c>
      <c r="AO273" s="43">
        <f>VLOOKUP(C273,'河北原材料（大宗）'!$C:$AN,20,0)</f>
        <v>0</v>
      </c>
      <c r="AP273" s="43" t="e">
        <f>VLOOKUP(C273,'预付&amp;票到付款'!$B:$AU,15,0)</f>
        <v>#N/A</v>
      </c>
      <c r="AQ273" s="43" t="e">
        <f>VLOOKUP(C273,'涉诉-河北'!$B:$AV,15,0)</f>
        <v>#N/A</v>
      </c>
    </row>
    <row r="274" s="25" customFormat="1" ht="16.5" hidden="1" spans="3:43">
      <c r="C274" s="25" t="s">
        <v>719</v>
      </c>
      <c r="D274" s="25" t="s">
        <v>1083</v>
      </c>
      <c r="E274" s="25" t="s">
        <v>644</v>
      </c>
      <c r="F274" s="25" t="s">
        <v>712</v>
      </c>
      <c r="G274" s="66">
        <f>VLOOKUP($C274,'[2]2024.01月支付计划'!$B:$H,5,0)</f>
        <v>122720</v>
      </c>
      <c r="H274" s="66">
        <f>VLOOKUP($C274,'[2]2024.01月支付计划'!$B:$H,6,0)</f>
        <v>162600</v>
      </c>
      <c r="I274" s="66">
        <f>VLOOKUP($C274,'[2]2024.01月支付计划'!$B:$H,7,0)</f>
        <v>27100</v>
      </c>
      <c r="J274" s="24">
        <f t="shared" ref="J274:L274" si="332">P274+V274+Y274+AB274+AE274+S274+M274</f>
        <v>583940</v>
      </c>
      <c r="K274" s="24">
        <f t="shared" si="332"/>
        <v>224760</v>
      </c>
      <c r="L274" s="24">
        <f t="shared" si="332"/>
        <v>359180</v>
      </c>
      <c r="M274" s="33">
        <f>VLOOKUP(C274,'[2]2024.01月支付计划'!$B:$K,10,0)</f>
        <v>122720</v>
      </c>
      <c r="N274" s="24"/>
      <c r="O274" s="34">
        <f t="shared" si="265"/>
        <v>122720</v>
      </c>
      <c r="P274" s="34">
        <v>101700</v>
      </c>
      <c r="Q274" s="34"/>
      <c r="R274" s="34">
        <f t="shared" si="266"/>
        <v>101700</v>
      </c>
      <c r="S274" s="34">
        <f>VLOOKUP(D274,'[3]11月支付计划'!$D$3:$J$100,7,0)</f>
        <v>84760</v>
      </c>
      <c r="T274" s="34">
        <v>84760</v>
      </c>
      <c r="U274" s="34">
        <f t="shared" si="269"/>
        <v>0</v>
      </c>
      <c r="V274" s="34">
        <f>VLOOKUP(D274,'[10]10月份支付安排'!$C$4:$H$68,6,0)</f>
        <v>84760</v>
      </c>
      <c r="W274" s="34">
        <v>50000</v>
      </c>
      <c r="X274" s="34">
        <f t="shared" si="267"/>
        <v>34760</v>
      </c>
      <c r="Y274" s="35">
        <v>100000</v>
      </c>
      <c r="Z274" s="34"/>
      <c r="AA274" s="34">
        <f t="shared" si="313"/>
        <v>100000</v>
      </c>
      <c r="AB274" s="35">
        <v>40000</v>
      </c>
      <c r="AC274" s="34">
        <v>40000</v>
      </c>
      <c r="AD274" s="34">
        <f t="shared" si="314"/>
        <v>0</v>
      </c>
      <c r="AE274" s="24">
        <v>50000</v>
      </c>
      <c r="AF274" s="34">
        <v>50000</v>
      </c>
      <c r="AG274" s="34">
        <f t="shared" si="315"/>
        <v>0</v>
      </c>
      <c r="AI274" s="42">
        <f t="shared" si="317"/>
        <v>-50000</v>
      </c>
      <c r="AJ274" s="42">
        <f t="shared" si="318"/>
        <v>-134760</v>
      </c>
      <c r="AK274" s="42">
        <f t="shared" si="319"/>
        <v>-236460</v>
      </c>
      <c r="AL274" s="42">
        <f t="shared" si="320"/>
        <v>-359180</v>
      </c>
      <c r="AM274" s="43" t="e">
        <f>VLOOKUP(D274,'[9]2月'!$B:$C,2,0)</f>
        <v>#N/A</v>
      </c>
      <c r="AN274" s="43" t="e">
        <f>VLOOKUP(C274,河北应付账款!$C:$AL,18,0)</f>
        <v>#N/A</v>
      </c>
      <c r="AO274" s="43">
        <f>VLOOKUP(C274,'河北原材料（大宗）'!$C:$AN,20,0)</f>
        <v>84760</v>
      </c>
      <c r="AP274" s="43" t="e">
        <f>VLOOKUP(C274,'预付&amp;票到付款'!$B:$AU,15,0)</f>
        <v>#N/A</v>
      </c>
      <c r="AQ274" s="43" t="e">
        <f>VLOOKUP(C274,'涉诉-河北'!$B:$AV,15,0)</f>
        <v>#N/A</v>
      </c>
    </row>
    <row r="275" s="25" customFormat="1" ht="16.5" hidden="1" spans="3:43">
      <c r="C275" s="25" t="s">
        <v>728</v>
      </c>
      <c r="D275" s="25" t="s">
        <v>729</v>
      </c>
      <c r="E275" s="25" t="s">
        <v>644</v>
      </c>
      <c r="F275" s="25" t="s">
        <v>712</v>
      </c>
      <c r="G275" s="66">
        <f>VLOOKUP($C275,'[2]2024.01月支付计划'!$B:$H,5,0)</f>
        <v>309000</v>
      </c>
      <c r="H275" s="66">
        <f>VLOOKUP($C275,'[2]2024.01月支付计划'!$B:$H,6,0)</f>
        <v>901400</v>
      </c>
      <c r="I275" s="66">
        <f>VLOOKUP($C275,'[2]2024.01月支付计划'!$B:$H,7,0)</f>
        <v>150233.333333333</v>
      </c>
      <c r="J275" s="24">
        <f t="shared" ref="J275:L275" si="333">P275+V275+Y275+AB275+AE275+S275+M275</f>
        <v>1203800</v>
      </c>
      <c r="K275" s="24">
        <f t="shared" si="333"/>
        <v>837200</v>
      </c>
      <c r="L275" s="24">
        <f t="shared" si="333"/>
        <v>366600</v>
      </c>
      <c r="M275" s="33">
        <f>VLOOKUP(C275,'[2]2024.01月支付计划'!$B:$K,10,0)</f>
        <v>314000</v>
      </c>
      <c r="N275" s="24">
        <v>100000</v>
      </c>
      <c r="O275" s="34">
        <f t="shared" si="265"/>
        <v>214000</v>
      </c>
      <c r="P275" s="34">
        <v>157600</v>
      </c>
      <c r="Q275" s="34">
        <f>VLOOKUP(D275,'[4]12月'!$I:$J,2,0)</f>
        <v>137000</v>
      </c>
      <c r="R275" s="34">
        <f t="shared" si="266"/>
        <v>20600</v>
      </c>
      <c r="S275" s="34">
        <f>VLOOKUP(D275,'[3]11月支付计划'!$D$3:$J$100,7,0)</f>
        <v>232000</v>
      </c>
      <c r="T275" s="34">
        <f>VLOOKUP(D275,'[4]11月'!$I:$J,2,0)</f>
        <v>100000</v>
      </c>
      <c r="U275" s="34">
        <f t="shared" si="269"/>
        <v>132000</v>
      </c>
      <c r="V275" s="34">
        <f>VLOOKUP(D275,'[10]10月份支付安排'!$C$4:$H$68,6,0)</f>
        <v>92000</v>
      </c>
      <c r="W275" s="34">
        <f>VLOOKUP(D275,'[4]10月'!$I:$J,2,0)</f>
        <v>92000</v>
      </c>
      <c r="X275" s="34">
        <f t="shared" si="267"/>
        <v>0</v>
      </c>
      <c r="Y275" s="35">
        <v>200100</v>
      </c>
      <c r="Z275" s="34">
        <f>VLOOKUP(D275,'[4]9月'!$I:$J,2,0)</f>
        <v>200100</v>
      </c>
      <c r="AA275" s="34">
        <f t="shared" si="313"/>
        <v>0</v>
      </c>
      <c r="AB275" s="35">
        <v>158000</v>
      </c>
      <c r="AC275" s="24">
        <f>VLOOKUP(D275,'[4]8月'!$I:$J,2,0)</f>
        <v>158000</v>
      </c>
      <c r="AD275" s="34">
        <f t="shared" si="314"/>
        <v>0</v>
      </c>
      <c r="AE275" s="24">
        <v>50100</v>
      </c>
      <c r="AF275" s="24">
        <f>VLOOKUP(D275,'[4]7月'!$I:$J,2,0)</f>
        <v>50100</v>
      </c>
      <c r="AG275" s="34">
        <f t="shared" si="315"/>
        <v>0</v>
      </c>
      <c r="AI275" s="42">
        <f t="shared" si="317"/>
        <v>337000</v>
      </c>
      <c r="AJ275" s="42">
        <f t="shared" si="318"/>
        <v>105000</v>
      </c>
      <c r="AK275" s="42">
        <f t="shared" si="319"/>
        <v>-52600</v>
      </c>
      <c r="AL275" s="42">
        <f t="shared" si="320"/>
        <v>-366600</v>
      </c>
      <c r="AM275" s="43">
        <f>VLOOKUP(D275,'[9]2月'!$B:$C,2,0)</f>
        <v>100000</v>
      </c>
      <c r="AN275" s="43" t="e">
        <f>VLOOKUP(C275,河北应付账款!$C:$AL,18,0)</f>
        <v>#N/A</v>
      </c>
      <c r="AO275" s="43">
        <f>VLOOKUP(C275,'河北原材料（大宗）'!$C:$AN,20,0)</f>
        <v>232000</v>
      </c>
      <c r="AP275" s="43" t="e">
        <f>VLOOKUP(C275,'预付&amp;票到付款'!$B:$AU,15,0)</f>
        <v>#N/A</v>
      </c>
      <c r="AQ275" s="43" t="e">
        <f>VLOOKUP(C275,'涉诉-河北'!$B:$AV,15,0)</f>
        <v>#N/A</v>
      </c>
    </row>
    <row r="276" s="25" customFormat="1" ht="16.5" hidden="1" spans="3:43">
      <c r="C276" s="25" t="s">
        <v>723</v>
      </c>
      <c r="D276" s="25" t="s">
        <v>724</v>
      </c>
      <c r="E276" s="25" t="s">
        <v>644</v>
      </c>
      <c r="F276" s="25" t="s">
        <v>712</v>
      </c>
      <c r="G276" s="66">
        <f>VLOOKUP($C276,'[2]2024.01月支付计划'!$B:$H,5,0)</f>
        <v>93483.45</v>
      </c>
      <c r="H276" s="66">
        <f>VLOOKUP($C276,'[2]2024.01月支付计划'!$B:$H,6,0)</f>
        <v>308200</v>
      </c>
      <c r="I276" s="66">
        <f>VLOOKUP($C276,'[2]2024.01月支付计划'!$B:$H,7,0)</f>
        <v>51366.6666666667</v>
      </c>
      <c r="J276" s="24">
        <f t="shared" ref="J276:L276" si="334">P276+V276+Y276+AB276+AE276+S276+M276</f>
        <v>451985.6</v>
      </c>
      <c r="K276" s="24">
        <f t="shared" si="334"/>
        <v>357717.8</v>
      </c>
      <c r="L276" s="24">
        <f t="shared" si="334"/>
        <v>94267.8</v>
      </c>
      <c r="M276" s="33">
        <f>VLOOKUP(C276,'[2]2024.01月支付计划'!$B:$K,10,0)</f>
        <v>94267.8</v>
      </c>
      <c r="N276" s="24">
        <v>19267.8</v>
      </c>
      <c r="O276" s="34">
        <f t="shared" si="265"/>
        <v>75000</v>
      </c>
      <c r="P276" s="34">
        <v>19267.8</v>
      </c>
      <c r="Q276" s="34">
        <f>VLOOKUP(D276,'[4]12月'!$I:$J,2,0)</f>
        <v>129000</v>
      </c>
      <c r="R276" s="34">
        <f t="shared" si="266"/>
        <v>-109732.2</v>
      </c>
      <c r="S276" s="34">
        <f>VLOOKUP(D276,'[3]11月支付计划'!$D$3:$J$100,7,0)</f>
        <v>129000</v>
      </c>
      <c r="T276" s="34"/>
      <c r="U276" s="34">
        <f t="shared" si="269"/>
        <v>129000</v>
      </c>
      <c r="V276" s="34">
        <f>VLOOKUP(D276,'[10]10月份支付安排'!$C$4:$H$68,6,0)</f>
        <v>45400</v>
      </c>
      <c r="W276" s="34">
        <f>VLOOKUP(D276,'[4]10月'!$I:$J,2,0)</f>
        <v>45400</v>
      </c>
      <c r="X276" s="34">
        <f t="shared" si="267"/>
        <v>0</v>
      </c>
      <c r="Y276" s="35">
        <v>44050</v>
      </c>
      <c r="Z276" s="34">
        <f>VLOOKUP(D276,'[4]9月'!$I:$J,2,0)</f>
        <v>44050</v>
      </c>
      <c r="AA276" s="34">
        <f t="shared" si="313"/>
        <v>0</v>
      </c>
      <c r="AB276" s="35">
        <v>50000</v>
      </c>
      <c r="AC276" s="24">
        <f>VLOOKUP(D276,'[4]8月'!$I:$J,2,0)</f>
        <v>50000</v>
      </c>
      <c r="AD276" s="34">
        <f t="shared" si="314"/>
        <v>0</v>
      </c>
      <c r="AE276" s="24">
        <v>70000</v>
      </c>
      <c r="AF276" s="24">
        <f>VLOOKUP(D276,'[4]7月'!$I:$J,2,0)</f>
        <v>70000</v>
      </c>
      <c r="AG276" s="34">
        <f t="shared" si="315"/>
        <v>0</v>
      </c>
      <c r="AI276" s="42">
        <f t="shared" si="317"/>
        <v>148267.8</v>
      </c>
      <c r="AJ276" s="42">
        <f t="shared" si="318"/>
        <v>19267.8</v>
      </c>
      <c r="AK276" s="42">
        <f t="shared" si="319"/>
        <v>0</v>
      </c>
      <c r="AL276" s="42">
        <f t="shared" si="320"/>
        <v>-94267.8</v>
      </c>
      <c r="AM276" s="43">
        <f>VLOOKUP(D276,'[9]2月'!$B:$C,2,0)</f>
        <v>50000</v>
      </c>
      <c r="AN276" s="43" t="e">
        <f>VLOOKUP(C276,河北应付账款!$C:$AL,18,0)</f>
        <v>#N/A</v>
      </c>
      <c r="AO276" s="43">
        <f>VLOOKUP(C276,'河北原材料（大宗）'!$C:$AN,20,0)</f>
        <v>129000</v>
      </c>
      <c r="AP276" s="43" t="e">
        <f>VLOOKUP(C276,'预付&amp;票到付款'!$B:$AU,15,0)</f>
        <v>#N/A</v>
      </c>
      <c r="AQ276" s="43" t="e">
        <f>VLOOKUP(C276,'涉诉-河北'!$B:$AV,15,0)</f>
        <v>#N/A</v>
      </c>
    </row>
    <row r="277" s="25" customFormat="1" ht="16.5" hidden="1" spans="3:43">
      <c r="C277" s="25" t="s">
        <v>734</v>
      </c>
      <c r="D277" s="25" t="s">
        <v>735</v>
      </c>
      <c r="E277" s="25" t="s">
        <v>644</v>
      </c>
      <c r="F277" s="25" t="s">
        <v>712</v>
      </c>
      <c r="G277" s="66">
        <f>VLOOKUP($C277,'[2]2024.01月支付计划'!$B:$H,5,0)</f>
        <v>67700</v>
      </c>
      <c r="H277" s="66">
        <f>VLOOKUP($C277,'[2]2024.01月支付计划'!$B:$H,6,0)</f>
        <v>403300</v>
      </c>
      <c r="I277" s="66">
        <f>VLOOKUP($C277,'[2]2024.01月支付计划'!$B:$H,7,0)</f>
        <v>67216.6666666667</v>
      </c>
      <c r="J277" s="24">
        <f t="shared" ref="J277:L277" si="335">P277+V277+Y277+AB277+AE277+S277+M277</f>
        <v>374400</v>
      </c>
      <c r="K277" s="24">
        <f t="shared" si="335"/>
        <v>403300</v>
      </c>
      <c r="L277" s="24">
        <f t="shared" si="335"/>
        <v>-28900</v>
      </c>
      <c r="M277" s="33">
        <f>VLOOKUP(C277,'[2]2024.01月支付计划'!$B:$K,10,0)</f>
        <v>54000</v>
      </c>
      <c r="N277" s="24">
        <v>67700</v>
      </c>
      <c r="O277" s="34">
        <f t="shared" si="265"/>
        <v>-13700</v>
      </c>
      <c r="P277" s="34">
        <v>83400</v>
      </c>
      <c r="Q277" s="34">
        <f>VLOOKUP(D277,'[4]12月'!$I:$J,2,0)</f>
        <v>83400</v>
      </c>
      <c r="R277" s="34">
        <f t="shared" si="266"/>
        <v>0</v>
      </c>
      <c r="S277" s="34">
        <f>VLOOKUP(D277,'[3]11月支付计划'!$D$3:$J$100,7,0)</f>
        <v>103500</v>
      </c>
      <c r="T277" s="34">
        <f>VLOOKUP(D277,'[4]11月'!$I:$J,2,0)</f>
        <v>118700</v>
      </c>
      <c r="U277" s="34">
        <f t="shared" si="269"/>
        <v>-15200</v>
      </c>
      <c r="V277" s="34">
        <f>VLOOKUP(D277,'[10]10月份支付安排'!$C$4:$H$68,6,0)</f>
        <v>73500</v>
      </c>
      <c r="W277" s="34">
        <f>VLOOKUP(D277,'[4]10月'!$I:$J,2,0)</f>
        <v>73500</v>
      </c>
      <c r="X277" s="34">
        <f t="shared" si="267"/>
        <v>0</v>
      </c>
      <c r="Y277" s="35">
        <v>30000</v>
      </c>
      <c r="Z277" s="34">
        <f>VLOOKUP(D277,'[4]9月'!$I:$J,2,0)</f>
        <v>30000</v>
      </c>
      <c r="AA277" s="34">
        <f t="shared" si="313"/>
        <v>0</v>
      </c>
      <c r="AB277" s="35"/>
      <c r="AC277" s="24"/>
      <c r="AD277" s="34">
        <f t="shared" si="314"/>
        <v>0</v>
      </c>
      <c r="AE277" s="24">
        <v>30000</v>
      </c>
      <c r="AF277" s="24">
        <f>VLOOKUP(D277,'[4]7月'!$I:$J,2,0)</f>
        <v>30000</v>
      </c>
      <c r="AG277" s="34">
        <f t="shared" si="315"/>
        <v>0</v>
      </c>
      <c r="AI277" s="42">
        <f t="shared" si="317"/>
        <v>269800</v>
      </c>
      <c r="AJ277" s="42">
        <f t="shared" si="318"/>
        <v>166300</v>
      </c>
      <c r="AK277" s="42">
        <f t="shared" si="319"/>
        <v>82900</v>
      </c>
      <c r="AL277" s="42">
        <f t="shared" si="320"/>
        <v>28900</v>
      </c>
      <c r="AM277" s="43" t="e">
        <f>VLOOKUP(D277,'[9]2月'!$B:$C,2,0)</f>
        <v>#N/A</v>
      </c>
      <c r="AN277" s="43" t="e">
        <f>VLOOKUP(C277,河北应付账款!$C:$AL,18,0)</f>
        <v>#N/A</v>
      </c>
      <c r="AO277" s="43">
        <f>VLOOKUP(C277,'河北原材料（大宗）'!$C:$AN,20,0)</f>
        <v>103500</v>
      </c>
      <c r="AP277" s="43" t="e">
        <f>VLOOKUP(C277,'预付&amp;票到付款'!$B:$AU,15,0)</f>
        <v>#N/A</v>
      </c>
      <c r="AQ277" s="43" t="e">
        <f>VLOOKUP(C277,'涉诉-河北'!$B:$AV,15,0)</f>
        <v>#N/A</v>
      </c>
    </row>
    <row r="278" s="25" customFormat="1" ht="16.5" hidden="1" spans="3:43">
      <c r="C278" s="25" t="s">
        <v>717</v>
      </c>
      <c r="D278" s="25" t="s">
        <v>718</v>
      </c>
      <c r="E278" s="25" t="s">
        <v>644</v>
      </c>
      <c r="F278" s="25" t="s">
        <v>712</v>
      </c>
      <c r="G278" s="66">
        <f>VLOOKUP($C278,'[2]2024.01月支付计划'!$B:$H,5,0)</f>
        <v>66000</v>
      </c>
      <c r="H278" s="66">
        <f>VLOOKUP($C278,'[2]2024.01月支付计划'!$B:$H,6,0)</f>
        <v>0</v>
      </c>
      <c r="I278" s="66">
        <f>VLOOKUP($C278,'[2]2024.01月支付计划'!$B:$H,7,0)</f>
        <v>0</v>
      </c>
      <c r="J278" s="24">
        <f t="shared" ref="J278:L278" si="336">P278+V278+Y278+AB278+AE278+S278+M278</f>
        <v>132000</v>
      </c>
      <c r="K278" s="24">
        <f t="shared" si="336"/>
        <v>66000</v>
      </c>
      <c r="L278" s="24">
        <f t="shared" si="336"/>
        <v>66000</v>
      </c>
      <c r="M278" s="33">
        <f>VLOOKUP(C278,'[2]2024.01月支付计划'!$B:$K,10,0)</f>
        <v>66000</v>
      </c>
      <c r="N278" s="24">
        <v>66000</v>
      </c>
      <c r="O278" s="34">
        <f t="shared" si="265"/>
        <v>0</v>
      </c>
      <c r="P278" s="34">
        <v>66000</v>
      </c>
      <c r="Q278" s="34"/>
      <c r="R278" s="34">
        <f t="shared" si="266"/>
        <v>66000</v>
      </c>
      <c r="S278" s="34"/>
      <c r="T278" s="34"/>
      <c r="U278" s="34">
        <f t="shared" si="269"/>
        <v>0</v>
      </c>
      <c r="V278" s="34"/>
      <c r="W278" s="34"/>
      <c r="X278" s="34">
        <f t="shared" si="267"/>
        <v>0</v>
      </c>
      <c r="Y278" s="34"/>
      <c r="Z278" s="34"/>
      <c r="AA278" s="34">
        <f t="shared" si="313"/>
        <v>0</v>
      </c>
      <c r="AB278" s="34"/>
      <c r="AC278" s="24"/>
      <c r="AD278" s="34">
        <f t="shared" si="314"/>
        <v>0</v>
      </c>
      <c r="AE278" s="24"/>
      <c r="AF278" s="24"/>
      <c r="AG278" s="34">
        <f t="shared" si="315"/>
        <v>0</v>
      </c>
      <c r="AI278" s="42">
        <f t="shared" si="317"/>
        <v>66000</v>
      </c>
      <c r="AJ278" s="42">
        <f t="shared" si="318"/>
        <v>66000</v>
      </c>
      <c r="AK278" s="42">
        <f t="shared" si="319"/>
        <v>0</v>
      </c>
      <c r="AL278" s="42">
        <f t="shared" si="320"/>
        <v>-66000</v>
      </c>
      <c r="AM278" s="43" t="e">
        <f>VLOOKUP(D278,'[9]2月'!$B:$C,2,0)</f>
        <v>#N/A</v>
      </c>
      <c r="AN278" s="43" t="e">
        <f>VLOOKUP(C278,河北应付账款!$C:$AL,18,0)</f>
        <v>#N/A</v>
      </c>
      <c r="AO278" s="43">
        <f>VLOOKUP(C278,'河北原材料（大宗）'!$C:$AN,20,0)</f>
        <v>0</v>
      </c>
      <c r="AP278" s="43" t="e">
        <f>VLOOKUP(C278,'预付&amp;票到付款'!$B:$AU,15,0)</f>
        <v>#N/A</v>
      </c>
      <c r="AQ278" s="43" t="e">
        <f>VLOOKUP(C278,'涉诉-河北'!$B:$AV,15,0)</f>
        <v>#N/A</v>
      </c>
    </row>
    <row r="279" s="25" customFormat="1" ht="16.5" hidden="1" spans="3:43">
      <c r="C279" s="25" t="s">
        <v>715</v>
      </c>
      <c r="D279" s="25" t="s">
        <v>716</v>
      </c>
      <c r="E279" s="25" t="s">
        <v>644</v>
      </c>
      <c r="F279" s="25" t="s">
        <v>712</v>
      </c>
      <c r="G279" s="66">
        <f>VLOOKUP($C279,'[2]2024.01月支付计划'!$B:$H,5,0)</f>
        <v>38871.4800000001</v>
      </c>
      <c r="H279" s="66">
        <f>VLOOKUP($C279,'[2]2024.01月支付计划'!$B:$H,6,0)</f>
        <v>193200</v>
      </c>
      <c r="I279" s="66">
        <f>VLOOKUP($C279,'[2]2024.01月支付计划'!$B:$H,7,0)</f>
        <v>32200</v>
      </c>
      <c r="J279" s="24">
        <f t="shared" ref="J279:L279" si="337">P279+V279+Y279+AB279+AE279+S279+M279</f>
        <v>211037.68</v>
      </c>
      <c r="K279" s="24">
        <f t="shared" si="337"/>
        <v>154149.23</v>
      </c>
      <c r="L279" s="24">
        <f t="shared" si="337"/>
        <v>56888.45</v>
      </c>
      <c r="M279" s="33">
        <f>VLOOKUP(C279,'[2]2024.01月支付计划'!$B:$K,10,0)</f>
        <v>38871.48</v>
      </c>
      <c r="N279" s="24">
        <v>38871.48</v>
      </c>
      <c r="O279" s="34">
        <f t="shared" si="265"/>
        <v>0</v>
      </c>
      <c r="P279" s="34">
        <v>38471.5</v>
      </c>
      <c r="Q279" s="34"/>
      <c r="R279" s="34">
        <f t="shared" si="266"/>
        <v>38471.5</v>
      </c>
      <c r="S279" s="34">
        <f>VLOOKUP(D279,'[3]11月支付计划'!$D$3:$J$100,7,0)</f>
        <v>18416.95</v>
      </c>
      <c r="T279" s="34">
        <f>VLOOKUP(D279,'[4]11月'!$I:$J,2,0)</f>
        <v>18416.95</v>
      </c>
      <c r="U279" s="34">
        <f t="shared" si="269"/>
        <v>0</v>
      </c>
      <c r="V279" s="34">
        <f>VLOOKUP(D279,'[10]10月份支付安排'!$C$4:$H$68,6,0)</f>
        <v>40416.95</v>
      </c>
      <c r="W279" s="34">
        <f>VLOOKUP(D279,'[4]10月'!$I:$J,2,0)</f>
        <v>22000</v>
      </c>
      <c r="X279" s="34">
        <f t="shared" si="267"/>
        <v>18416.95</v>
      </c>
      <c r="Y279" s="34"/>
      <c r="Z279" s="34"/>
      <c r="AA279" s="34">
        <f t="shared" si="313"/>
        <v>0</v>
      </c>
      <c r="AB279" s="35">
        <v>74860.8</v>
      </c>
      <c r="AC279" s="24">
        <f>VLOOKUP(D279,'[4]8月'!$I:$J,2,0)</f>
        <v>74860.8</v>
      </c>
      <c r="AD279" s="34">
        <f t="shared" si="314"/>
        <v>0</v>
      </c>
      <c r="AE279" s="24">
        <f>VLOOKUP(D279,[8]签批清单!$B:$C,2,0)</f>
        <v>0</v>
      </c>
      <c r="AF279" s="24"/>
      <c r="AG279" s="34">
        <f t="shared" si="315"/>
        <v>0</v>
      </c>
      <c r="AI279" s="42">
        <f t="shared" si="317"/>
        <v>38871.48</v>
      </c>
      <c r="AJ279" s="42">
        <f t="shared" si="318"/>
        <v>20454.53</v>
      </c>
      <c r="AK279" s="42">
        <f t="shared" si="319"/>
        <v>-18016.97</v>
      </c>
      <c r="AL279" s="42">
        <f t="shared" si="320"/>
        <v>-56888.45</v>
      </c>
      <c r="AM279" s="43" t="e">
        <f>VLOOKUP(D279,'[9]2月'!$B:$C,2,0)</f>
        <v>#N/A</v>
      </c>
      <c r="AN279" s="43" t="e">
        <f>VLOOKUP(C279,河北应付账款!$C:$AL,18,0)</f>
        <v>#N/A</v>
      </c>
      <c r="AO279" s="43">
        <f>VLOOKUP(C279,'河北原材料（大宗）'!$C:$AN,20,0)</f>
        <v>18416.95</v>
      </c>
      <c r="AP279" s="43" t="e">
        <f>VLOOKUP(C279,'预付&amp;票到付款'!$B:$AU,15,0)</f>
        <v>#N/A</v>
      </c>
      <c r="AQ279" s="43" t="e">
        <f>VLOOKUP(C279,'涉诉-河北'!$B:$AV,15,0)</f>
        <v>#N/A</v>
      </c>
    </row>
    <row r="280" s="25" customFormat="1" ht="16.5" hidden="1" spans="3:43">
      <c r="C280" s="25" t="s">
        <v>340</v>
      </c>
      <c r="D280" s="25" t="s">
        <v>341</v>
      </c>
      <c r="E280" s="25" t="s">
        <v>644</v>
      </c>
      <c r="F280" s="25" t="s">
        <v>712</v>
      </c>
      <c r="G280" s="66">
        <f>VLOOKUP($C280,'[2]2024.01月支付计划'!$B:$H,5,0)</f>
        <v>9212.92</v>
      </c>
      <c r="H280" s="66">
        <f>VLOOKUP($C280,'[2]2024.01月支付计划'!$B:$H,6,0)</f>
        <v>15500</v>
      </c>
      <c r="I280" s="66">
        <f>VLOOKUP($C280,'[2]2024.01月支付计划'!$B:$H,7,0)</f>
        <v>2583.33333333333</v>
      </c>
      <c r="J280" s="24">
        <f t="shared" ref="J280:L280" si="338">P280+V280+Y280+AB280+AE280+S280+M280</f>
        <v>10532.92</v>
      </c>
      <c r="K280" s="24">
        <f t="shared" si="338"/>
        <v>1560</v>
      </c>
      <c r="L280" s="24">
        <f t="shared" si="338"/>
        <v>8972.92</v>
      </c>
      <c r="M280" s="33">
        <v>0</v>
      </c>
      <c r="N280" s="24"/>
      <c r="O280" s="34">
        <f t="shared" si="265"/>
        <v>0</v>
      </c>
      <c r="P280" s="34">
        <v>1560</v>
      </c>
      <c r="Q280" s="34"/>
      <c r="R280" s="34">
        <f t="shared" si="266"/>
        <v>1560</v>
      </c>
      <c r="S280" s="34">
        <f>VLOOKUP(D280,'[3]11月支付计划'!$D$3:$J$100,7,0)</f>
        <v>1560</v>
      </c>
      <c r="T280" s="34">
        <f>VLOOKUP(D280,'[4]11月'!$I:$J,2,0)</f>
        <v>1560</v>
      </c>
      <c r="U280" s="34">
        <f t="shared" si="269"/>
        <v>0</v>
      </c>
      <c r="V280" s="34"/>
      <c r="W280" s="34"/>
      <c r="X280" s="34">
        <f t="shared" si="267"/>
        <v>0</v>
      </c>
      <c r="Y280" s="35">
        <v>7412.92</v>
      </c>
      <c r="Z280" s="34"/>
      <c r="AA280" s="34">
        <f t="shared" si="313"/>
        <v>7412.92</v>
      </c>
      <c r="AB280" s="35"/>
      <c r="AC280" s="24"/>
      <c r="AD280" s="34">
        <f t="shared" si="314"/>
        <v>0</v>
      </c>
      <c r="AE280" s="24"/>
      <c r="AF280" s="24"/>
      <c r="AG280" s="34">
        <f t="shared" si="315"/>
        <v>0</v>
      </c>
      <c r="AI280" s="42">
        <f t="shared" si="317"/>
        <v>-5852.92</v>
      </c>
      <c r="AJ280" s="42">
        <f t="shared" si="318"/>
        <v>-7412.92</v>
      </c>
      <c r="AK280" s="42">
        <f t="shared" si="319"/>
        <v>-8972.92</v>
      </c>
      <c r="AL280" s="42">
        <f t="shared" si="320"/>
        <v>-8972.92</v>
      </c>
      <c r="AM280" s="43" t="e">
        <f>VLOOKUP(D280,'[9]2月'!$B:$C,2,0)</f>
        <v>#N/A</v>
      </c>
      <c r="AN280" s="43">
        <f>VLOOKUP(C280,河北应付账款!$C:$AL,18,0)</f>
        <v>0</v>
      </c>
      <c r="AO280" s="43">
        <f>VLOOKUP(C280,'河北原材料（大宗）'!$C:$AN,20,0)</f>
        <v>1560</v>
      </c>
      <c r="AP280" s="43" t="e">
        <f>VLOOKUP(C280,'预付&amp;票到付款'!$B:$AU,15,0)</f>
        <v>#N/A</v>
      </c>
      <c r="AQ280" s="43" t="e">
        <f>VLOOKUP(C280,'涉诉-河北'!$B:$AV,15,0)</f>
        <v>#N/A</v>
      </c>
    </row>
    <row r="281" s="25" customFormat="1" ht="16.5" hidden="1" spans="3:43">
      <c r="C281" s="25" t="s">
        <v>971</v>
      </c>
      <c r="D281" s="25" t="s">
        <v>972</v>
      </c>
      <c r="E281" s="25" t="s">
        <v>644</v>
      </c>
      <c r="F281" s="25" t="s">
        <v>712</v>
      </c>
      <c r="G281" s="66">
        <f>VLOOKUP($C281,'[2]2024.01月支付计划'!$B:$H,5,0)</f>
        <v>0</v>
      </c>
      <c r="H281" s="66">
        <f>VLOOKUP($C281,'[2]2024.01月支付计划'!$B:$H,6,0)</f>
        <v>0</v>
      </c>
      <c r="I281" s="66">
        <f>VLOOKUP($C281,'[2]2024.01月支付计划'!$B:$H,7,0)</f>
        <v>0</v>
      </c>
      <c r="J281" s="24">
        <f t="shared" ref="J281:L281" si="339">P281+V281+Y281+AB281+AE281+S281+M281</f>
        <v>13329.48</v>
      </c>
      <c r="K281" s="24">
        <f t="shared" si="339"/>
        <v>5785.6</v>
      </c>
      <c r="L281" s="24">
        <f t="shared" si="339"/>
        <v>7543.88</v>
      </c>
      <c r="M281" s="33">
        <f>VLOOKUP(C281,'[2]2024.01月支付计划'!$B:$K,10,0)</f>
        <v>6664.74</v>
      </c>
      <c r="N281" s="24">
        <v>1446.4</v>
      </c>
      <c r="O281" s="34">
        <f t="shared" ref="O281:O344" si="340">M281-N281</f>
        <v>5218.34</v>
      </c>
      <c r="P281" s="34">
        <v>6664.74</v>
      </c>
      <c r="Q281" s="34"/>
      <c r="R281" s="34">
        <f t="shared" ref="R281:R344" si="341">P281-Q281</f>
        <v>6664.74</v>
      </c>
      <c r="S281" s="34"/>
      <c r="T281" s="34"/>
      <c r="U281" s="34">
        <f t="shared" si="269"/>
        <v>0</v>
      </c>
      <c r="V281" s="34"/>
      <c r="W281" s="34"/>
      <c r="X281" s="34">
        <f t="shared" ref="X281:X344" si="342">V281-W281</f>
        <v>0</v>
      </c>
      <c r="Y281" s="34"/>
      <c r="Z281" s="34"/>
      <c r="AA281" s="34">
        <f t="shared" si="313"/>
        <v>0</v>
      </c>
      <c r="AB281" s="34"/>
      <c r="AC281" s="24">
        <f>VLOOKUP(D281,'[4]8月'!$I:$J,2,0)</f>
        <v>4339.2</v>
      </c>
      <c r="AD281" s="34">
        <f t="shared" si="314"/>
        <v>-4339.2</v>
      </c>
      <c r="AE281" s="24"/>
      <c r="AF281" s="24"/>
      <c r="AG281" s="34">
        <f t="shared" si="315"/>
        <v>0</v>
      </c>
      <c r="AI281" s="42">
        <f t="shared" si="317"/>
        <v>5785.6</v>
      </c>
      <c r="AJ281" s="42">
        <f t="shared" si="318"/>
        <v>5785.6</v>
      </c>
      <c r="AK281" s="42">
        <f t="shared" si="319"/>
        <v>-879.139999999999</v>
      </c>
      <c r="AL281" s="42">
        <f t="shared" si="320"/>
        <v>-7543.88</v>
      </c>
      <c r="AM281" s="43" t="e">
        <f>VLOOKUP(D281,'[9]2月'!$B:$C,2,0)</f>
        <v>#N/A</v>
      </c>
      <c r="AN281" s="43" t="e">
        <f>VLOOKUP(C281,河北应付账款!$C:$AL,18,0)</f>
        <v>#N/A</v>
      </c>
      <c r="AO281" s="43" t="e">
        <f>VLOOKUP(C281,'河北原材料（大宗）'!$C:$AN,20,0)</f>
        <v>#N/A</v>
      </c>
      <c r="AP281" s="43">
        <f>VLOOKUP(C281,'预付&amp;票到付款'!$B:$AU,15,0)</f>
        <v>0</v>
      </c>
      <c r="AQ281" s="43" t="e">
        <f>VLOOKUP(C281,'涉诉-河北'!$B:$AV,15,0)</f>
        <v>#N/A</v>
      </c>
    </row>
    <row r="282" s="25" customFormat="1" ht="16.5" hidden="1" spans="3:43">
      <c r="C282" s="25" t="s">
        <v>930</v>
      </c>
      <c r="D282" s="25" t="s">
        <v>931</v>
      </c>
      <c r="E282" s="25" t="s">
        <v>644</v>
      </c>
      <c r="F282" s="25" t="s">
        <v>712</v>
      </c>
      <c r="G282" s="66">
        <f>VLOOKUP($C282,'[2]2024.01月支付计划'!$B:$H,5,0)</f>
        <v>0</v>
      </c>
      <c r="H282" s="66">
        <f>VLOOKUP($C282,'[2]2024.01月支付计划'!$B:$H,6,0)</f>
        <v>0</v>
      </c>
      <c r="I282" s="66">
        <f>VLOOKUP($C282,'[2]2024.01月支付计划'!$B:$H,7,0)</f>
        <v>0</v>
      </c>
      <c r="J282" s="24">
        <f t="shared" ref="J282:L282" si="343">P282+V282+Y282+AB282+AE282+S282+M282</f>
        <v>28800</v>
      </c>
      <c r="K282" s="24">
        <f t="shared" si="343"/>
        <v>19392</v>
      </c>
      <c r="L282" s="24">
        <f t="shared" si="343"/>
        <v>9408</v>
      </c>
      <c r="M282" s="33">
        <f>VLOOKUP(C282,'[2]2024.01月支付计划'!$B:$K,10,0)</f>
        <v>14400</v>
      </c>
      <c r="N282" s="24">
        <v>4992</v>
      </c>
      <c r="O282" s="34">
        <f t="shared" si="340"/>
        <v>9408</v>
      </c>
      <c r="P282" s="34">
        <v>14400</v>
      </c>
      <c r="Q282" s="34"/>
      <c r="R282" s="34">
        <f t="shared" si="341"/>
        <v>14400</v>
      </c>
      <c r="S282" s="34"/>
      <c r="T282" s="34"/>
      <c r="U282" s="34">
        <f t="shared" ref="U282:U345" si="344">S282-T282</f>
        <v>0</v>
      </c>
      <c r="V282" s="34"/>
      <c r="W282" s="34"/>
      <c r="X282" s="34">
        <f t="shared" si="342"/>
        <v>0</v>
      </c>
      <c r="Y282" s="34"/>
      <c r="Z282" s="34"/>
      <c r="AA282" s="34">
        <f t="shared" si="313"/>
        <v>0</v>
      </c>
      <c r="AB282" s="34"/>
      <c r="AC282" s="24">
        <f>VLOOKUP(D282,'[4]8月'!$I:$J,2,0)</f>
        <v>14400</v>
      </c>
      <c r="AD282" s="34">
        <f t="shared" si="314"/>
        <v>-14400</v>
      </c>
      <c r="AE282" s="24"/>
      <c r="AF282" s="24"/>
      <c r="AG282" s="34">
        <f t="shared" si="315"/>
        <v>0</v>
      </c>
      <c r="AI282" s="42">
        <f t="shared" si="317"/>
        <v>19392</v>
      </c>
      <c r="AJ282" s="42">
        <f t="shared" si="318"/>
        <v>19392</v>
      </c>
      <c r="AK282" s="42">
        <f t="shared" si="319"/>
        <v>4992</v>
      </c>
      <c r="AL282" s="42">
        <f t="shared" si="320"/>
        <v>-9408</v>
      </c>
      <c r="AM282" s="43" t="e">
        <f>VLOOKUP(D282,'[9]2月'!$B:$C,2,0)</f>
        <v>#N/A</v>
      </c>
      <c r="AN282" s="43" t="e">
        <f>VLOOKUP(C282,河北应付账款!$C:$AL,18,0)</f>
        <v>#N/A</v>
      </c>
      <c r="AO282" s="43" t="e">
        <f>VLOOKUP(C282,'河北原材料（大宗）'!$C:$AN,20,0)</f>
        <v>#N/A</v>
      </c>
      <c r="AP282" s="43">
        <f>VLOOKUP(C282,'预付&amp;票到付款'!$B:$AU,15,0)</f>
        <v>0</v>
      </c>
      <c r="AQ282" s="43" t="e">
        <f>VLOOKUP(C282,'涉诉-河北'!$B:$AV,15,0)</f>
        <v>#N/A</v>
      </c>
    </row>
    <row r="283" s="25" customFormat="1" ht="16.5" hidden="1" spans="3:43">
      <c r="C283" s="25" t="s">
        <v>744</v>
      </c>
      <c r="D283" s="25" t="s">
        <v>745</v>
      </c>
      <c r="E283" s="25" t="s">
        <v>644</v>
      </c>
      <c r="F283" s="25" t="s">
        <v>712</v>
      </c>
      <c r="G283" s="66">
        <f>VLOOKUP($C283,'[2]2024.01月支付计划'!$B:$H,5,0)</f>
        <v>15221.76</v>
      </c>
      <c r="H283" s="66">
        <f>VLOOKUP($C283,'[2]2024.01月支付计划'!$B:$H,6,0)</f>
        <v>19941.76</v>
      </c>
      <c r="I283" s="66">
        <f>VLOOKUP($C283,'[2]2024.01月支付计划'!$B:$H,7,0)</f>
        <v>3323.62666666667</v>
      </c>
      <c r="J283" s="24">
        <f t="shared" ref="J283:L283" si="345">P283+V283+Y283+AB283+AE283+S283+M283</f>
        <v>72285.2</v>
      </c>
      <c r="K283" s="24">
        <f t="shared" si="345"/>
        <v>67605.2</v>
      </c>
      <c r="L283" s="24">
        <f t="shared" si="345"/>
        <v>4680</v>
      </c>
      <c r="M283" s="33">
        <f>VLOOKUP(C283,'[2]2024.01月支付计划'!$B:$K,10,0)</f>
        <v>4680</v>
      </c>
      <c r="N283" s="24">
        <v>4680</v>
      </c>
      <c r="O283" s="34">
        <f t="shared" si="340"/>
        <v>0</v>
      </c>
      <c r="P283" s="34">
        <v>4680</v>
      </c>
      <c r="Q283" s="34"/>
      <c r="R283" s="34">
        <f t="shared" si="341"/>
        <v>4680</v>
      </c>
      <c r="S283" s="34">
        <f>VLOOKUP(D283,'[3]11月支付计划'!$D$3:$J$100,7,0)</f>
        <v>4680</v>
      </c>
      <c r="T283" s="34">
        <f>VLOOKUP(D283,'[4]11月'!$I:$J,2,0)</f>
        <v>4680</v>
      </c>
      <c r="U283" s="34">
        <f t="shared" si="344"/>
        <v>0</v>
      </c>
      <c r="V283" s="34"/>
      <c r="W283" s="34"/>
      <c r="X283" s="34">
        <f t="shared" si="342"/>
        <v>0</v>
      </c>
      <c r="Y283" s="34"/>
      <c r="Z283" s="34">
        <f>VLOOKUP(D283,'[4]9月'!$I:$J,2,0)</f>
        <v>43695.2</v>
      </c>
      <c r="AA283" s="34">
        <f t="shared" si="313"/>
        <v>-43695.2</v>
      </c>
      <c r="AB283" s="35">
        <v>43695.2</v>
      </c>
      <c r="AC283" s="24"/>
      <c r="AD283" s="34">
        <f t="shared" si="314"/>
        <v>43695.2</v>
      </c>
      <c r="AE283" s="24">
        <v>14550</v>
      </c>
      <c r="AF283" s="24">
        <f>VLOOKUP(D283,'[4]7月'!$I:$J,2,0)</f>
        <v>14550</v>
      </c>
      <c r="AG283" s="34">
        <f t="shared" si="315"/>
        <v>0</v>
      </c>
      <c r="AI283" s="42">
        <f t="shared" si="317"/>
        <v>9360</v>
      </c>
      <c r="AJ283" s="42">
        <f t="shared" si="318"/>
        <v>4680</v>
      </c>
      <c r="AK283" s="42">
        <f t="shared" si="319"/>
        <v>0</v>
      </c>
      <c r="AL283" s="42">
        <f t="shared" si="320"/>
        <v>-4680</v>
      </c>
      <c r="AM283" s="43" t="e">
        <f>VLOOKUP(D283,'[9]2月'!$B:$C,2,0)</f>
        <v>#N/A</v>
      </c>
      <c r="AN283" s="43" t="e">
        <f>VLOOKUP(C283,河北应付账款!$C:$AL,18,0)</f>
        <v>#N/A</v>
      </c>
      <c r="AO283" s="43">
        <f>VLOOKUP(C283,'河北原材料（大宗）'!$C:$AN,20,0)</f>
        <v>4680</v>
      </c>
      <c r="AP283" s="43" t="e">
        <f>VLOOKUP(C283,'预付&amp;票到付款'!$B:$AU,15,0)</f>
        <v>#N/A</v>
      </c>
      <c r="AQ283" s="43" t="e">
        <f>VLOOKUP(C283,'涉诉-河北'!$B:$AV,15,0)</f>
        <v>#N/A</v>
      </c>
    </row>
    <row r="284" s="25" customFormat="1" ht="16.5" hidden="1" spans="3:43">
      <c r="C284" s="25" t="s">
        <v>612</v>
      </c>
      <c r="D284" s="25" t="s">
        <v>613</v>
      </c>
      <c r="E284" s="25" t="s">
        <v>644</v>
      </c>
      <c r="F284" s="25" t="s">
        <v>712</v>
      </c>
      <c r="G284" s="66">
        <f>VLOOKUP($C284,'[2]2024.01月支付计划'!$B:$H,5,0)</f>
        <v>63613.42</v>
      </c>
      <c r="H284" s="66">
        <f>VLOOKUP($C284,'[2]2024.01月支付计划'!$B:$H,6,0)</f>
        <v>0</v>
      </c>
      <c r="I284" s="66">
        <f>VLOOKUP($C284,'[2]2024.01月支付计划'!$B:$H,7,0)</f>
        <v>0</v>
      </c>
      <c r="J284" s="24">
        <f t="shared" ref="J284:L284" si="346">P284+V284+Y284+AB284+AE284+S284+M284</f>
        <v>127226.84</v>
      </c>
      <c r="K284" s="24">
        <f t="shared" si="346"/>
        <v>63613.42</v>
      </c>
      <c r="L284" s="24">
        <f t="shared" si="346"/>
        <v>63613.42</v>
      </c>
      <c r="M284" s="33">
        <f>VLOOKUP(C284,'[2]2024.01月支付计划'!$B:$K,10,0)</f>
        <v>63613.42</v>
      </c>
      <c r="N284" s="24">
        <v>63613.42</v>
      </c>
      <c r="O284" s="34">
        <f t="shared" si="340"/>
        <v>0</v>
      </c>
      <c r="P284" s="34">
        <v>63613.42</v>
      </c>
      <c r="Q284" s="34"/>
      <c r="R284" s="34">
        <f t="shared" si="341"/>
        <v>63613.42</v>
      </c>
      <c r="S284" s="34"/>
      <c r="T284" s="34"/>
      <c r="U284" s="34">
        <f t="shared" si="344"/>
        <v>0</v>
      </c>
      <c r="V284" s="34"/>
      <c r="W284" s="34"/>
      <c r="X284" s="34">
        <f t="shared" si="342"/>
        <v>0</v>
      </c>
      <c r="Y284" s="34"/>
      <c r="Z284" s="34"/>
      <c r="AA284" s="34">
        <f t="shared" si="313"/>
        <v>0</v>
      </c>
      <c r="AB284" s="34"/>
      <c r="AC284" s="24"/>
      <c r="AD284" s="34">
        <f t="shared" si="314"/>
        <v>0</v>
      </c>
      <c r="AE284" s="24"/>
      <c r="AF284" s="24"/>
      <c r="AG284" s="34">
        <f t="shared" si="315"/>
        <v>0</v>
      </c>
      <c r="AI284" s="42">
        <f t="shared" si="317"/>
        <v>63613.42</v>
      </c>
      <c r="AJ284" s="42">
        <f t="shared" si="318"/>
        <v>63613.42</v>
      </c>
      <c r="AK284" s="42">
        <f t="shared" si="319"/>
        <v>0</v>
      </c>
      <c r="AL284" s="42">
        <f t="shared" si="320"/>
        <v>-63613.42</v>
      </c>
      <c r="AM284" s="43" t="e">
        <f>VLOOKUP(D284,'[9]2月'!$B:$C,2,0)</f>
        <v>#N/A</v>
      </c>
      <c r="AN284" s="43">
        <f>VLOOKUP(C284,河北应付账款!$C:$AL,18,0)</f>
        <v>0</v>
      </c>
      <c r="AO284" s="43" t="e">
        <f>VLOOKUP(C284,'河北原材料（大宗）'!$C:$AN,20,0)</f>
        <v>#N/A</v>
      </c>
      <c r="AP284" s="43" t="e">
        <f>VLOOKUP(C284,'预付&amp;票到付款'!$B:$AU,15,0)</f>
        <v>#N/A</v>
      </c>
      <c r="AQ284" s="43" t="e">
        <f>VLOOKUP(C284,'涉诉-河北'!$B:$AV,15,0)</f>
        <v>#N/A</v>
      </c>
    </row>
    <row r="285" s="25" customFormat="1" ht="16.5" hidden="1" spans="3:43">
      <c r="C285" s="25" t="s">
        <v>1009</v>
      </c>
      <c r="D285" s="25" t="s">
        <v>1084</v>
      </c>
      <c r="E285" s="25" t="s">
        <v>644</v>
      </c>
      <c r="F285" s="25" t="s">
        <v>712</v>
      </c>
      <c r="G285" s="66">
        <f>VLOOKUP($C285,'[2]2024.01月支付计划'!$B:$H,5,0)</f>
        <v>0</v>
      </c>
      <c r="H285" s="66">
        <f>VLOOKUP($C285,'[2]2024.01月支付计划'!$B:$H,6,0)</f>
        <v>0</v>
      </c>
      <c r="I285" s="66">
        <f>VLOOKUP($C285,'[2]2024.01月支付计划'!$B:$H,7,0)</f>
        <v>0</v>
      </c>
      <c r="J285" s="24">
        <f t="shared" ref="J285:L285" si="347">P285+V285+Y285+AB285+AE285+S285+M285</f>
        <v>24000</v>
      </c>
      <c r="K285" s="24">
        <f t="shared" si="347"/>
        <v>0</v>
      </c>
      <c r="L285" s="24">
        <f t="shared" si="347"/>
        <v>24000</v>
      </c>
      <c r="M285" s="33"/>
      <c r="N285" s="24"/>
      <c r="O285" s="34">
        <f t="shared" si="340"/>
        <v>0</v>
      </c>
      <c r="P285" s="34">
        <v>24000</v>
      </c>
      <c r="Q285" s="34"/>
      <c r="R285" s="34">
        <f t="shared" si="341"/>
        <v>24000</v>
      </c>
      <c r="S285" s="34"/>
      <c r="T285" s="34"/>
      <c r="U285" s="34">
        <f t="shared" si="344"/>
        <v>0</v>
      </c>
      <c r="V285" s="34"/>
      <c r="W285" s="34"/>
      <c r="X285" s="34">
        <f t="shared" si="342"/>
        <v>0</v>
      </c>
      <c r="Y285" s="34"/>
      <c r="Z285" s="34"/>
      <c r="AA285" s="34">
        <f t="shared" si="313"/>
        <v>0</v>
      </c>
      <c r="AB285" s="34"/>
      <c r="AC285" s="24"/>
      <c r="AD285" s="34">
        <f t="shared" si="314"/>
        <v>0</v>
      </c>
      <c r="AE285" s="24"/>
      <c r="AF285" s="24"/>
      <c r="AG285" s="34">
        <f t="shared" si="315"/>
        <v>0</v>
      </c>
      <c r="AI285" s="42">
        <f t="shared" si="317"/>
        <v>0</v>
      </c>
      <c r="AJ285" s="42">
        <f t="shared" si="318"/>
        <v>0</v>
      </c>
      <c r="AK285" s="42">
        <f t="shared" si="319"/>
        <v>-24000</v>
      </c>
      <c r="AL285" s="42">
        <f t="shared" si="320"/>
        <v>-24000</v>
      </c>
      <c r="AM285" s="43" t="e">
        <f>VLOOKUP(D285,'[9]2月'!$B:$C,2,0)</f>
        <v>#N/A</v>
      </c>
      <c r="AN285" s="43" t="e">
        <f>VLOOKUP(C285,河北应付账款!$C:$AL,18,0)</f>
        <v>#N/A</v>
      </c>
      <c r="AO285" s="43" t="e">
        <f>VLOOKUP(C285,'河北原材料（大宗）'!$C:$AN,20,0)</f>
        <v>#N/A</v>
      </c>
      <c r="AP285" s="43" t="e">
        <f>VLOOKUP(C285,'预付&amp;票到付款'!$B:$AU,15,0)</f>
        <v>#N/A</v>
      </c>
      <c r="AQ285" s="43" t="e">
        <f>VLOOKUP(C285,'涉诉-河北'!$B:$AV,15,0)</f>
        <v>#N/A</v>
      </c>
    </row>
    <row r="286" s="25" customFormat="1" ht="16.5" hidden="1" spans="3:43">
      <c r="C286" s="25" t="s">
        <v>1085</v>
      </c>
      <c r="D286" s="25" t="s">
        <v>1086</v>
      </c>
      <c r="E286" s="25" t="s">
        <v>644</v>
      </c>
      <c r="F286" s="25" t="s">
        <v>712</v>
      </c>
      <c r="G286" s="66">
        <v>0</v>
      </c>
      <c r="H286" s="66">
        <v>0</v>
      </c>
      <c r="I286" s="66">
        <v>0</v>
      </c>
      <c r="J286" s="24">
        <f t="shared" ref="J286:L286" si="348">P286+V286+Y286+AB286+AE286+S286+M286</f>
        <v>10000</v>
      </c>
      <c r="K286" s="24">
        <f t="shared" si="348"/>
        <v>0</v>
      </c>
      <c r="L286" s="24">
        <f t="shared" si="348"/>
        <v>10000</v>
      </c>
      <c r="M286" s="33"/>
      <c r="N286" s="24"/>
      <c r="O286" s="34">
        <f t="shared" si="340"/>
        <v>0</v>
      </c>
      <c r="P286" s="34">
        <v>10000</v>
      </c>
      <c r="Q286" s="34"/>
      <c r="R286" s="34">
        <f t="shared" si="341"/>
        <v>10000</v>
      </c>
      <c r="S286" s="34"/>
      <c r="T286" s="34"/>
      <c r="U286" s="34">
        <f t="shared" si="344"/>
        <v>0</v>
      </c>
      <c r="V286" s="34"/>
      <c r="W286" s="34"/>
      <c r="X286" s="34">
        <f t="shared" si="342"/>
        <v>0</v>
      </c>
      <c r="Y286" s="34"/>
      <c r="Z286" s="34"/>
      <c r="AA286" s="34">
        <f t="shared" si="313"/>
        <v>0</v>
      </c>
      <c r="AB286" s="34"/>
      <c r="AC286" s="24"/>
      <c r="AD286" s="34">
        <f t="shared" si="314"/>
        <v>0</v>
      </c>
      <c r="AE286" s="24"/>
      <c r="AF286" s="24"/>
      <c r="AG286" s="34">
        <f t="shared" si="315"/>
        <v>0</v>
      </c>
      <c r="AI286" s="42">
        <f t="shared" si="317"/>
        <v>0</v>
      </c>
      <c r="AJ286" s="42">
        <f t="shared" si="318"/>
        <v>0</v>
      </c>
      <c r="AK286" s="42">
        <f t="shared" si="319"/>
        <v>-10000</v>
      </c>
      <c r="AL286" s="42">
        <f t="shared" si="320"/>
        <v>-10000</v>
      </c>
      <c r="AM286" s="43" t="e">
        <f>VLOOKUP(D286,'[9]2月'!$B:$C,2,0)</f>
        <v>#N/A</v>
      </c>
      <c r="AN286" s="43" t="e">
        <f>VLOOKUP(C286,河北应付账款!$C:$AL,18,0)</f>
        <v>#N/A</v>
      </c>
      <c r="AO286" s="43" t="e">
        <f>VLOOKUP(C286,'河北原材料（大宗）'!$C:$AN,20,0)</f>
        <v>#N/A</v>
      </c>
      <c r="AP286" s="43" t="e">
        <f>VLOOKUP(C286,'预付&amp;票到付款'!$B:$AU,15,0)</f>
        <v>#N/A</v>
      </c>
      <c r="AQ286" s="43" t="e">
        <f>VLOOKUP(C286,'涉诉-河北'!$B:$AV,15,0)</f>
        <v>#N/A</v>
      </c>
    </row>
    <row r="287" s="25" customFormat="1" ht="16.5" hidden="1" spans="3:43">
      <c r="C287" s="25" t="s">
        <v>658</v>
      </c>
      <c r="D287" s="25" t="s">
        <v>659</v>
      </c>
      <c r="E287" s="25" t="s">
        <v>644</v>
      </c>
      <c r="F287" s="25" t="s">
        <v>645</v>
      </c>
      <c r="G287" s="66">
        <f>VLOOKUP($C287,'[2]2024.01月支付计划'!$B:$H,5,0)</f>
        <v>654757.34</v>
      </c>
      <c r="H287" s="66">
        <f>VLOOKUP($C287,'[2]2024.01月支付计划'!$B:$H,6,0)</f>
        <v>624600</v>
      </c>
      <c r="I287" s="66">
        <f>VLOOKUP($C287,'[2]2024.01月支付计划'!$B:$H,7,0)</f>
        <v>104100</v>
      </c>
      <c r="J287" s="24">
        <f t="shared" ref="J287:L287" si="349">P287+V287+Y287+AB287+AE287+S287+M287</f>
        <v>600000</v>
      </c>
      <c r="K287" s="24">
        <f t="shared" si="349"/>
        <v>470000</v>
      </c>
      <c r="L287" s="24">
        <f t="shared" si="349"/>
        <v>130000</v>
      </c>
      <c r="M287" s="33">
        <f>VLOOKUP(C287,'[2]2024.01月支付计划'!$B:$K,10,0)</f>
        <v>0</v>
      </c>
      <c r="N287" s="24">
        <v>50000</v>
      </c>
      <c r="O287" s="34">
        <f t="shared" si="340"/>
        <v>-50000</v>
      </c>
      <c r="P287" s="34">
        <v>200000</v>
      </c>
      <c r="Q287" s="34">
        <f>VLOOKUP(D287,'[4]12月'!$I:$J,2,0)</f>
        <v>70000</v>
      </c>
      <c r="R287" s="34">
        <f t="shared" si="341"/>
        <v>130000</v>
      </c>
      <c r="S287" s="34">
        <f>VLOOKUP(D287,'[3]11月支付计划'!$D$3:$J$100,7,0)</f>
        <v>100000</v>
      </c>
      <c r="T287" s="34">
        <f>VLOOKUP(D287,'[4]11月'!$I:$J,2,0)</f>
        <v>100000</v>
      </c>
      <c r="U287" s="34">
        <f t="shared" si="344"/>
        <v>0</v>
      </c>
      <c r="V287" s="34"/>
      <c r="W287" s="34"/>
      <c r="X287" s="34">
        <f t="shared" si="342"/>
        <v>0</v>
      </c>
      <c r="Y287" s="35">
        <v>100000</v>
      </c>
      <c r="Z287" s="34">
        <f>VLOOKUP(D287,'[4]9月'!$I:$J,2,0)</f>
        <v>100000</v>
      </c>
      <c r="AA287" s="34">
        <f t="shared" si="313"/>
        <v>0</v>
      </c>
      <c r="AB287" s="35">
        <v>100000</v>
      </c>
      <c r="AC287" s="24">
        <f>VLOOKUP(D287,'[4]8月'!$I:$J,2,0)</f>
        <v>50000</v>
      </c>
      <c r="AD287" s="34">
        <f t="shared" si="314"/>
        <v>50000</v>
      </c>
      <c r="AE287" s="24">
        <v>100000</v>
      </c>
      <c r="AF287" s="24">
        <f>VLOOKUP(D287,'[4]7月'!$I:$J,2,0)</f>
        <v>100000</v>
      </c>
      <c r="AG287" s="34">
        <f t="shared" si="315"/>
        <v>0</v>
      </c>
      <c r="AI287" s="42">
        <f t="shared" si="317"/>
        <v>170000</v>
      </c>
      <c r="AJ287" s="42">
        <f t="shared" si="318"/>
        <v>70000</v>
      </c>
      <c r="AK287" s="42">
        <f t="shared" si="319"/>
        <v>-130000</v>
      </c>
      <c r="AL287" s="42">
        <f t="shared" si="320"/>
        <v>-130000</v>
      </c>
      <c r="AM287" s="43" t="e">
        <f>VLOOKUP(D287,'[9]2月'!$B:$C,2,0)</f>
        <v>#N/A</v>
      </c>
      <c r="AN287" s="43" t="e">
        <f>VLOOKUP(C287,河北应付账款!$C:$AL,18,0)</f>
        <v>#N/A</v>
      </c>
      <c r="AO287" s="43">
        <f>VLOOKUP(C287,'河北原材料（大宗）'!$C:$AN,20,0)</f>
        <v>100000</v>
      </c>
      <c r="AP287" s="43" t="e">
        <f>VLOOKUP(C287,'预付&amp;票到付款'!$B:$AU,15,0)</f>
        <v>#N/A</v>
      </c>
      <c r="AQ287" s="43" t="e">
        <f>VLOOKUP(C287,'涉诉-河北'!$B:$AV,15,0)</f>
        <v>#N/A</v>
      </c>
    </row>
    <row r="288" s="25" customFormat="1" ht="16.5" hidden="1" spans="3:43">
      <c r="C288" s="25" t="s">
        <v>656</v>
      </c>
      <c r="D288" s="25" t="s">
        <v>657</v>
      </c>
      <c r="E288" s="25" t="s">
        <v>644</v>
      </c>
      <c r="F288" s="25" t="s">
        <v>645</v>
      </c>
      <c r="G288" s="66">
        <f>VLOOKUP($C288,'[2]2024.01月支付计划'!$B:$H,5,0)</f>
        <v>533411.38</v>
      </c>
      <c r="H288" s="66">
        <f>VLOOKUP($C288,'[2]2024.01月支付计划'!$B:$H,6,0)</f>
        <v>619600</v>
      </c>
      <c r="I288" s="66">
        <f>VLOOKUP($C288,'[2]2024.01月支付计划'!$B:$H,7,0)</f>
        <v>103266.666666667</v>
      </c>
      <c r="J288" s="24">
        <f t="shared" ref="J288:L288" si="350">P288+V288+Y288+AB288+AE288+S288+M288</f>
        <v>618215.429333333</v>
      </c>
      <c r="K288" s="24">
        <f t="shared" si="350"/>
        <v>1033411.38</v>
      </c>
      <c r="L288" s="24">
        <f t="shared" si="350"/>
        <v>-415195.950666667</v>
      </c>
      <c r="M288" s="33">
        <f>VLOOKUP(C288,'[2]2024.01月支付计划'!$B:$K,10,0)</f>
        <v>0</v>
      </c>
      <c r="N288" s="24">
        <v>333411.38</v>
      </c>
      <c r="O288" s="34">
        <f t="shared" si="340"/>
        <v>-333411.38</v>
      </c>
      <c r="P288" s="34">
        <v>0</v>
      </c>
      <c r="Q288" s="34">
        <f>VLOOKUP(D288,'[4]12月'!$I:$J,2,0)</f>
        <v>200000</v>
      </c>
      <c r="R288" s="34">
        <f t="shared" si="341"/>
        <v>-200000</v>
      </c>
      <c r="S288" s="34">
        <f>VLOOKUP(D288,'[3]11月支付计划'!$D$3:$J$100,7,0)</f>
        <v>136368.4</v>
      </c>
      <c r="T288" s="34"/>
      <c r="U288" s="34">
        <f t="shared" si="344"/>
        <v>136368.4</v>
      </c>
      <c r="V288" s="34"/>
      <c r="W288" s="34"/>
      <c r="X288" s="34">
        <f t="shared" si="342"/>
        <v>0</v>
      </c>
      <c r="Y288" s="35">
        <v>200000</v>
      </c>
      <c r="Z288" s="34">
        <f>VLOOKUP(D288,'[4]9月'!$I:$J,2,0)</f>
        <v>300000</v>
      </c>
      <c r="AA288" s="34">
        <f t="shared" si="313"/>
        <v>-100000</v>
      </c>
      <c r="AB288" s="35">
        <v>200000</v>
      </c>
      <c r="AC288" s="24">
        <f>VLOOKUP(D288,'[4]8月'!$I:$J,2,0)</f>
        <v>200000</v>
      </c>
      <c r="AD288" s="34">
        <f t="shared" si="314"/>
        <v>0</v>
      </c>
      <c r="AE288" s="24">
        <f>VLOOKUP(D288,[8]签批清单!$B:$C,2,0)</f>
        <v>81847.0293333333</v>
      </c>
      <c r="AF288" s="24"/>
      <c r="AG288" s="34">
        <f t="shared" si="315"/>
        <v>81847.0293333333</v>
      </c>
      <c r="AI288" s="42">
        <f t="shared" si="317"/>
        <v>551564.350666667</v>
      </c>
      <c r="AJ288" s="42">
        <f t="shared" si="318"/>
        <v>415195.950666667</v>
      </c>
      <c r="AK288" s="42">
        <f t="shared" si="319"/>
        <v>415195.950666667</v>
      </c>
      <c r="AL288" s="42">
        <f t="shared" si="320"/>
        <v>415195.950666667</v>
      </c>
      <c r="AM288" s="43" t="e">
        <f>VLOOKUP(D288,'[9]2月'!$B:$C,2,0)</f>
        <v>#N/A</v>
      </c>
      <c r="AN288" s="43" t="e">
        <f>VLOOKUP(C288,河北应付账款!$C:$AL,18,0)</f>
        <v>#N/A</v>
      </c>
      <c r="AO288" s="43">
        <f>VLOOKUP(C288,'河北原材料（大宗）'!$C:$AN,20,0)</f>
        <v>136368.4</v>
      </c>
      <c r="AP288" s="43" t="e">
        <f>VLOOKUP(C288,'预付&amp;票到付款'!$B:$AU,15,0)</f>
        <v>#N/A</v>
      </c>
      <c r="AQ288" s="43" t="e">
        <f>VLOOKUP(C288,'涉诉-河北'!$B:$AV,15,0)</f>
        <v>#N/A</v>
      </c>
    </row>
    <row r="289" s="25" customFormat="1" ht="16.5" hidden="1" spans="3:43">
      <c r="C289" s="25" t="s">
        <v>650</v>
      </c>
      <c r="D289" s="25" t="s">
        <v>651</v>
      </c>
      <c r="E289" s="25" t="s">
        <v>644</v>
      </c>
      <c r="F289" s="25" t="s">
        <v>645</v>
      </c>
      <c r="G289" s="66">
        <f>VLOOKUP($C289,'[2]2024.01月支付计划'!$B:$H,5,0)</f>
        <v>943640.62</v>
      </c>
      <c r="H289" s="66">
        <f>VLOOKUP($C289,'[2]2024.01月支付计划'!$B:$H,6,0)</f>
        <v>2252805.23</v>
      </c>
      <c r="I289" s="66">
        <f>VLOOKUP($C289,'[2]2024.01月支付计划'!$B:$H,7,0)</f>
        <v>375467.538333333</v>
      </c>
      <c r="J289" s="24">
        <f t="shared" ref="J289:L289" si="351">P289+V289+Y289+AB289+AE289+S289+M289</f>
        <v>4767836.51866667</v>
      </c>
      <c r="K289" s="24">
        <f t="shared" si="351"/>
        <v>2512000</v>
      </c>
      <c r="L289" s="24">
        <f t="shared" si="351"/>
        <v>2255836.51866667</v>
      </c>
      <c r="M289" s="33">
        <f>VLOOKUP(C289,'[2]2024.01月支付计划'!$B:$K,10,0)</f>
        <v>800000</v>
      </c>
      <c r="N289" s="24">
        <v>400000</v>
      </c>
      <c r="O289" s="34">
        <f t="shared" si="340"/>
        <v>400000</v>
      </c>
      <c r="P289" s="34">
        <v>1000000</v>
      </c>
      <c r="Q289" s="34"/>
      <c r="R289" s="34">
        <f t="shared" si="341"/>
        <v>1000000</v>
      </c>
      <c r="S289" s="34">
        <f>VLOOKUP(D289,'[3]11月支付计划'!$D$3:$J$100,7,0)</f>
        <v>1000000</v>
      </c>
      <c r="T289" s="34">
        <f>VLOOKUP(D289,'[4]11月'!$I:$J,2,0)</f>
        <v>700000</v>
      </c>
      <c r="U289" s="34">
        <f t="shared" si="344"/>
        <v>300000</v>
      </c>
      <c r="V289" s="34">
        <f>VLOOKUP(D289,'[10]10月份支付安排'!$C$4:$H$68,6,0)</f>
        <v>464998.57</v>
      </c>
      <c r="W289" s="34">
        <f>VLOOKUP(D289,'[4]10月'!$I:$J,2,0)</f>
        <v>409201.81</v>
      </c>
      <c r="X289" s="34">
        <f t="shared" si="342"/>
        <v>55796.76</v>
      </c>
      <c r="Y289" s="35">
        <v>700000</v>
      </c>
      <c r="Z289" s="34">
        <f>VLOOKUP(D289,'[4]9月'!$I:$J,2,0)</f>
        <v>445798.19</v>
      </c>
      <c r="AA289" s="34">
        <f t="shared" si="313"/>
        <v>254201.81</v>
      </c>
      <c r="AB289" s="35">
        <v>695798.19</v>
      </c>
      <c r="AC289" s="24">
        <f>VLOOKUP(D289,'[4]8月'!$I:$J,2,0)</f>
        <v>450000</v>
      </c>
      <c r="AD289" s="34">
        <f t="shared" si="314"/>
        <v>245798.19</v>
      </c>
      <c r="AE289" s="24">
        <f>VLOOKUP(D289,[8]签批清单!$B:$C,2,0)</f>
        <v>107039.758666667</v>
      </c>
      <c r="AF289" s="24">
        <f>VLOOKUP(D289,'[4]7月'!$I:$J,2,0)</f>
        <v>107000</v>
      </c>
      <c r="AG289" s="34">
        <f t="shared" si="315"/>
        <v>39.7586666669959</v>
      </c>
      <c r="AI289" s="42">
        <f t="shared" si="317"/>
        <v>544163.481333333</v>
      </c>
      <c r="AJ289" s="42">
        <f t="shared" si="318"/>
        <v>-455836.518666667</v>
      </c>
      <c r="AK289" s="42">
        <f t="shared" si="319"/>
        <v>-1455836.51866667</v>
      </c>
      <c r="AL289" s="42">
        <f t="shared" si="320"/>
        <v>-2255836.51866667</v>
      </c>
      <c r="AM289" s="43">
        <f>VLOOKUP(D289,'[9]2月'!$B:$C,2,0)</f>
        <v>540000</v>
      </c>
      <c r="AN289" s="43" t="e">
        <f>VLOOKUP(C289,河北应付账款!$C:$AL,18,0)</f>
        <v>#N/A</v>
      </c>
      <c r="AO289" s="43">
        <f>VLOOKUP(C289,'河北原材料（大宗）'!$C:$AN,20,0)</f>
        <v>1000000</v>
      </c>
      <c r="AP289" s="43" t="e">
        <f>VLOOKUP(C289,'预付&amp;票到付款'!$B:$AU,15,0)</f>
        <v>#N/A</v>
      </c>
      <c r="AQ289" s="43" t="e">
        <f>VLOOKUP(C289,'涉诉-河北'!$B:$AV,15,0)</f>
        <v>#N/A</v>
      </c>
    </row>
    <row r="290" s="25" customFormat="1" ht="16.5" hidden="1" spans="3:43">
      <c r="C290" s="25" t="s">
        <v>660</v>
      </c>
      <c r="D290" s="25" t="s">
        <v>661</v>
      </c>
      <c r="E290" s="25" t="s">
        <v>644</v>
      </c>
      <c r="F290" s="25" t="s">
        <v>645</v>
      </c>
      <c r="G290" s="66">
        <f>VLOOKUP($C290,'[2]2024.01月支付计划'!$B:$H,5,0)</f>
        <v>175880.4</v>
      </c>
      <c r="H290" s="66">
        <f>VLOOKUP($C290,'[2]2024.01月支付计划'!$B:$H,6,0)</f>
        <v>37071.9</v>
      </c>
      <c r="I290" s="66">
        <f>VLOOKUP($C290,'[2]2024.01月支付计划'!$B:$H,7,0)</f>
        <v>6178.65</v>
      </c>
      <c r="J290" s="24">
        <f t="shared" ref="J290:L290" si="352">P290+V290+Y290+AB290+AE290+S290+M290</f>
        <v>230110.093333333</v>
      </c>
      <c r="K290" s="24">
        <f t="shared" si="352"/>
        <v>150000</v>
      </c>
      <c r="L290" s="24">
        <f t="shared" si="352"/>
        <v>80110.0933333333</v>
      </c>
      <c r="M290" s="33">
        <f>VLOOKUP(C290,'[2]2024.01月支付计划'!$B:$K,10,0)</f>
        <v>30000</v>
      </c>
      <c r="N290" s="24">
        <v>20000</v>
      </c>
      <c r="O290" s="34">
        <f t="shared" si="340"/>
        <v>10000</v>
      </c>
      <c r="P290" s="34">
        <v>50000</v>
      </c>
      <c r="Q290" s="34"/>
      <c r="R290" s="34">
        <f t="shared" si="341"/>
        <v>50000</v>
      </c>
      <c r="S290" s="34">
        <f>VLOOKUP(D290,'[3]11月支付计划'!$D$3:$J$100,7,0)</f>
        <v>30000</v>
      </c>
      <c r="T290" s="34">
        <f>VLOOKUP(D290,'[4]11月'!$I:$J,2,0)</f>
        <v>30000</v>
      </c>
      <c r="U290" s="34">
        <f t="shared" si="344"/>
        <v>0</v>
      </c>
      <c r="V290" s="34"/>
      <c r="W290" s="34"/>
      <c r="X290" s="34">
        <f t="shared" si="342"/>
        <v>0</v>
      </c>
      <c r="Y290" s="35">
        <v>50000</v>
      </c>
      <c r="Z290" s="34">
        <f>VLOOKUP(D290,'[4]9月'!$I:$J,2,0)</f>
        <v>50000</v>
      </c>
      <c r="AA290" s="34">
        <f t="shared" si="313"/>
        <v>0</v>
      </c>
      <c r="AB290" s="35">
        <v>50000</v>
      </c>
      <c r="AC290" s="24">
        <f>VLOOKUP(D290,'[4]8月'!$I:$J,2,0)</f>
        <v>50000</v>
      </c>
      <c r="AD290" s="34">
        <f t="shared" si="314"/>
        <v>0</v>
      </c>
      <c r="AE290" s="24">
        <f>VLOOKUP(D290,[8]签批清单!$B:$C,2,0)</f>
        <v>20110.0933333333</v>
      </c>
      <c r="AF290" s="24"/>
      <c r="AG290" s="34">
        <f t="shared" si="315"/>
        <v>20110.0933333333</v>
      </c>
      <c r="AI290" s="42">
        <f t="shared" si="317"/>
        <v>29889.9066666667</v>
      </c>
      <c r="AJ290" s="42">
        <f t="shared" si="318"/>
        <v>-110.093333333294</v>
      </c>
      <c r="AK290" s="42">
        <f t="shared" si="319"/>
        <v>-50110.0933333333</v>
      </c>
      <c r="AL290" s="42">
        <f t="shared" si="320"/>
        <v>-80110.0933333333</v>
      </c>
      <c r="AM290" s="43" t="e">
        <f>VLOOKUP(D290,'[9]2月'!$B:$C,2,0)</f>
        <v>#N/A</v>
      </c>
      <c r="AN290" s="43" t="e">
        <f>VLOOKUP(C290,河北应付账款!$C:$AL,18,0)</f>
        <v>#N/A</v>
      </c>
      <c r="AO290" s="43">
        <f>VLOOKUP(C290,'河北原材料（大宗）'!$C:$AN,20,0)</f>
        <v>30000</v>
      </c>
      <c r="AP290" s="43" t="e">
        <f>VLOOKUP(C290,'预付&amp;票到付款'!$B:$AU,15,0)</f>
        <v>#N/A</v>
      </c>
      <c r="AQ290" s="43" t="e">
        <f>VLOOKUP(C290,'涉诉-河北'!$B:$AV,15,0)</f>
        <v>#N/A</v>
      </c>
    </row>
    <row r="291" s="25" customFormat="1" ht="16.5" hidden="1" spans="3:43">
      <c r="C291" s="25" t="s">
        <v>662</v>
      </c>
      <c r="D291" s="25" t="s">
        <v>663</v>
      </c>
      <c r="E291" s="25" t="s">
        <v>644</v>
      </c>
      <c r="F291" s="25" t="s">
        <v>645</v>
      </c>
      <c r="G291" s="66">
        <f>VLOOKUP($C291,'[2]2024.01月支付计划'!$B:$H,5,0)</f>
        <v>57647.12</v>
      </c>
      <c r="H291" s="66">
        <f>VLOOKUP($C291,'[2]2024.01月支付计划'!$B:$H,6,0)</f>
        <v>6700</v>
      </c>
      <c r="I291" s="66">
        <f>VLOOKUP($C291,'[2]2024.01月支付计划'!$B:$H,7,0)</f>
        <v>1116.66666666667</v>
      </c>
      <c r="J291" s="24">
        <f t="shared" ref="J291:L291" si="353">P291+V291+Y291+AB291+AE291+S291+M291</f>
        <v>388892.229333333</v>
      </c>
      <c r="K291" s="24">
        <f t="shared" si="353"/>
        <v>120306</v>
      </c>
      <c r="L291" s="24">
        <f t="shared" si="353"/>
        <v>268586.229333333</v>
      </c>
      <c r="M291" s="33">
        <f>VLOOKUP(C291,'[2]2024.01月支付计划'!$B:$K,10,0)</f>
        <v>70758.18</v>
      </c>
      <c r="N291" s="24">
        <v>14715</v>
      </c>
      <c r="O291" s="34">
        <f t="shared" si="340"/>
        <v>56043.18</v>
      </c>
      <c r="P291" s="34">
        <v>70758.18</v>
      </c>
      <c r="Q291" s="34"/>
      <c r="R291" s="34">
        <f t="shared" si="341"/>
        <v>70758.18</v>
      </c>
      <c r="S291" s="34">
        <f>VLOOKUP(D291,'[3]11月支付计划'!$D$3:$J$100,7,0)</f>
        <v>20000</v>
      </c>
      <c r="T291" s="34"/>
      <c r="U291" s="34">
        <f t="shared" si="344"/>
        <v>20000</v>
      </c>
      <c r="V291" s="34">
        <f>VLOOKUP(D291,'[10]10月份支付安排'!$C$4:$H$68,6,0)</f>
        <v>156508.12</v>
      </c>
      <c r="W291" s="34">
        <f>VLOOKUP(D291,'[4]10月'!$I:$J,2,0)</f>
        <v>98861</v>
      </c>
      <c r="X291" s="34">
        <f t="shared" si="342"/>
        <v>57647.12</v>
      </c>
      <c r="Y291" s="35">
        <v>50000</v>
      </c>
      <c r="Z291" s="34">
        <f>VLOOKUP(D291,'[4]9月'!$I:$J,2,0)</f>
        <v>6730</v>
      </c>
      <c r="AA291" s="34">
        <f t="shared" si="313"/>
        <v>43270</v>
      </c>
      <c r="AB291" s="35"/>
      <c r="AC291" s="24"/>
      <c r="AD291" s="34">
        <f t="shared" si="314"/>
        <v>0</v>
      </c>
      <c r="AE291" s="24">
        <f>VLOOKUP(D291,[8]签批清单!$B:$C,2,0)</f>
        <v>20867.7493333333</v>
      </c>
      <c r="AF291" s="24"/>
      <c r="AG291" s="34">
        <f t="shared" si="315"/>
        <v>20867.7493333333</v>
      </c>
      <c r="AI291" s="42">
        <f t="shared" si="317"/>
        <v>-107069.869333333</v>
      </c>
      <c r="AJ291" s="42">
        <f t="shared" si="318"/>
        <v>-127069.869333333</v>
      </c>
      <c r="AK291" s="42">
        <f t="shared" si="319"/>
        <v>-197828.049333333</v>
      </c>
      <c r="AL291" s="42">
        <f t="shared" si="320"/>
        <v>-268586.229333333</v>
      </c>
      <c r="AM291" s="43" t="e">
        <f>VLOOKUP(D291,'[9]2月'!$B:$C,2,0)</f>
        <v>#N/A</v>
      </c>
      <c r="AN291" s="43" t="e">
        <f>VLOOKUP(C291,河北应付账款!$C:$AL,18,0)</f>
        <v>#N/A</v>
      </c>
      <c r="AO291" s="43">
        <f>VLOOKUP(C291,'河北原材料（大宗）'!$C:$AN,20,0)</f>
        <v>20000</v>
      </c>
      <c r="AP291" s="43" t="e">
        <f>VLOOKUP(C291,'预付&amp;票到付款'!$B:$AU,15,0)</f>
        <v>#N/A</v>
      </c>
      <c r="AQ291" s="43" t="e">
        <f>VLOOKUP(C291,'涉诉-河北'!$B:$AV,15,0)</f>
        <v>#N/A</v>
      </c>
    </row>
    <row r="292" s="25" customFormat="1" ht="16.5" hidden="1" spans="3:43">
      <c r="C292" s="25" t="s">
        <v>646</v>
      </c>
      <c r="D292" s="25" t="s">
        <v>647</v>
      </c>
      <c r="E292" s="25" t="s">
        <v>644</v>
      </c>
      <c r="F292" s="25" t="s">
        <v>645</v>
      </c>
      <c r="G292" s="66">
        <f>VLOOKUP($C292,'[2]2024.01月支付计划'!$B:$H,5,0)</f>
        <v>53727.3000000004</v>
      </c>
      <c r="H292" s="66">
        <f>VLOOKUP($C292,'[2]2024.01月支付计划'!$B:$H,6,0)</f>
        <v>320527.3</v>
      </c>
      <c r="I292" s="66">
        <f>VLOOKUP($C292,'[2]2024.01月支付计划'!$B:$H,7,0)</f>
        <v>53421.2166666667</v>
      </c>
      <c r="J292" s="24">
        <f t="shared" ref="J292:L292" si="354">P292+V292+Y292+AB292+AE292+S292+M292</f>
        <v>1260701.52</v>
      </c>
      <c r="K292" s="24">
        <f t="shared" si="354"/>
        <v>625797.6</v>
      </c>
      <c r="L292" s="24">
        <f t="shared" si="354"/>
        <v>634903.92</v>
      </c>
      <c r="M292" s="33">
        <f>VLOOKUP(C292,'[2]2024.01月支付计划'!$B:$K,10,0)</f>
        <v>100000</v>
      </c>
      <c r="N292" s="24"/>
      <c r="O292" s="34">
        <f t="shared" si="340"/>
        <v>100000</v>
      </c>
      <c r="P292" s="34">
        <v>146900</v>
      </c>
      <c r="Q292" s="34">
        <f>VLOOKUP(D292,'[4]12月'!$I:$J,2,0)</f>
        <v>181002.38</v>
      </c>
      <c r="R292" s="34">
        <f t="shared" si="341"/>
        <v>-34102.38</v>
      </c>
      <c r="S292" s="34">
        <f>VLOOKUP(D292,'[3]11月支付计划'!$D$3:$J$100,7,0)</f>
        <v>500000</v>
      </c>
      <c r="T292" s="34"/>
      <c r="U292" s="34">
        <f t="shared" si="344"/>
        <v>500000</v>
      </c>
      <c r="V292" s="34">
        <f>VLOOKUP(D292,'[10]10月份支付安排'!$C$4:$H$68,6,0)</f>
        <v>154795.22</v>
      </c>
      <c r="W292" s="34"/>
      <c r="X292" s="34">
        <f t="shared" si="342"/>
        <v>154795.22</v>
      </c>
      <c r="Y292" s="34"/>
      <c r="Z292" s="34">
        <f>VLOOKUP(D292,'[4]9月'!$I:$J,2,0)</f>
        <v>154795.22</v>
      </c>
      <c r="AA292" s="34">
        <f t="shared" si="313"/>
        <v>-154795.22</v>
      </c>
      <c r="AB292" s="35">
        <v>209006.3</v>
      </c>
      <c r="AC292" s="24">
        <f>VLOOKUP(D292,'[4]8月'!$I:$J,2,0)</f>
        <v>140000</v>
      </c>
      <c r="AD292" s="34">
        <f t="shared" si="314"/>
        <v>69006.3</v>
      </c>
      <c r="AE292" s="24">
        <v>150000</v>
      </c>
      <c r="AF292" s="24">
        <f>VLOOKUP(D292,'[4]7月'!$I:$J,2,0)</f>
        <v>150000</v>
      </c>
      <c r="AG292" s="34">
        <f t="shared" si="315"/>
        <v>0</v>
      </c>
      <c r="AI292" s="42">
        <f t="shared" si="317"/>
        <v>111996.08</v>
      </c>
      <c r="AJ292" s="42">
        <f t="shared" si="318"/>
        <v>-388003.92</v>
      </c>
      <c r="AK292" s="42">
        <f t="shared" si="319"/>
        <v>-534903.92</v>
      </c>
      <c r="AL292" s="42">
        <f t="shared" si="320"/>
        <v>-634903.92</v>
      </c>
      <c r="AM292" s="43" t="e">
        <f>VLOOKUP(D292,'[9]2月'!$B:$C,2,0)</f>
        <v>#N/A</v>
      </c>
      <c r="AN292" s="43" t="e">
        <f>VLOOKUP(C292,河北应付账款!$C:$AL,18,0)</f>
        <v>#N/A</v>
      </c>
      <c r="AO292" s="43">
        <f>VLOOKUP(C292,'河北原材料（大宗）'!$C:$AN,20,0)</f>
        <v>500000</v>
      </c>
      <c r="AP292" s="43" t="e">
        <f>VLOOKUP(C292,'预付&amp;票到付款'!$B:$AU,15,0)</f>
        <v>#N/A</v>
      </c>
      <c r="AQ292" s="43" t="e">
        <f>VLOOKUP(C292,'涉诉-河北'!$B:$AV,15,0)</f>
        <v>#N/A</v>
      </c>
    </row>
    <row r="293" s="25" customFormat="1" ht="16.5" hidden="1" spans="3:43">
      <c r="C293" s="25" t="s">
        <v>664</v>
      </c>
      <c r="D293" s="25" t="s">
        <v>665</v>
      </c>
      <c r="E293" s="25" t="s">
        <v>644</v>
      </c>
      <c r="F293" s="25" t="s">
        <v>645</v>
      </c>
      <c r="G293" s="66">
        <v>0</v>
      </c>
      <c r="H293" s="66">
        <v>0</v>
      </c>
      <c r="I293" s="66">
        <v>0</v>
      </c>
      <c r="J293" s="24">
        <f t="shared" ref="J293:L293" si="355">P293+V293+Y293+AB293+AE293+S293+M293</f>
        <v>753449.14</v>
      </c>
      <c r="K293" s="24">
        <f t="shared" si="355"/>
        <v>688923.75</v>
      </c>
      <c r="L293" s="24">
        <f t="shared" si="355"/>
        <v>64525.39</v>
      </c>
      <c r="M293" s="33"/>
      <c r="N293" s="24">
        <v>280000</v>
      </c>
      <c r="O293" s="34">
        <f t="shared" si="340"/>
        <v>-280000</v>
      </c>
      <c r="P293" s="34">
        <v>128459.04</v>
      </c>
      <c r="Q293" s="34">
        <f>VLOOKUP(D293,'[4]12月'!$I:$J,2,0)</f>
        <v>177800</v>
      </c>
      <c r="R293" s="34">
        <f t="shared" si="341"/>
        <v>-49340.96</v>
      </c>
      <c r="S293" s="34">
        <f>VLOOKUP(D293,'[3]11月支付计划'!$D$3:$J$100,7,0)</f>
        <v>200000</v>
      </c>
      <c r="T293" s="34"/>
      <c r="U293" s="34">
        <f t="shared" si="344"/>
        <v>200000</v>
      </c>
      <c r="V293" s="34">
        <f>VLOOKUP(D293,'[10]10月份支付安排'!$C$4:$H$68,6,0)</f>
        <v>151985.15</v>
      </c>
      <c r="W293" s="34"/>
      <c r="X293" s="34">
        <f t="shared" si="342"/>
        <v>151985.15</v>
      </c>
      <c r="Y293" s="35">
        <v>151985.15</v>
      </c>
      <c r="Z293" s="34">
        <f>VLOOKUP(D293,'[4]9月'!$I:$J,2,0)</f>
        <v>151985.15</v>
      </c>
      <c r="AA293" s="34">
        <f t="shared" si="313"/>
        <v>0</v>
      </c>
      <c r="AB293" s="35">
        <v>41881.2</v>
      </c>
      <c r="AC293" s="24"/>
      <c r="AD293" s="34">
        <f t="shared" si="314"/>
        <v>41881.2</v>
      </c>
      <c r="AE293" s="24">
        <v>79138.6</v>
      </c>
      <c r="AF293" s="24">
        <f>VLOOKUP(D293,'[4]7月'!$I:$J,2,0)</f>
        <v>79138.6</v>
      </c>
      <c r="AG293" s="34">
        <f t="shared" si="315"/>
        <v>0</v>
      </c>
      <c r="AI293" s="42">
        <f t="shared" si="317"/>
        <v>263933.65</v>
      </c>
      <c r="AJ293" s="42">
        <f t="shared" si="318"/>
        <v>63933.65</v>
      </c>
      <c r="AK293" s="42">
        <f t="shared" si="319"/>
        <v>-64525.39</v>
      </c>
      <c r="AL293" s="42">
        <f t="shared" si="320"/>
        <v>-64525.39</v>
      </c>
      <c r="AM293" s="43" t="e">
        <f>VLOOKUP(D293,'[9]2月'!$B:$C,2,0)</f>
        <v>#N/A</v>
      </c>
      <c r="AN293" s="43" t="e">
        <f>VLOOKUP(C293,河北应付账款!$C:$AL,18,0)</f>
        <v>#N/A</v>
      </c>
      <c r="AO293" s="43">
        <f>VLOOKUP(C293,'河北原材料（大宗）'!$C:$AN,20,0)</f>
        <v>200000</v>
      </c>
      <c r="AP293" s="43" t="e">
        <f>VLOOKUP(C293,'预付&amp;票到付款'!$B:$AU,15,0)</f>
        <v>#N/A</v>
      </c>
      <c r="AQ293" s="43" t="e">
        <f>VLOOKUP(C293,'涉诉-河北'!$B:$AV,15,0)</f>
        <v>#N/A</v>
      </c>
    </row>
    <row r="294" s="25" customFormat="1" ht="16.5" hidden="1" spans="3:43">
      <c r="C294" s="25" t="s">
        <v>666</v>
      </c>
      <c r="D294" s="25" t="s">
        <v>667</v>
      </c>
      <c r="E294" s="25" t="s">
        <v>644</v>
      </c>
      <c r="F294" s="25" t="s">
        <v>645</v>
      </c>
      <c r="G294" s="66">
        <f>VLOOKUP($C294,'[2]2024.01月支付计划'!$B:$H,5,0)</f>
        <v>13952.36</v>
      </c>
      <c r="H294" s="66">
        <f>VLOOKUP($C294,'[2]2024.01月支付计划'!$B:$H,6,0)</f>
        <v>12500</v>
      </c>
      <c r="I294" s="66">
        <f>VLOOKUP($C294,'[2]2024.01月支付计划'!$B:$H,7,0)</f>
        <v>2083.33333333333</v>
      </c>
      <c r="J294" s="24">
        <f t="shared" ref="J294:L294" si="356">P294+V294+Y294+AB294+AE294+S294+M294</f>
        <v>134254.4</v>
      </c>
      <c r="K294" s="24">
        <f t="shared" si="356"/>
        <v>53260.1</v>
      </c>
      <c r="L294" s="24">
        <f t="shared" si="356"/>
        <v>80994.3</v>
      </c>
      <c r="M294" s="33">
        <f>VLOOKUP(C294,'[2]2024.01月支付计划'!$B:$K,10,0)</f>
        <v>2000</v>
      </c>
      <c r="N294" s="24"/>
      <c r="O294" s="34">
        <f t="shared" si="340"/>
        <v>2000</v>
      </c>
      <c r="P294" s="34">
        <v>0</v>
      </c>
      <c r="Q294" s="34">
        <f>VLOOKUP(D294,'[4]12月'!$I:$J,2,0)</f>
        <v>260.1</v>
      </c>
      <c r="R294" s="34">
        <f t="shared" si="341"/>
        <v>-260.1</v>
      </c>
      <c r="S294" s="34">
        <f>VLOOKUP(D294,'[3]11月支付计划'!$D$3:$J$100,7,0)</f>
        <v>47494.25</v>
      </c>
      <c r="T294" s="34"/>
      <c r="U294" s="34">
        <f t="shared" si="344"/>
        <v>47494.25</v>
      </c>
      <c r="V294" s="34">
        <f>VLOOKUP(D294,'[10]10月份支付安排'!$C$4:$H$68,6,0)</f>
        <v>47494.25</v>
      </c>
      <c r="W294" s="34">
        <f>VLOOKUP(D294,'[4]10月'!$I:$J,2,0)</f>
        <v>46000</v>
      </c>
      <c r="X294" s="34">
        <f t="shared" si="342"/>
        <v>1494.25</v>
      </c>
      <c r="Y294" s="35">
        <v>30000</v>
      </c>
      <c r="Z294" s="34"/>
      <c r="AA294" s="34">
        <f t="shared" si="313"/>
        <v>30000</v>
      </c>
      <c r="AB294" s="35"/>
      <c r="AC294" s="24"/>
      <c r="AD294" s="34">
        <f t="shared" si="314"/>
        <v>0</v>
      </c>
      <c r="AE294" s="24">
        <f>VLOOKUP(D294,[8]签批清单!$B:$C,2,0)</f>
        <v>7265.9</v>
      </c>
      <c r="AF294" s="24">
        <f>VLOOKUP(D294,'[4]7月'!$I:$J,2,0)</f>
        <v>7000</v>
      </c>
      <c r="AG294" s="34">
        <f t="shared" si="315"/>
        <v>265.9</v>
      </c>
      <c r="AI294" s="42">
        <f t="shared" si="317"/>
        <v>-31500.05</v>
      </c>
      <c r="AJ294" s="42">
        <f t="shared" si="318"/>
        <v>-78994.3</v>
      </c>
      <c r="AK294" s="42">
        <f t="shared" si="319"/>
        <v>-78994.3</v>
      </c>
      <c r="AL294" s="42">
        <f t="shared" si="320"/>
        <v>-80994.3</v>
      </c>
      <c r="AM294" s="43" t="e">
        <f>VLOOKUP(D294,'[9]2月'!$B:$C,2,0)</f>
        <v>#N/A</v>
      </c>
      <c r="AN294" s="43" t="e">
        <f>VLOOKUP(C294,河北应付账款!$C:$AL,18,0)</f>
        <v>#N/A</v>
      </c>
      <c r="AO294" s="43">
        <f>VLOOKUP(C294,'河北原材料（大宗）'!$C:$AN,20,0)</f>
        <v>47494.25</v>
      </c>
      <c r="AP294" s="43" t="e">
        <f>VLOOKUP(C294,'预付&amp;票到付款'!$B:$AU,15,0)</f>
        <v>#N/A</v>
      </c>
      <c r="AQ294" s="43" t="e">
        <f>VLOOKUP(C294,'涉诉-河北'!$B:$AV,15,0)</f>
        <v>#N/A</v>
      </c>
    </row>
    <row r="295" s="25" customFormat="1" ht="16.5" hidden="1" spans="3:43">
      <c r="C295" s="25" t="s">
        <v>668</v>
      </c>
      <c r="D295" s="25" t="s">
        <v>669</v>
      </c>
      <c r="E295" s="25" t="s">
        <v>644</v>
      </c>
      <c r="F295" s="25" t="s">
        <v>645</v>
      </c>
      <c r="G295" s="66">
        <f>VLOOKUP($C295,'[2]2024.01月支付计划'!$B:$H,5,0)</f>
        <v>44064.5</v>
      </c>
      <c r="H295" s="66">
        <f>VLOOKUP($C295,'[2]2024.01月支付计划'!$B:$H,6,0)</f>
        <v>18166</v>
      </c>
      <c r="I295" s="66">
        <f>VLOOKUP($C295,'[2]2024.01月支付计划'!$B:$H,7,0)</f>
        <v>3027.66666666667</v>
      </c>
      <c r="J295" s="24">
        <f t="shared" ref="J295:L295" si="357">P295+V295+Y295+AB295+AE295+S295+M295</f>
        <v>110000</v>
      </c>
      <c r="K295" s="24">
        <f t="shared" si="357"/>
        <v>50000</v>
      </c>
      <c r="L295" s="24">
        <f t="shared" si="357"/>
        <v>60000</v>
      </c>
      <c r="M295" s="33">
        <f>VLOOKUP(C295,'[2]2024.01月支付计划'!$B:$K,10,0)</f>
        <v>20000</v>
      </c>
      <c r="N295" s="24"/>
      <c r="O295" s="34">
        <f t="shared" si="340"/>
        <v>20000</v>
      </c>
      <c r="P295" s="34">
        <v>20000</v>
      </c>
      <c r="Q295" s="34"/>
      <c r="R295" s="34">
        <f t="shared" si="341"/>
        <v>20000</v>
      </c>
      <c r="S295" s="34">
        <f>VLOOKUP(D295,'[3]11月支付计划'!$D$3:$J$100,7,0)</f>
        <v>20000</v>
      </c>
      <c r="T295" s="34"/>
      <c r="U295" s="34">
        <f t="shared" si="344"/>
        <v>20000</v>
      </c>
      <c r="V295" s="34">
        <f>VLOOKUP(D295,'[10]10月份支付安排'!$C$4:$H$68,6,0)</f>
        <v>0</v>
      </c>
      <c r="W295" s="34">
        <f>VLOOKUP(D295,'[4]10月'!$I:$J,2,0)</f>
        <v>20000</v>
      </c>
      <c r="X295" s="34">
        <f t="shared" si="342"/>
        <v>-20000</v>
      </c>
      <c r="Y295" s="35">
        <v>20000</v>
      </c>
      <c r="Z295" s="34"/>
      <c r="AA295" s="34">
        <f t="shared" si="313"/>
        <v>20000</v>
      </c>
      <c r="AB295" s="35">
        <v>30000</v>
      </c>
      <c r="AC295" s="24">
        <f>VLOOKUP(D295,'[4]8月'!$I:$J,2,0)</f>
        <v>30000</v>
      </c>
      <c r="AD295" s="34">
        <f t="shared" si="314"/>
        <v>0</v>
      </c>
      <c r="AE295" s="24"/>
      <c r="AF295" s="24"/>
      <c r="AG295" s="34">
        <f t="shared" si="315"/>
        <v>0</v>
      </c>
      <c r="AI295" s="42">
        <f t="shared" si="317"/>
        <v>0</v>
      </c>
      <c r="AJ295" s="42">
        <f t="shared" si="318"/>
        <v>-20000</v>
      </c>
      <c r="AK295" s="42">
        <f t="shared" si="319"/>
        <v>-40000</v>
      </c>
      <c r="AL295" s="42">
        <f t="shared" si="320"/>
        <v>-60000</v>
      </c>
      <c r="AM295" s="43" t="e">
        <f>VLOOKUP(D295,'[9]2月'!$B:$C,2,0)</f>
        <v>#N/A</v>
      </c>
      <c r="AN295" s="43" t="e">
        <f>VLOOKUP(C295,河北应付账款!$C:$AL,18,0)</f>
        <v>#N/A</v>
      </c>
      <c r="AO295" s="43">
        <f>VLOOKUP(C295,'河北原材料（大宗）'!$C:$AN,20,0)</f>
        <v>20000</v>
      </c>
      <c r="AP295" s="43" t="e">
        <f>VLOOKUP(C295,'预付&amp;票到付款'!$B:$AU,15,0)</f>
        <v>#N/A</v>
      </c>
      <c r="AQ295" s="43" t="e">
        <f>VLOOKUP(C295,'涉诉-河北'!$B:$AV,15,0)</f>
        <v>#N/A</v>
      </c>
    </row>
    <row r="296" s="25" customFormat="1" ht="16.5" hidden="1" spans="3:43">
      <c r="C296" s="25" t="s">
        <v>670</v>
      </c>
      <c r="D296" s="25" t="s">
        <v>671</v>
      </c>
      <c r="E296" s="25" t="s">
        <v>644</v>
      </c>
      <c r="F296" s="25" t="s">
        <v>645</v>
      </c>
      <c r="G296" s="66">
        <f>VLOOKUP($C296,'[2]2024.01月支付计划'!$B:$H,5,0)</f>
        <v>49897</v>
      </c>
      <c r="H296" s="66">
        <f>VLOOKUP($C296,'[2]2024.01月支付计划'!$B:$H,6,0)</f>
        <v>84600</v>
      </c>
      <c r="I296" s="66">
        <f>VLOOKUP($C296,'[2]2024.01月支付计划'!$B:$H,7,0)</f>
        <v>14100</v>
      </c>
      <c r="J296" s="24">
        <f t="shared" ref="J296:L296" si="358">P296+V296+Y296+AB296+AE296+S296+M296</f>
        <v>133393.566666667</v>
      </c>
      <c r="K296" s="24">
        <f t="shared" si="358"/>
        <v>120774</v>
      </c>
      <c r="L296" s="24">
        <f t="shared" si="358"/>
        <v>12619.5666666667</v>
      </c>
      <c r="M296" s="33">
        <f>VLOOKUP(C296,'[2]2024.01月支付计划'!$B:$K,10,0)</f>
        <v>11000</v>
      </c>
      <c r="N296" s="24">
        <v>49897</v>
      </c>
      <c r="O296" s="34">
        <f t="shared" si="340"/>
        <v>-38897</v>
      </c>
      <c r="P296" s="34">
        <v>40692</v>
      </c>
      <c r="Q296" s="34"/>
      <c r="R296" s="34">
        <f t="shared" si="341"/>
        <v>40692</v>
      </c>
      <c r="S296" s="34">
        <f>VLOOKUP(D296,'[3]11月支付计划'!$D$3:$J$100,7,0)</f>
        <v>40692</v>
      </c>
      <c r="T296" s="34"/>
      <c r="U296" s="34">
        <f t="shared" si="344"/>
        <v>40692</v>
      </c>
      <c r="V296" s="34"/>
      <c r="W296" s="34">
        <f>VLOOKUP(D296,'[4]10月'!$I:$J,2,0)</f>
        <v>34692</v>
      </c>
      <c r="X296" s="34">
        <f t="shared" si="342"/>
        <v>-34692</v>
      </c>
      <c r="Y296" s="34"/>
      <c r="Z296" s="34"/>
      <c r="AA296" s="34">
        <f t="shared" si="313"/>
        <v>0</v>
      </c>
      <c r="AB296" s="35">
        <v>36184.9</v>
      </c>
      <c r="AC296" s="24">
        <f>VLOOKUP(D296,'[4]8月'!$I:$J,2,0)</f>
        <v>36185</v>
      </c>
      <c r="AD296" s="34">
        <f t="shared" si="314"/>
        <v>-0.0999999999985448</v>
      </c>
      <c r="AE296" s="24">
        <f>VLOOKUP(D296,[8]签批清单!$B:$C,2,0)</f>
        <v>4824.66666666667</v>
      </c>
      <c r="AF296" s="24"/>
      <c r="AG296" s="34">
        <f t="shared" si="315"/>
        <v>4824.66666666667</v>
      </c>
      <c r="AI296" s="42">
        <f t="shared" si="317"/>
        <v>79764.4333333333</v>
      </c>
      <c r="AJ296" s="42">
        <f t="shared" si="318"/>
        <v>39072.4333333333</v>
      </c>
      <c r="AK296" s="42">
        <f t="shared" si="319"/>
        <v>-1619.56666666668</v>
      </c>
      <c r="AL296" s="42">
        <f t="shared" si="320"/>
        <v>-12619.5666666667</v>
      </c>
      <c r="AM296" s="43" t="e">
        <f>VLOOKUP(D296,'[9]2月'!$B:$C,2,0)</f>
        <v>#N/A</v>
      </c>
      <c r="AN296" s="43" t="e">
        <f>VLOOKUP(C296,河北应付账款!$C:$AL,18,0)</f>
        <v>#N/A</v>
      </c>
      <c r="AO296" s="43">
        <f>VLOOKUP(C296,'河北原材料（大宗）'!$C:$AN,20,0)</f>
        <v>40692</v>
      </c>
      <c r="AP296" s="43" t="e">
        <f>VLOOKUP(C296,'预付&amp;票到付款'!$B:$AU,15,0)</f>
        <v>#N/A</v>
      </c>
      <c r="AQ296" s="43" t="e">
        <f>VLOOKUP(C296,'涉诉-河北'!$B:$AV,15,0)</f>
        <v>#N/A</v>
      </c>
    </row>
    <row r="297" s="25" customFormat="1" ht="16.5" hidden="1" spans="3:43">
      <c r="C297" s="25" t="s">
        <v>672</v>
      </c>
      <c r="D297" s="25" t="s">
        <v>673</v>
      </c>
      <c r="E297" s="25" t="s">
        <v>644</v>
      </c>
      <c r="F297" s="25" t="s">
        <v>645</v>
      </c>
      <c r="G297" s="66">
        <f>VLOOKUP($C297,'[2]2024.01月支付计划'!$B:$H,5,0)</f>
        <v>41400</v>
      </c>
      <c r="H297" s="66">
        <f>VLOOKUP($C297,'[2]2024.01月支付计划'!$B:$H,6,0)</f>
        <v>63300</v>
      </c>
      <c r="I297" s="66">
        <f>VLOOKUP($C297,'[2]2024.01月支付计划'!$B:$H,7,0)</f>
        <v>10550</v>
      </c>
      <c r="J297" s="24">
        <f t="shared" ref="J297:L297" si="359">P297+V297+Y297+AB297+AE297+S297+M297</f>
        <v>136976.133333333</v>
      </c>
      <c r="K297" s="24">
        <f t="shared" si="359"/>
        <v>122921</v>
      </c>
      <c r="L297" s="24">
        <f t="shared" si="359"/>
        <v>14055.1333333333</v>
      </c>
      <c r="M297" s="33">
        <f>VLOOKUP(C297,'[2]2024.01月支付计划'!$B:$K,10,0)</f>
        <v>8000</v>
      </c>
      <c r="N297" s="24">
        <v>41400</v>
      </c>
      <c r="O297" s="34">
        <f t="shared" si="340"/>
        <v>-33400</v>
      </c>
      <c r="P297" s="34">
        <v>41400</v>
      </c>
      <c r="Q297" s="34"/>
      <c r="R297" s="34">
        <f t="shared" si="341"/>
        <v>41400</v>
      </c>
      <c r="S297" s="34">
        <f>VLOOKUP(D297,'[3]11月支付计划'!$D$3:$J$100,7,0)</f>
        <v>20000</v>
      </c>
      <c r="T297" s="34">
        <f>VLOOKUP(D297,'[4]11月'!$I:$J,2,0)</f>
        <v>21895</v>
      </c>
      <c r="U297" s="34">
        <f t="shared" si="344"/>
        <v>-1895</v>
      </c>
      <c r="V297" s="34"/>
      <c r="W297" s="34"/>
      <c r="X297" s="34">
        <f t="shared" si="342"/>
        <v>0</v>
      </c>
      <c r="Y297" s="35">
        <v>29626</v>
      </c>
      <c r="Z297" s="34">
        <f>VLOOKUP(D297,'[4]9月'!$I:$J,2,0)</f>
        <v>29626</v>
      </c>
      <c r="AA297" s="34">
        <f t="shared" si="313"/>
        <v>0</v>
      </c>
      <c r="AB297" s="35">
        <v>30000</v>
      </c>
      <c r="AC297" s="24">
        <f>VLOOKUP(D297,'[4]8月'!$I:$J,2,0)</f>
        <v>30000</v>
      </c>
      <c r="AD297" s="34">
        <f t="shared" si="314"/>
        <v>0</v>
      </c>
      <c r="AE297" s="24">
        <f>VLOOKUP(D297,[8]签批清单!$B:$C,2,0)</f>
        <v>7950.13333333333</v>
      </c>
      <c r="AF297" s="24"/>
      <c r="AG297" s="34">
        <f t="shared" si="315"/>
        <v>7950.13333333333</v>
      </c>
      <c r="AI297" s="42">
        <f t="shared" si="317"/>
        <v>55344.8666666667</v>
      </c>
      <c r="AJ297" s="42">
        <f t="shared" si="318"/>
        <v>35344.8666666667</v>
      </c>
      <c r="AK297" s="42">
        <f t="shared" si="319"/>
        <v>-6055.13333333333</v>
      </c>
      <c r="AL297" s="42">
        <f t="shared" si="320"/>
        <v>-14055.1333333333</v>
      </c>
      <c r="AM297" s="43" t="e">
        <f>VLOOKUP(D297,'[9]2月'!$B:$C,2,0)</f>
        <v>#N/A</v>
      </c>
      <c r="AN297" s="43" t="e">
        <f>VLOOKUP(C297,河北应付账款!$C:$AL,18,0)</f>
        <v>#N/A</v>
      </c>
      <c r="AO297" s="43">
        <f>VLOOKUP(C297,'河北原材料（大宗）'!$C:$AN,20,0)</f>
        <v>20000</v>
      </c>
      <c r="AP297" s="43" t="e">
        <f>VLOOKUP(C297,'预付&amp;票到付款'!$B:$AU,15,0)</f>
        <v>#N/A</v>
      </c>
      <c r="AQ297" s="43" t="e">
        <f>VLOOKUP(C297,'涉诉-河北'!$B:$AV,15,0)</f>
        <v>#N/A</v>
      </c>
    </row>
    <row r="298" s="25" customFormat="1" ht="16.5" hidden="1" spans="3:43">
      <c r="C298" s="25" t="s">
        <v>674</v>
      </c>
      <c r="D298" s="25" t="s">
        <v>675</v>
      </c>
      <c r="E298" s="25" t="s">
        <v>644</v>
      </c>
      <c r="F298" s="25" t="s">
        <v>645</v>
      </c>
      <c r="G298" s="66">
        <f>VLOOKUP($C298,'[2]2024.01月支付计划'!$B:$H,5,0)</f>
        <v>39974.95</v>
      </c>
      <c r="H298" s="66">
        <f>VLOOKUP($C298,'[2]2024.01月支付计划'!$B:$H,6,0)</f>
        <v>64784.95</v>
      </c>
      <c r="I298" s="66">
        <f>VLOOKUP($C298,'[2]2024.01月支付计划'!$B:$H,7,0)</f>
        <v>10797.4916666667</v>
      </c>
      <c r="J298" s="24">
        <f t="shared" ref="J298:L298" si="360">P298+V298+Y298+AB298+AE298+S298+M298</f>
        <v>120000</v>
      </c>
      <c r="K298" s="24">
        <f t="shared" si="360"/>
        <v>0</v>
      </c>
      <c r="L298" s="24">
        <f t="shared" si="360"/>
        <v>120000</v>
      </c>
      <c r="M298" s="33">
        <f>VLOOKUP(C298,'[2]2024.01月支付计划'!$B:$K,10,0)</f>
        <v>20000</v>
      </c>
      <c r="N298" s="24"/>
      <c r="O298" s="34">
        <f t="shared" si="340"/>
        <v>20000</v>
      </c>
      <c r="P298" s="34">
        <v>30000</v>
      </c>
      <c r="Q298" s="34"/>
      <c r="R298" s="34">
        <f t="shared" si="341"/>
        <v>30000</v>
      </c>
      <c r="S298" s="34">
        <f>VLOOKUP(D298,'[3]11月支付计划'!$D$3:$J$100,7,0)</f>
        <v>20000</v>
      </c>
      <c r="T298" s="34"/>
      <c r="U298" s="34">
        <f t="shared" si="344"/>
        <v>20000</v>
      </c>
      <c r="V298" s="34">
        <f>VLOOKUP(D298,'[10]10月份支付安排'!$C$4:$H$68,6,0)</f>
        <v>0</v>
      </c>
      <c r="W298" s="34"/>
      <c r="X298" s="34">
        <f t="shared" si="342"/>
        <v>0</v>
      </c>
      <c r="Y298" s="35">
        <v>20000</v>
      </c>
      <c r="Z298" s="34"/>
      <c r="AA298" s="34">
        <f t="shared" si="313"/>
        <v>20000</v>
      </c>
      <c r="AB298" s="35">
        <v>30000</v>
      </c>
      <c r="AC298" s="24"/>
      <c r="AD298" s="34">
        <f t="shared" si="314"/>
        <v>30000</v>
      </c>
      <c r="AE298" s="24"/>
      <c r="AF298" s="24"/>
      <c r="AG298" s="34">
        <f t="shared" si="315"/>
        <v>0</v>
      </c>
      <c r="AI298" s="42">
        <f t="shared" si="317"/>
        <v>-50000</v>
      </c>
      <c r="AJ298" s="42">
        <f t="shared" si="318"/>
        <v>-70000</v>
      </c>
      <c r="AK298" s="42">
        <f t="shared" si="319"/>
        <v>-100000</v>
      </c>
      <c r="AL298" s="42">
        <f t="shared" si="320"/>
        <v>-120000</v>
      </c>
      <c r="AM298" s="43" t="e">
        <f>VLOOKUP(D298,'[9]2月'!$B:$C,2,0)</f>
        <v>#N/A</v>
      </c>
      <c r="AN298" s="43" t="e">
        <f>VLOOKUP(C298,河北应付账款!$C:$AL,18,0)</f>
        <v>#N/A</v>
      </c>
      <c r="AO298" s="43">
        <f>VLOOKUP(C298,'河北原材料（大宗）'!$C:$AN,20,0)</f>
        <v>20000</v>
      </c>
      <c r="AP298" s="43" t="e">
        <f>VLOOKUP(C298,'预付&amp;票到付款'!$B:$AU,15,0)</f>
        <v>#N/A</v>
      </c>
      <c r="AQ298" s="43" t="e">
        <f>VLOOKUP(C298,'涉诉-河北'!$B:$AV,15,0)</f>
        <v>#N/A</v>
      </c>
    </row>
    <row r="299" s="25" customFormat="1" ht="16.5" hidden="1" spans="3:43">
      <c r="C299" s="25" t="s">
        <v>642</v>
      </c>
      <c r="D299" s="25" t="s">
        <v>643</v>
      </c>
      <c r="E299" s="25" t="s">
        <v>644</v>
      </c>
      <c r="F299" s="25" t="s">
        <v>645</v>
      </c>
      <c r="G299" s="66">
        <f>VLOOKUP($C299,'[2]2024.01月支付计划'!$B:$H,5,0)</f>
        <v>0</v>
      </c>
      <c r="H299" s="66">
        <f>VLOOKUP($C299,'[2]2024.01月支付计划'!$B:$H,6,0)</f>
        <v>117900</v>
      </c>
      <c r="I299" s="66">
        <f>VLOOKUP($C299,'[2]2024.01月支付计划'!$B:$H,7,0)</f>
        <v>19650</v>
      </c>
      <c r="J299" s="24">
        <f t="shared" ref="J299:L299" si="361">P299+V299+Y299+AB299+AE299+S299+M299</f>
        <v>205328</v>
      </c>
      <c r="K299" s="24">
        <f t="shared" si="361"/>
        <v>191016</v>
      </c>
      <c r="L299" s="24">
        <f t="shared" si="361"/>
        <v>14312</v>
      </c>
      <c r="M299" s="33">
        <f>VLOOKUP(C299,'[2]2024.01月支付计划'!$B:$K,10,0)</f>
        <v>24922</v>
      </c>
      <c r="N299" s="24">
        <v>24922</v>
      </c>
      <c r="O299" s="34">
        <f t="shared" si="340"/>
        <v>0</v>
      </c>
      <c r="P299" s="34">
        <v>59388</v>
      </c>
      <c r="Q299" s="34">
        <f>VLOOKUP(D299,'[4]12月'!$I:$J,2,0)</f>
        <v>59388</v>
      </c>
      <c r="R299" s="34">
        <f t="shared" si="341"/>
        <v>0</v>
      </c>
      <c r="S299" s="34">
        <f>VLOOKUP(D299,'[3]11月支付计划'!$D$3:$J$100,7,0)</f>
        <v>40000</v>
      </c>
      <c r="T299" s="34">
        <f>VLOOKUP(D299,'[4]11月'!$I:$J,2,0)</f>
        <v>37068</v>
      </c>
      <c r="U299" s="34">
        <f t="shared" si="344"/>
        <v>2932</v>
      </c>
      <c r="V299" s="34">
        <f>VLOOKUP(D299,'[10]10月份支付安排'!$C$4:$H$68,6,0)</f>
        <v>16380</v>
      </c>
      <c r="W299" s="34">
        <f>VLOOKUP(D299,'[4]10月'!$I:$J,2,0)</f>
        <v>5000</v>
      </c>
      <c r="X299" s="34">
        <f t="shared" si="342"/>
        <v>11380</v>
      </c>
      <c r="Y299" s="35">
        <v>16380</v>
      </c>
      <c r="Z299" s="34">
        <f>VLOOKUP(D299,'[4]9月'!$I:$J,2,0)</f>
        <v>16380</v>
      </c>
      <c r="AA299" s="34">
        <f t="shared" si="313"/>
        <v>0</v>
      </c>
      <c r="AB299" s="35"/>
      <c r="AC299" s="24"/>
      <c r="AD299" s="34">
        <f t="shared" si="314"/>
        <v>0</v>
      </c>
      <c r="AE299" s="24">
        <v>48258</v>
      </c>
      <c r="AF299" s="24">
        <f>VLOOKUP(D299,'[4]7月'!$I:$J,2,0)</f>
        <v>48258</v>
      </c>
      <c r="AG299" s="34">
        <f t="shared" si="315"/>
        <v>0</v>
      </c>
      <c r="AI299" s="42">
        <f t="shared" si="317"/>
        <v>109998</v>
      </c>
      <c r="AJ299" s="42">
        <f t="shared" si="318"/>
        <v>69998</v>
      </c>
      <c r="AK299" s="42">
        <f t="shared" si="319"/>
        <v>10610</v>
      </c>
      <c r="AL299" s="42">
        <f t="shared" si="320"/>
        <v>-14312</v>
      </c>
      <c r="AM299" s="43" t="e">
        <f>VLOOKUP(D299,'[9]2月'!$B:$C,2,0)</f>
        <v>#N/A</v>
      </c>
      <c r="AN299" s="43" t="e">
        <f>VLOOKUP(C299,河北应付账款!$C:$AL,18,0)</f>
        <v>#N/A</v>
      </c>
      <c r="AO299" s="43">
        <f>VLOOKUP(C299,'河北原材料（大宗）'!$C:$AN,20,0)</f>
        <v>40000</v>
      </c>
      <c r="AP299" s="43" t="e">
        <f>VLOOKUP(C299,'预付&amp;票到付款'!$B:$AU,15,0)</f>
        <v>#N/A</v>
      </c>
      <c r="AQ299" s="43" t="e">
        <f>VLOOKUP(C299,'涉诉-河北'!$B:$AV,15,0)</f>
        <v>#N/A</v>
      </c>
    </row>
    <row r="300" s="25" customFormat="1" ht="16.5" hidden="1" spans="3:43">
      <c r="C300" s="25" t="s">
        <v>676</v>
      </c>
      <c r="D300" s="25" t="s">
        <v>677</v>
      </c>
      <c r="E300" s="25" t="s">
        <v>644</v>
      </c>
      <c r="F300" s="25" t="s">
        <v>645</v>
      </c>
      <c r="G300" s="66">
        <f>VLOOKUP($C300,'[2]2024.01月支付计划'!$B:$H,5,0)</f>
        <v>7761</v>
      </c>
      <c r="H300" s="66">
        <f>VLOOKUP($C300,'[2]2024.01月支付计划'!$B:$H,6,0)</f>
        <v>52243</v>
      </c>
      <c r="I300" s="66">
        <f>VLOOKUP($C300,'[2]2024.01月支付计划'!$B:$H,7,0)</f>
        <v>8707.16666666667</v>
      </c>
      <c r="J300" s="24">
        <f t="shared" ref="J300:L300" si="362">P300+V300+Y300+AB300+AE300+S300+M300</f>
        <v>66364.2666666667</v>
      </c>
      <c r="K300" s="24">
        <f t="shared" si="362"/>
        <v>69577</v>
      </c>
      <c r="L300" s="24">
        <f t="shared" si="362"/>
        <v>-3212.73333333333</v>
      </c>
      <c r="M300" s="33">
        <f>VLOOKUP(C300,'[2]2024.01月支付计划'!$B:$K,10,0)</f>
        <v>7000</v>
      </c>
      <c r="N300" s="24">
        <v>8223</v>
      </c>
      <c r="O300" s="34">
        <f t="shared" si="340"/>
        <v>-1223</v>
      </c>
      <c r="P300" s="34">
        <v>20000</v>
      </c>
      <c r="Q300" s="34">
        <f>VLOOKUP(D300,'[4]12月'!$I:$J,2,0)</f>
        <v>17720</v>
      </c>
      <c r="R300" s="34">
        <f t="shared" si="341"/>
        <v>2280</v>
      </c>
      <c r="S300" s="34">
        <f>VLOOKUP(D300,'[3]11月支付计划'!$D$3:$J$100,7,0)</f>
        <v>10000</v>
      </c>
      <c r="T300" s="34">
        <f>VLOOKUP(D300,'[4]11月'!$I:$J,2,0)</f>
        <v>8578</v>
      </c>
      <c r="U300" s="34">
        <f t="shared" si="344"/>
        <v>1422</v>
      </c>
      <c r="V300" s="34"/>
      <c r="W300" s="34"/>
      <c r="X300" s="34">
        <f t="shared" si="342"/>
        <v>0</v>
      </c>
      <c r="Y300" s="35">
        <v>9744</v>
      </c>
      <c r="Z300" s="34">
        <f>VLOOKUP(D300,'[4]9月'!$I:$J,2,0)</f>
        <v>17744</v>
      </c>
      <c r="AA300" s="34">
        <f t="shared" si="313"/>
        <v>-8000</v>
      </c>
      <c r="AB300" s="35">
        <v>17312</v>
      </c>
      <c r="AC300" s="24">
        <f>VLOOKUP(D300,'[4]8月'!$I:$J,2,0)</f>
        <v>17312</v>
      </c>
      <c r="AD300" s="34">
        <f t="shared" si="314"/>
        <v>0</v>
      </c>
      <c r="AE300" s="24">
        <f>VLOOKUP(D300,[8]签批清单!$B:$C,2,0)</f>
        <v>2308.26666666667</v>
      </c>
      <c r="AF300" s="24"/>
      <c r="AG300" s="34">
        <f t="shared" si="315"/>
        <v>2308.26666666667</v>
      </c>
      <c r="AI300" s="42">
        <f t="shared" si="317"/>
        <v>40212.7333333333</v>
      </c>
      <c r="AJ300" s="42">
        <f t="shared" si="318"/>
        <v>30212.7333333333</v>
      </c>
      <c r="AK300" s="42">
        <f t="shared" si="319"/>
        <v>10212.7333333333</v>
      </c>
      <c r="AL300" s="42">
        <f t="shared" si="320"/>
        <v>3212.73333333334</v>
      </c>
      <c r="AM300" s="43" t="e">
        <f>VLOOKUP(D300,'[9]2月'!$B:$C,2,0)</f>
        <v>#N/A</v>
      </c>
      <c r="AN300" s="43" t="e">
        <f>VLOOKUP(C300,河北应付账款!$C:$AL,18,0)</f>
        <v>#N/A</v>
      </c>
      <c r="AO300" s="43">
        <f>VLOOKUP(C300,'河北原材料（大宗）'!$C:$AN,20,0)</f>
        <v>10000</v>
      </c>
      <c r="AP300" s="43" t="e">
        <f>VLOOKUP(C300,'预付&amp;票到付款'!$B:$AU,15,0)</f>
        <v>#N/A</v>
      </c>
      <c r="AQ300" s="43" t="e">
        <f>VLOOKUP(C300,'涉诉-河北'!$B:$AV,15,0)</f>
        <v>#N/A</v>
      </c>
    </row>
    <row r="301" s="25" customFormat="1" ht="16.5" hidden="1" spans="3:43">
      <c r="C301" s="25" t="s">
        <v>648</v>
      </c>
      <c r="D301" s="25" t="s">
        <v>649</v>
      </c>
      <c r="E301" s="25" t="s">
        <v>644</v>
      </c>
      <c r="F301" s="25" t="s">
        <v>645</v>
      </c>
      <c r="G301" s="66">
        <f>VLOOKUP($C301,'[2]2024.01月支付计划'!$B:$H,5,0)</f>
        <v>228763.95</v>
      </c>
      <c r="H301" s="66">
        <f>VLOOKUP($C301,'[2]2024.01月支付计划'!$B:$H,6,0)</f>
        <v>2146836.08</v>
      </c>
      <c r="I301" s="66">
        <f>VLOOKUP($C301,'[2]2024.01月支付计划'!$B:$H,7,0)</f>
        <v>357806.013333333</v>
      </c>
      <c r="J301" s="24">
        <f t="shared" ref="J301:L301" si="363">P301+V301+Y301+AB301+AE301+S301+M301</f>
        <v>3550000</v>
      </c>
      <c r="K301" s="24">
        <f t="shared" si="363"/>
        <v>2647000</v>
      </c>
      <c r="L301" s="24">
        <f t="shared" si="363"/>
        <v>903000</v>
      </c>
      <c r="M301" s="33">
        <f>VLOOKUP(C301,'[2]2024.01月支付计划'!$B:$K,10,0)</f>
        <v>600000</v>
      </c>
      <c r="N301" s="24">
        <v>500000</v>
      </c>
      <c r="O301" s="34">
        <f t="shared" si="340"/>
        <v>100000</v>
      </c>
      <c r="P301" s="34">
        <v>600000</v>
      </c>
      <c r="Q301" s="34">
        <f>VLOOKUP(D301,'[4]12月'!$I:$J,2,0)</f>
        <v>400000</v>
      </c>
      <c r="R301" s="34">
        <f t="shared" si="341"/>
        <v>200000</v>
      </c>
      <c r="S301" s="34">
        <f>VLOOKUP(D301,'[3]11月支付计划'!$D$3:$J$100,7,0)</f>
        <v>500000</v>
      </c>
      <c r="T301" s="34">
        <f>VLOOKUP(D301,'[4]11月'!$I:$J,2,0)</f>
        <v>500000</v>
      </c>
      <c r="U301" s="34">
        <f t="shared" si="344"/>
        <v>0</v>
      </c>
      <c r="V301" s="34">
        <f>VLOOKUP(D301,'[10]10月份支付安排'!$C$4:$H$68,6,0)</f>
        <v>800000</v>
      </c>
      <c r="W301" s="34">
        <f>VLOOKUP(D301,'[4]10月'!$I:$J,2,0)</f>
        <v>397000</v>
      </c>
      <c r="X301" s="34">
        <f t="shared" si="342"/>
        <v>403000</v>
      </c>
      <c r="Y301" s="35">
        <v>600000</v>
      </c>
      <c r="Z301" s="34">
        <f>VLOOKUP(D301,'[4]9月'!$I:$J,2,0)</f>
        <v>400000</v>
      </c>
      <c r="AA301" s="34">
        <f t="shared" si="313"/>
        <v>200000</v>
      </c>
      <c r="AB301" s="35">
        <v>200000</v>
      </c>
      <c r="AC301" s="24">
        <f>VLOOKUP(D301,'[4]8月'!$I:$J,2,0)</f>
        <v>200000</v>
      </c>
      <c r="AD301" s="34">
        <f t="shared" si="314"/>
        <v>0</v>
      </c>
      <c r="AE301" s="24">
        <v>250000</v>
      </c>
      <c r="AF301" s="24">
        <f>VLOOKUP(D301,'[4]7月'!$I:$J,2,0)</f>
        <v>250000</v>
      </c>
      <c r="AG301" s="34">
        <f t="shared" si="315"/>
        <v>0</v>
      </c>
      <c r="AI301" s="42">
        <f t="shared" si="317"/>
        <v>797000</v>
      </c>
      <c r="AJ301" s="42">
        <f t="shared" si="318"/>
        <v>297000</v>
      </c>
      <c r="AK301" s="42">
        <f t="shared" si="319"/>
        <v>-303000</v>
      </c>
      <c r="AL301" s="42">
        <f t="shared" si="320"/>
        <v>-903000</v>
      </c>
      <c r="AM301" s="43" t="e">
        <f>VLOOKUP(D301,'[9]2月'!$B:$C,2,0)</f>
        <v>#N/A</v>
      </c>
      <c r="AN301" s="43" t="e">
        <f>VLOOKUP(C301,河北应付账款!$C:$AL,18,0)</f>
        <v>#N/A</v>
      </c>
      <c r="AO301" s="43">
        <f>VLOOKUP(C301,'河北原材料（大宗）'!$C:$AN,20,0)</f>
        <v>500000</v>
      </c>
      <c r="AP301" s="43" t="e">
        <f>VLOOKUP(C301,'预付&amp;票到付款'!$B:$AU,15,0)</f>
        <v>#N/A</v>
      </c>
      <c r="AQ301" s="43" t="e">
        <f>VLOOKUP(C301,'涉诉-河北'!$B:$AV,15,0)</f>
        <v>#N/A</v>
      </c>
    </row>
    <row r="302" s="25" customFormat="1" ht="16.5" hidden="1" spans="3:43">
      <c r="C302" s="25" t="s">
        <v>652</v>
      </c>
      <c r="D302" s="25" t="s">
        <v>653</v>
      </c>
      <c r="E302" s="25" t="s">
        <v>644</v>
      </c>
      <c r="F302" s="25" t="s">
        <v>645</v>
      </c>
      <c r="G302" s="66">
        <f>VLOOKUP($C302,'[2]2024.01月支付计划'!$B:$H,5,0)</f>
        <v>-3579.26</v>
      </c>
      <c r="H302" s="66">
        <f>VLOOKUP($C302,'[2]2024.01月支付计划'!$B:$H,6,0)</f>
        <v>67264.12</v>
      </c>
      <c r="I302" s="66">
        <f>VLOOKUP($C302,'[2]2024.01月支付计划'!$B:$H,7,0)</f>
        <v>11210.6866666667</v>
      </c>
      <c r="J302" s="24">
        <f t="shared" ref="J302:L302" si="364">P302+V302+Y302+AB302+AE302+S302+M302</f>
        <v>50000</v>
      </c>
      <c r="K302" s="24">
        <f t="shared" si="364"/>
        <v>70824.99</v>
      </c>
      <c r="L302" s="24">
        <f t="shared" si="364"/>
        <v>-20824.99</v>
      </c>
      <c r="M302" s="33">
        <f>VLOOKUP(C302,'[2]2024.01月支付计划'!$B:$K,10,0)</f>
        <v>0</v>
      </c>
      <c r="N302" s="24"/>
      <c r="O302" s="34">
        <f t="shared" si="340"/>
        <v>0</v>
      </c>
      <c r="P302" s="34">
        <v>0</v>
      </c>
      <c r="Q302" s="34">
        <f>VLOOKUP(D302,'[4]12月'!$I:$J,2,0)</f>
        <v>50000</v>
      </c>
      <c r="R302" s="34">
        <f t="shared" si="341"/>
        <v>-50000</v>
      </c>
      <c r="S302" s="34">
        <f>VLOOKUP(D302,'[3]11月支付计划'!$D$3:$J$100,7,0)</f>
        <v>50000</v>
      </c>
      <c r="T302" s="34"/>
      <c r="U302" s="34">
        <f t="shared" si="344"/>
        <v>50000</v>
      </c>
      <c r="V302" s="34"/>
      <c r="W302" s="34"/>
      <c r="X302" s="34">
        <f t="shared" si="342"/>
        <v>0</v>
      </c>
      <c r="Y302" s="34"/>
      <c r="Z302" s="34">
        <f>VLOOKUP(D302,'[4]9月'!$I:$J,2,0)</f>
        <v>8460.08</v>
      </c>
      <c r="AA302" s="34">
        <f t="shared" si="313"/>
        <v>-8460.08</v>
      </c>
      <c r="AB302" s="34"/>
      <c r="AC302" s="24">
        <f>VLOOKUP(D302,'[4]8月'!$I:$J,2,0)</f>
        <v>12364.91</v>
      </c>
      <c r="AD302" s="34">
        <f t="shared" si="314"/>
        <v>-12364.91</v>
      </c>
      <c r="AE302" s="24"/>
      <c r="AF302" s="24"/>
      <c r="AG302" s="34">
        <f t="shared" si="315"/>
        <v>0</v>
      </c>
      <c r="AI302" s="42">
        <f t="shared" si="317"/>
        <v>70824.99</v>
      </c>
      <c r="AJ302" s="42">
        <f t="shared" si="318"/>
        <v>20824.99</v>
      </c>
      <c r="AK302" s="42">
        <f t="shared" si="319"/>
        <v>20824.99</v>
      </c>
      <c r="AL302" s="42">
        <f t="shared" si="320"/>
        <v>20824.99</v>
      </c>
      <c r="AM302" s="43" t="e">
        <f>VLOOKUP(D302,'[9]2月'!$B:$C,2,0)</f>
        <v>#N/A</v>
      </c>
      <c r="AN302" s="43" t="e">
        <f>VLOOKUP(C302,河北应付账款!$C:$AL,18,0)</f>
        <v>#N/A</v>
      </c>
      <c r="AO302" s="43">
        <f>VLOOKUP(C302,'河北原材料（大宗）'!$C:$AN,20,0)</f>
        <v>50000</v>
      </c>
      <c r="AP302" s="43" t="e">
        <f>VLOOKUP(C302,'预付&amp;票到付款'!$B:$AU,15,0)</f>
        <v>#N/A</v>
      </c>
      <c r="AQ302" s="43" t="e">
        <f>VLOOKUP(C302,'涉诉-河北'!$B:$AV,15,0)</f>
        <v>#N/A</v>
      </c>
    </row>
    <row r="303" s="25" customFormat="1" ht="16.5" hidden="1" spans="3:43">
      <c r="C303" s="25" t="s">
        <v>678</v>
      </c>
      <c r="D303" s="25" t="s">
        <v>679</v>
      </c>
      <c r="E303" s="25" t="s">
        <v>644</v>
      </c>
      <c r="F303" s="25" t="s">
        <v>645</v>
      </c>
      <c r="G303" s="66">
        <v>0</v>
      </c>
      <c r="H303" s="66">
        <v>0</v>
      </c>
      <c r="I303" s="66">
        <v>0</v>
      </c>
      <c r="J303" s="24">
        <f t="shared" ref="J303:L303" si="365">P303+V303+Y303+AB303+AE303+S303+M303</f>
        <v>40000</v>
      </c>
      <c r="K303" s="24">
        <f t="shared" si="365"/>
        <v>0</v>
      </c>
      <c r="L303" s="24">
        <f t="shared" si="365"/>
        <v>40000</v>
      </c>
      <c r="M303" s="33"/>
      <c r="N303" s="24"/>
      <c r="O303" s="34">
        <f t="shared" si="340"/>
        <v>0</v>
      </c>
      <c r="P303" s="34">
        <v>0</v>
      </c>
      <c r="Q303" s="34"/>
      <c r="R303" s="34">
        <f t="shared" si="341"/>
        <v>0</v>
      </c>
      <c r="S303" s="34">
        <f>VLOOKUP(D303,'[3]11月支付计划'!$D$3:$J$100,7,0)</f>
        <v>20000</v>
      </c>
      <c r="T303" s="34"/>
      <c r="U303" s="34">
        <f t="shared" si="344"/>
        <v>20000</v>
      </c>
      <c r="V303" s="34">
        <f>VLOOKUP(D303,'[10]10月份支付安排'!$C$4:$H$68,6,0)</f>
        <v>0</v>
      </c>
      <c r="W303" s="34"/>
      <c r="X303" s="34">
        <f t="shared" si="342"/>
        <v>0</v>
      </c>
      <c r="Y303" s="35">
        <v>20000</v>
      </c>
      <c r="Z303" s="34"/>
      <c r="AA303" s="34">
        <f t="shared" si="313"/>
        <v>20000</v>
      </c>
      <c r="AB303" s="35"/>
      <c r="AC303" s="24"/>
      <c r="AD303" s="34">
        <f t="shared" si="314"/>
        <v>0</v>
      </c>
      <c r="AE303" s="24"/>
      <c r="AF303" s="24"/>
      <c r="AG303" s="34">
        <f t="shared" si="315"/>
        <v>0</v>
      </c>
      <c r="AI303" s="42">
        <f t="shared" si="317"/>
        <v>-20000</v>
      </c>
      <c r="AJ303" s="42">
        <f t="shared" si="318"/>
        <v>-40000</v>
      </c>
      <c r="AK303" s="42">
        <f t="shared" si="319"/>
        <v>-40000</v>
      </c>
      <c r="AL303" s="42">
        <f t="shared" si="320"/>
        <v>-40000</v>
      </c>
      <c r="AM303" s="43" t="e">
        <f>VLOOKUP(D303,'[9]2月'!$B:$C,2,0)</f>
        <v>#N/A</v>
      </c>
      <c r="AN303" s="43" t="e">
        <f>VLOOKUP(C303,河北应付账款!$C:$AL,18,0)</f>
        <v>#N/A</v>
      </c>
      <c r="AO303" s="43">
        <f>VLOOKUP(C303,'河北原材料（大宗）'!$C:$AN,20,0)</f>
        <v>20000</v>
      </c>
      <c r="AP303" s="43" t="e">
        <f>VLOOKUP(C303,'预付&amp;票到付款'!$B:$AU,15,0)</f>
        <v>#N/A</v>
      </c>
      <c r="AQ303" s="43" t="e">
        <f>VLOOKUP(C303,'涉诉-河北'!$B:$AV,15,0)</f>
        <v>#N/A</v>
      </c>
    </row>
    <row r="304" s="25" customFormat="1" ht="16.5" hidden="1" spans="3:43">
      <c r="C304" s="25" t="s">
        <v>680</v>
      </c>
      <c r="D304" s="25" t="s">
        <v>681</v>
      </c>
      <c r="E304" s="25" t="s">
        <v>644</v>
      </c>
      <c r="F304" s="25" t="s">
        <v>645</v>
      </c>
      <c r="G304" s="66">
        <v>0</v>
      </c>
      <c r="H304" s="66">
        <v>0</v>
      </c>
      <c r="I304" s="66">
        <v>0</v>
      </c>
      <c r="J304" s="24">
        <f t="shared" ref="J304:L304" si="366">P304+V304+Y304+AB304+AE304+S304+M304</f>
        <v>1558048.48333333</v>
      </c>
      <c r="K304" s="24">
        <f t="shared" si="366"/>
        <v>51219.25</v>
      </c>
      <c r="L304" s="24">
        <f t="shared" si="366"/>
        <v>1506829.23333333</v>
      </c>
      <c r="M304" s="33"/>
      <c r="N304" s="24"/>
      <c r="O304" s="34">
        <f t="shared" si="340"/>
        <v>0</v>
      </c>
      <c r="P304" s="34">
        <v>0</v>
      </c>
      <c r="Q304" s="34"/>
      <c r="R304" s="34">
        <f t="shared" si="341"/>
        <v>0</v>
      </c>
      <c r="S304" s="34">
        <f>VLOOKUP(D304,'[3]11月支付计划'!$D$3:$J$100,7,0)</f>
        <v>500000</v>
      </c>
      <c r="T304" s="34"/>
      <c r="U304" s="34">
        <f t="shared" si="344"/>
        <v>500000</v>
      </c>
      <c r="V304" s="34">
        <f>VLOOKUP(D304,'[10]10月份支付安排'!$C$4:$H$68,6,0)</f>
        <v>1000000</v>
      </c>
      <c r="W304" s="34"/>
      <c r="X304" s="34">
        <f t="shared" si="342"/>
        <v>1000000</v>
      </c>
      <c r="Y304" s="34"/>
      <c r="Z304" s="34"/>
      <c r="AA304" s="34">
        <f t="shared" si="313"/>
        <v>0</v>
      </c>
      <c r="AB304" s="35">
        <v>51219.25</v>
      </c>
      <c r="AC304" s="24">
        <f>VLOOKUP(D304,'[4]8月'!$I:$J,2,0)</f>
        <v>51219.25</v>
      </c>
      <c r="AD304" s="34">
        <f t="shared" si="314"/>
        <v>0</v>
      </c>
      <c r="AE304" s="24">
        <f>VLOOKUP(D304,[8]签批清单!$B:$C,2,0)</f>
        <v>6829.23333333333</v>
      </c>
      <c r="AF304" s="24"/>
      <c r="AG304" s="34">
        <f t="shared" si="315"/>
        <v>6829.23333333333</v>
      </c>
      <c r="AI304" s="42">
        <f t="shared" si="317"/>
        <v>-1006829.23333333</v>
      </c>
      <c r="AJ304" s="42">
        <f t="shared" si="318"/>
        <v>-1506829.23333333</v>
      </c>
      <c r="AK304" s="42">
        <f t="shared" si="319"/>
        <v>-1506829.23333333</v>
      </c>
      <c r="AL304" s="42">
        <f t="shared" si="320"/>
        <v>-1506829.23333333</v>
      </c>
      <c r="AM304" s="43" t="e">
        <f>VLOOKUP(D304,'[9]2月'!$B:$C,2,0)</f>
        <v>#N/A</v>
      </c>
      <c r="AN304" s="43" t="e">
        <f>VLOOKUP(C304,河北应付账款!$C:$AL,18,0)</f>
        <v>#N/A</v>
      </c>
      <c r="AO304" s="43">
        <f>VLOOKUP(C304,'河北原材料（大宗）'!$C:$AN,20,0)</f>
        <v>500000</v>
      </c>
      <c r="AP304" s="43" t="e">
        <f>VLOOKUP(C304,'预付&amp;票到付款'!$B:$AU,15,0)</f>
        <v>#N/A</v>
      </c>
      <c r="AQ304" s="43" t="e">
        <f>VLOOKUP(C304,'涉诉-河北'!$B:$AV,15,0)</f>
        <v>#N/A</v>
      </c>
    </row>
    <row r="305" s="25" customFormat="1" ht="16.5" hidden="1" spans="3:43">
      <c r="C305" s="25" t="s">
        <v>682</v>
      </c>
      <c r="D305" s="25" t="s">
        <v>683</v>
      </c>
      <c r="E305" s="25" t="s">
        <v>644</v>
      </c>
      <c r="F305" s="25" t="s">
        <v>645</v>
      </c>
      <c r="G305" s="66">
        <v>0</v>
      </c>
      <c r="H305" s="66">
        <v>0</v>
      </c>
      <c r="I305" s="66">
        <v>0</v>
      </c>
      <c r="J305" s="24">
        <f t="shared" ref="J305:L305" si="367">P305+V305+Y305+AB305+AE305+S305+M305</f>
        <v>30223</v>
      </c>
      <c r="K305" s="24">
        <f t="shared" si="367"/>
        <v>19752</v>
      </c>
      <c r="L305" s="24">
        <f t="shared" si="367"/>
        <v>10471</v>
      </c>
      <c r="M305" s="33"/>
      <c r="N305" s="24">
        <v>3198</v>
      </c>
      <c r="O305" s="34">
        <f t="shared" si="340"/>
        <v>-3198</v>
      </c>
      <c r="P305" s="34">
        <v>5000</v>
      </c>
      <c r="Q305" s="34"/>
      <c r="R305" s="34">
        <f t="shared" si="341"/>
        <v>5000</v>
      </c>
      <c r="S305" s="34">
        <f>VLOOKUP(D305,'[3]11月支付计划'!$D$3:$J$100,7,0)</f>
        <v>5000</v>
      </c>
      <c r="T305" s="34"/>
      <c r="U305" s="34">
        <f t="shared" si="344"/>
        <v>5000</v>
      </c>
      <c r="V305" s="34">
        <f>VLOOKUP(D305,'[10]10月份支付安排'!$C$4:$H$68,6,0)</f>
        <v>0</v>
      </c>
      <c r="W305" s="34"/>
      <c r="X305" s="34">
        <f t="shared" si="342"/>
        <v>0</v>
      </c>
      <c r="Y305" s="35">
        <v>3189</v>
      </c>
      <c r="Z305" s="34"/>
      <c r="AA305" s="34">
        <f t="shared" si="313"/>
        <v>3189</v>
      </c>
      <c r="AB305" s="35">
        <v>15030</v>
      </c>
      <c r="AC305" s="24">
        <f>VLOOKUP(D305,'[4]8月'!$I:$J,2,0)</f>
        <v>16554</v>
      </c>
      <c r="AD305" s="34">
        <f t="shared" si="314"/>
        <v>-1524</v>
      </c>
      <c r="AE305" s="24">
        <f>VLOOKUP(D305,[8]签批清单!$B:$C,2,0)</f>
        <v>2004</v>
      </c>
      <c r="AF305" s="24"/>
      <c r="AG305" s="34">
        <f t="shared" si="315"/>
        <v>2004</v>
      </c>
      <c r="AI305" s="42">
        <f t="shared" si="317"/>
        <v>-471</v>
      </c>
      <c r="AJ305" s="42">
        <f t="shared" si="318"/>
        <v>-5471</v>
      </c>
      <c r="AK305" s="42">
        <f t="shared" si="319"/>
        <v>-10471</v>
      </c>
      <c r="AL305" s="42">
        <f t="shared" si="320"/>
        <v>-10471</v>
      </c>
      <c r="AM305" s="43" t="e">
        <f>VLOOKUP(D305,'[9]2月'!$B:$C,2,0)</f>
        <v>#N/A</v>
      </c>
      <c r="AN305" s="43" t="e">
        <f>VLOOKUP(C305,河北应付账款!$C:$AL,18,0)</f>
        <v>#N/A</v>
      </c>
      <c r="AO305" s="43">
        <f>VLOOKUP(C305,'河北原材料（大宗）'!$C:$AN,20,0)</f>
        <v>5000</v>
      </c>
      <c r="AP305" s="43" t="e">
        <f>VLOOKUP(C305,'预付&amp;票到付款'!$B:$AU,15,0)</f>
        <v>#N/A</v>
      </c>
      <c r="AQ305" s="43" t="e">
        <f>VLOOKUP(C305,'涉诉-河北'!$B:$AV,15,0)</f>
        <v>#N/A</v>
      </c>
    </row>
    <row r="306" s="25" customFormat="1" ht="16.5" hidden="1" spans="3:43">
      <c r="C306" s="25" t="s">
        <v>684</v>
      </c>
      <c r="D306" s="25" t="s">
        <v>685</v>
      </c>
      <c r="E306" s="25" t="s">
        <v>644</v>
      </c>
      <c r="F306" s="25" t="s">
        <v>645</v>
      </c>
      <c r="G306" s="66">
        <v>0</v>
      </c>
      <c r="H306" s="66">
        <v>0</v>
      </c>
      <c r="I306" s="66">
        <v>0</v>
      </c>
      <c r="J306" s="24">
        <f t="shared" ref="J306:L306" si="368">P306+V306+Y306+AB306+AE306+S306+M306</f>
        <v>20000</v>
      </c>
      <c r="K306" s="24">
        <f t="shared" si="368"/>
        <v>0</v>
      </c>
      <c r="L306" s="24">
        <f t="shared" si="368"/>
        <v>20000</v>
      </c>
      <c r="M306" s="33"/>
      <c r="N306" s="24"/>
      <c r="O306" s="34">
        <f t="shared" si="340"/>
        <v>0</v>
      </c>
      <c r="P306" s="34">
        <v>0</v>
      </c>
      <c r="Q306" s="34">
        <f>VLOOKUP(D306,'[4]12月'!$I:$J,2,0)</f>
        <v>0</v>
      </c>
      <c r="R306" s="34">
        <f t="shared" si="341"/>
        <v>0</v>
      </c>
      <c r="S306" s="34">
        <f>VLOOKUP(D306,'[3]11月支付计划'!$D$3:$J$100,7,0)</f>
        <v>20000</v>
      </c>
      <c r="T306" s="34"/>
      <c r="U306" s="34">
        <f t="shared" si="344"/>
        <v>20000</v>
      </c>
      <c r="V306" s="34"/>
      <c r="W306" s="34"/>
      <c r="X306" s="34">
        <f t="shared" si="342"/>
        <v>0</v>
      </c>
      <c r="Y306" s="34"/>
      <c r="Z306" s="34"/>
      <c r="AA306" s="34">
        <f t="shared" si="313"/>
        <v>0</v>
      </c>
      <c r="AB306" s="34"/>
      <c r="AC306" s="24"/>
      <c r="AD306" s="34">
        <f t="shared" si="314"/>
        <v>0</v>
      </c>
      <c r="AE306" s="24"/>
      <c r="AF306" s="24"/>
      <c r="AG306" s="34">
        <f t="shared" si="315"/>
        <v>0</v>
      </c>
      <c r="AI306" s="42">
        <f t="shared" si="317"/>
        <v>0</v>
      </c>
      <c r="AJ306" s="42">
        <f t="shared" si="318"/>
        <v>-20000</v>
      </c>
      <c r="AK306" s="42">
        <f t="shared" si="319"/>
        <v>-20000</v>
      </c>
      <c r="AL306" s="42">
        <f t="shared" si="320"/>
        <v>-20000</v>
      </c>
      <c r="AM306" s="43" t="e">
        <f>VLOOKUP(D306,'[9]2月'!$B:$C,2,0)</f>
        <v>#N/A</v>
      </c>
      <c r="AN306" s="43" t="e">
        <f>VLOOKUP(C306,河北应付账款!$C:$AL,18,0)</f>
        <v>#N/A</v>
      </c>
      <c r="AO306" s="43">
        <f>VLOOKUP(C306,'河北原材料（大宗）'!$C:$AN,20,0)</f>
        <v>20000</v>
      </c>
      <c r="AP306" s="43" t="e">
        <f>VLOOKUP(C306,'预付&amp;票到付款'!$B:$AU,15,0)</f>
        <v>#N/A</v>
      </c>
      <c r="AQ306" s="43" t="e">
        <f>VLOOKUP(C306,'涉诉-河北'!$B:$AV,15,0)</f>
        <v>#N/A</v>
      </c>
    </row>
    <row r="307" s="25" customFormat="1" ht="16.5" hidden="1" spans="3:43">
      <c r="C307" s="25" t="s">
        <v>763</v>
      </c>
      <c r="D307" s="25" t="s">
        <v>764</v>
      </c>
      <c r="E307" s="25" t="s">
        <v>644</v>
      </c>
      <c r="F307" s="25" t="s">
        <v>645</v>
      </c>
      <c r="G307" s="66">
        <f>VLOOKUP($C307,'[2]2024.01月支付计划'!$B:$H,5,0)</f>
        <v>-4034.38</v>
      </c>
      <c r="H307" s="66">
        <f>VLOOKUP($C307,'[2]2024.01月支付计划'!$B:$H,6,0)</f>
        <v>0</v>
      </c>
      <c r="I307" s="66">
        <f>VLOOKUP($C307,'[2]2024.01月支付计划'!$B:$H,7,0)</f>
        <v>0</v>
      </c>
      <c r="J307" s="24">
        <f t="shared" ref="J307:L307" si="369">P307+V307+Y307+AB307+AE307+S307+M307</f>
        <v>21607.83</v>
      </c>
      <c r="K307" s="24">
        <f t="shared" si="369"/>
        <v>1607.83</v>
      </c>
      <c r="L307" s="24">
        <f t="shared" si="369"/>
        <v>20000</v>
      </c>
      <c r="M307" s="33">
        <v>0</v>
      </c>
      <c r="N307" s="24"/>
      <c r="O307" s="34">
        <f t="shared" si="340"/>
        <v>0</v>
      </c>
      <c r="P307" s="34">
        <v>0</v>
      </c>
      <c r="Q307" s="34"/>
      <c r="R307" s="34">
        <f t="shared" si="341"/>
        <v>0</v>
      </c>
      <c r="S307" s="34">
        <v>20000</v>
      </c>
      <c r="T307" s="34"/>
      <c r="U307" s="34">
        <f t="shared" si="344"/>
        <v>20000</v>
      </c>
      <c r="V307" s="34"/>
      <c r="W307" s="34"/>
      <c r="X307" s="34">
        <f t="shared" si="342"/>
        <v>0</v>
      </c>
      <c r="Y307" s="35">
        <v>1161.48</v>
      </c>
      <c r="Z307" s="34">
        <v>1161.48</v>
      </c>
      <c r="AA307" s="34">
        <f t="shared" si="313"/>
        <v>0</v>
      </c>
      <c r="AB307" s="35"/>
      <c r="AC307" s="24"/>
      <c r="AD307" s="34">
        <f t="shared" si="314"/>
        <v>0</v>
      </c>
      <c r="AE307" s="24">
        <v>446.35</v>
      </c>
      <c r="AF307" s="24">
        <f>VLOOKUP(D307,'[4]7月'!$I:$J,2,0)</f>
        <v>446.35</v>
      </c>
      <c r="AG307" s="34">
        <f t="shared" si="315"/>
        <v>0</v>
      </c>
      <c r="AI307" s="42">
        <f t="shared" si="317"/>
        <v>0</v>
      </c>
      <c r="AJ307" s="42">
        <f t="shared" si="318"/>
        <v>-20000</v>
      </c>
      <c r="AK307" s="42">
        <f t="shared" si="319"/>
        <v>-20000</v>
      </c>
      <c r="AL307" s="42">
        <f t="shared" si="320"/>
        <v>-20000</v>
      </c>
      <c r="AM307" s="43" t="e">
        <f>VLOOKUP(D307,'[9]2月'!$B:$C,2,0)</f>
        <v>#N/A</v>
      </c>
      <c r="AN307" s="43" t="e">
        <f>VLOOKUP(C307,河北应付账款!$C:$AL,18,0)</f>
        <v>#N/A</v>
      </c>
      <c r="AO307" s="43">
        <f>VLOOKUP(C307,'河北原材料（大宗）'!$C:$AN,20,0)</f>
        <v>12000</v>
      </c>
      <c r="AP307" s="43" t="e">
        <f>VLOOKUP(C307,'预付&amp;票到付款'!$B:$AU,15,0)</f>
        <v>#N/A</v>
      </c>
      <c r="AQ307" s="43" t="e">
        <f>VLOOKUP(C307,'涉诉-河北'!$B:$AV,15,0)</f>
        <v>#N/A</v>
      </c>
    </row>
    <row r="308" s="25" customFormat="1" ht="16.5" hidden="1" spans="3:43">
      <c r="C308" s="25" t="s">
        <v>686</v>
      </c>
      <c r="D308" s="25" t="s">
        <v>687</v>
      </c>
      <c r="E308" s="25" t="s">
        <v>644</v>
      </c>
      <c r="F308" s="25" t="s">
        <v>645</v>
      </c>
      <c r="G308" s="66">
        <v>0</v>
      </c>
      <c r="H308" s="66">
        <v>0</v>
      </c>
      <c r="I308" s="66">
        <v>0</v>
      </c>
      <c r="J308" s="24">
        <f t="shared" ref="J308:L308" si="370">P308+V308+Y308+AB308+AE308+S308+M308</f>
        <v>100000</v>
      </c>
      <c r="K308" s="24">
        <f t="shared" si="370"/>
        <v>0</v>
      </c>
      <c r="L308" s="24">
        <f t="shared" si="370"/>
        <v>100000</v>
      </c>
      <c r="M308" s="33"/>
      <c r="N308" s="24"/>
      <c r="O308" s="34">
        <f t="shared" si="340"/>
        <v>0</v>
      </c>
      <c r="P308" s="34">
        <v>20000</v>
      </c>
      <c r="Q308" s="34"/>
      <c r="R308" s="34">
        <f t="shared" si="341"/>
        <v>20000</v>
      </c>
      <c r="S308" s="34">
        <f>VLOOKUP(D308,'[3]11月支付计划'!$D$3:$J$100,7,0)</f>
        <v>80000</v>
      </c>
      <c r="T308" s="34"/>
      <c r="U308" s="34">
        <f t="shared" si="344"/>
        <v>80000</v>
      </c>
      <c r="V308" s="34"/>
      <c r="W308" s="34"/>
      <c r="X308" s="34">
        <f t="shared" si="342"/>
        <v>0</v>
      </c>
      <c r="Y308" s="34"/>
      <c r="Z308" s="34"/>
      <c r="AA308" s="34">
        <f t="shared" si="313"/>
        <v>0</v>
      </c>
      <c r="AB308" s="34"/>
      <c r="AC308" s="24"/>
      <c r="AD308" s="34">
        <f t="shared" si="314"/>
        <v>0</v>
      </c>
      <c r="AE308" s="24"/>
      <c r="AF308" s="24"/>
      <c r="AG308" s="34">
        <f t="shared" si="315"/>
        <v>0</v>
      </c>
      <c r="AI308" s="42">
        <f t="shared" si="317"/>
        <v>0</v>
      </c>
      <c r="AJ308" s="42">
        <f t="shared" si="318"/>
        <v>-80000</v>
      </c>
      <c r="AK308" s="42">
        <f t="shared" si="319"/>
        <v>-100000</v>
      </c>
      <c r="AL308" s="42">
        <f t="shared" si="320"/>
        <v>-100000</v>
      </c>
      <c r="AM308" s="43" t="e">
        <f>VLOOKUP(D308,'[9]2月'!$B:$C,2,0)</f>
        <v>#N/A</v>
      </c>
      <c r="AN308" s="43" t="e">
        <f>VLOOKUP(C308,河北应付账款!$C:$AL,18,0)</f>
        <v>#N/A</v>
      </c>
      <c r="AO308" s="43">
        <f>VLOOKUP(C308,'河北原材料（大宗）'!$C:$AN,20,0)</f>
        <v>80000</v>
      </c>
      <c r="AP308" s="43" t="e">
        <f>VLOOKUP(C308,'预付&amp;票到付款'!$B:$AU,15,0)</f>
        <v>#N/A</v>
      </c>
      <c r="AQ308" s="43" t="e">
        <f>VLOOKUP(C308,'涉诉-河北'!$B:$AV,15,0)</f>
        <v>#N/A</v>
      </c>
    </row>
    <row r="309" s="25" customFormat="1" ht="16.5" hidden="1" spans="3:43">
      <c r="C309" s="25" t="s">
        <v>753</v>
      </c>
      <c r="D309" s="25" t="s">
        <v>754</v>
      </c>
      <c r="E309" s="25" t="s">
        <v>644</v>
      </c>
      <c r="F309" s="25" t="s">
        <v>645</v>
      </c>
      <c r="G309" s="66">
        <f>VLOOKUP($C309,'[2]2024.01月支付计划'!$B:$H,5,0)</f>
        <v>206890.57</v>
      </c>
      <c r="H309" s="66">
        <f>VLOOKUP($C309,'[2]2024.01月支付计划'!$B:$H,6,0)</f>
        <v>205500</v>
      </c>
      <c r="I309" s="66">
        <f>VLOOKUP($C309,'[2]2024.01月支付计划'!$B:$H,7,0)</f>
        <v>34250</v>
      </c>
      <c r="J309" s="24">
        <f t="shared" ref="J309:L309" si="371">P309+V309+Y309+AB309+AE309+S309+M309</f>
        <v>119461.049333333</v>
      </c>
      <c r="K309" s="24">
        <f t="shared" si="371"/>
        <v>70000</v>
      </c>
      <c r="L309" s="24">
        <f t="shared" si="371"/>
        <v>49461.0493333333</v>
      </c>
      <c r="M309" s="33">
        <f>VLOOKUP(C309,'[2]2024.01月支付计划'!$B:$K,10,0)</f>
        <v>27000</v>
      </c>
      <c r="N309" s="24"/>
      <c r="O309" s="34">
        <f t="shared" si="340"/>
        <v>27000</v>
      </c>
      <c r="P309" s="34">
        <v>20000</v>
      </c>
      <c r="Q309" s="34"/>
      <c r="R309" s="34">
        <f t="shared" si="341"/>
        <v>20000</v>
      </c>
      <c r="S309" s="34"/>
      <c r="T309" s="34"/>
      <c r="U309" s="34">
        <f t="shared" si="344"/>
        <v>0</v>
      </c>
      <c r="V309" s="34"/>
      <c r="W309" s="34"/>
      <c r="X309" s="34">
        <f t="shared" si="342"/>
        <v>0</v>
      </c>
      <c r="Y309" s="35"/>
      <c r="Z309" s="34"/>
      <c r="AA309" s="34">
        <f t="shared" si="313"/>
        <v>0</v>
      </c>
      <c r="AB309" s="35">
        <v>50000</v>
      </c>
      <c r="AC309" s="24">
        <f>VLOOKUP(D309,'[4]8月'!$I:$J,2,0)</f>
        <v>50000</v>
      </c>
      <c r="AD309" s="34">
        <f t="shared" si="314"/>
        <v>0</v>
      </c>
      <c r="AE309" s="24">
        <f>VLOOKUP(D309,[8]签批清单!$B:$C,2,0)</f>
        <v>22461.0493333333</v>
      </c>
      <c r="AF309" s="24">
        <f>VLOOKUP(D309,'[4]7月'!$I:$J,2,0)</f>
        <v>20000</v>
      </c>
      <c r="AG309" s="34">
        <f t="shared" si="315"/>
        <v>2461.0493333333</v>
      </c>
      <c r="AI309" s="42">
        <f t="shared" si="317"/>
        <v>-2461.0493333333</v>
      </c>
      <c r="AJ309" s="42">
        <f t="shared" si="318"/>
        <v>-2461.0493333333</v>
      </c>
      <c r="AK309" s="42">
        <f t="shared" si="319"/>
        <v>-22461.0493333333</v>
      </c>
      <c r="AL309" s="42">
        <f t="shared" si="320"/>
        <v>-49461.0493333333</v>
      </c>
      <c r="AM309" s="43" t="e">
        <f>VLOOKUP(D309,'[9]2月'!$B:$C,2,0)</f>
        <v>#N/A</v>
      </c>
      <c r="AN309" s="43" t="e">
        <f>VLOOKUP(C309,河北应付账款!$C:$AL,18,0)</f>
        <v>#N/A</v>
      </c>
      <c r="AO309" s="43">
        <f>VLOOKUP(C309,'河北原材料（大宗）'!$C:$AN,20,0)</f>
        <v>30000</v>
      </c>
      <c r="AP309" s="43" t="e">
        <f>VLOOKUP(C309,'预付&amp;票到付款'!$B:$AU,15,0)</f>
        <v>#N/A</v>
      </c>
      <c r="AQ309" s="43" t="e">
        <f>VLOOKUP(C309,'涉诉-河北'!$B:$AV,15,0)</f>
        <v>#N/A</v>
      </c>
    </row>
    <row r="310" s="25" customFormat="1" ht="16.5" hidden="1" spans="3:43">
      <c r="C310" s="25" t="s">
        <v>340</v>
      </c>
      <c r="D310" s="25" t="s">
        <v>341</v>
      </c>
      <c r="E310" s="25" t="s">
        <v>644</v>
      </c>
      <c r="F310" s="25" t="s">
        <v>645</v>
      </c>
      <c r="G310" s="66">
        <f>VLOOKUP($C310,'[2]2024.01月支付计划'!$B:$H,5,0)</f>
        <v>9212.92</v>
      </c>
      <c r="H310" s="66">
        <f>VLOOKUP($C310,'[2]2024.01月支付计划'!$B:$H,6,0)</f>
        <v>15500</v>
      </c>
      <c r="I310" s="66">
        <f>VLOOKUP($C310,'[2]2024.01月支付计划'!$B:$H,7,0)</f>
        <v>2583.33333333333</v>
      </c>
      <c r="J310" s="24">
        <f t="shared" ref="J310:L310" si="372">P310+V310+Y310+AB310+AE310+S310+M310</f>
        <v>41017.38</v>
      </c>
      <c r="K310" s="24">
        <f t="shared" si="372"/>
        <v>18084.3</v>
      </c>
      <c r="L310" s="24">
        <f t="shared" si="372"/>
        <v>22933.08</v>
      </c>
      <c r="M310" s="33">
        <f>VLOOKUP(C310,'[2]2024.01月支付计划'!$B:$K,10,0)</f>
        <v>9212.92</v>
      </c>
      <c r="N310" s="24"/>
      <c r="O310" s="34">
        <f t="shared" si="340"/>
        <v>9212.92</v>
      </c>
      <c r="P310" s="34">
        <v>9200</v>
      </c>
      <c r="Q310" s="34"/>
      <c r="R310" s="34">
        <f t="shared" si="341"/>
        <v>9200</v>
      </c>
      <c r="S310" s="34"/>
      <c r="T310" s="34"/>
      <c r="U310" s="34">
        <f t="shared" si="344"/>
        <v>0</v>
      </c>
      <c r="V310" s="34"/>
      <c r="W310" s="34"/>
      <c r="X310" s="34">
        <f t="shared" si="342"/>
        <v>0</v>
      </c>
      <c r="Y310" s="35">
        <v>7412.92</v>
      </c>
      <c r="Z310" s="34"/>
      <c r="AA310" s="34">
        <f t="shared" si="313"/>
        <v>7412.92</v>
      </c>
      <c r="AB310" s="35">
        <v>13404.3</v>
      </c>
      <c r="AC310" s="24">
        <f>VLOOKUP(D310,'[4]8月'!$I:$J,2,0)</f>
        <v>16524.3</v>
      </c>
      <c r="AD310" s="34">
        <f t="shared" si="314"/>
        <v>-3120</v>
      </c>
      <c r="AE310" s="24">
        <f>VLOOKUP(D310,[8]签批清单!$B:$C,2,0)</f>
        <v>1787.24</v>
      </c>
      <c r="AF310" s="24">
        <f>VLOOKUP(D310,'[4]7月'!$I:$J,2,0)</f>
        <v>1560</v>
      </c>
      <c r="AG310" s="34">
        <f t="shared" si="315"/>
        <v>227.24</v>
      </c>
      <c r="AI310" s="42">
        <f t="shared" si="317"/>
        <v>-4520.16</v>
      </c>
      <c r="AJ310" s="42">
        <f t="shared" si="318"/>
        <v>-4520.16</v>
      </c>
      <c r="AK310" s="42">
        <f t="shared" si="319"/>
        <v>-13720.16</v>
      </c>
      <c r="AL310" s="42">
        <f t="shared" si="320"/>
        <v>-22933.08</v>
      </c>
      <c r="AM310" s="43" t="e">
        <f>VLOOKUP(D310,'[9]2月'!$B:$C,2,0)</f>
        <v>#N/A</v>
      </c>
      <c r="AN310" s="43">
        <f>VLOOKUP(C310,河北应付账款!$C:$AL,18,0)</f>
        <v>0</v>
      </c>
      <c r="AO310" s="43">
        <f>VLOOKUP(C310,'河北原材料（大宗）'!$C:$AN,20,0)</f>
        <v>1560</v>
      </c>
      <c r="AP310" s="43" t="e">
        <f>VLOOKUP(C310,'预付&amp;票到付款'!$B:$AU,15,0)</f>
        <v>#N/A</v>
      </c>
      <c r="AQ310" s="43" t="e">
        <f>VLOOKUP(C310,'涉诉-河北'!$B:$AV,15,0)</f>
        <v>#N/A</v>
      </c>
    </row>
    <row r="311" s="25" customFormat="1" ht="16.5" hidden="1" spans="3:43">
      <c r="C311" s="25" t="s">
        <v>755</v>
      </c>
      <c r="D311" s="25" t="s">
        <v>756</v>
      </c>
      <c r="E311" s="25" t="s">
        <v>644</v>
      </c>
      <c r="F311" s="25" t="s">
        <v>645</v>
      </c>
      <c r="G311" s="66">
        <f>VLOOKUP($C311,'[2]2024.01月支付计划'!$B:$H,5,0)</f>
        <v>31080</v>
      </c>
      <c r="H311" s="66">
        <f>VLOOKUP($C311,'[2]2024.01月支付计划'!$B:$H,6,0)</f>
        <v>110080</v>
      </c>
      <c r="I311" s="66">
        <f>VLOOKUP($C311,'[2]2024.01月支付计划'!$B:$H,7,0)</f>
        <v>18346.6666666667</v>
      </c>
      <c r="J311" s="24">
        <f t="shared" ref="J311:L311" si="373">P311+V311+Y311+AB311+AE311+S311+M311</f>
        <v>47499</v>
      </c>
      <c r="K311" s="24">
        <f t="shared" si="373"/>
        <v>26240</v>
      </c>
      <c r="L311" s="24">
        <f t="shared" si="373"/>
        <v>21259</v>
      </c>
      <c r="M311" s="33">
        <v>0</v>
      </c>
      <c r="N311" s="24"/>
      <c r="O311" s="34">
        <f t="shared" si="340"/>
        <v>0</v>
      </c>
      <c r="P311" s="34">
        <v>21259</v>
      </c>
      <c r="Q311" s="34"/>
      <c r="R311" s="34">
        <f t="shared" si="341"/>
        <v>21259</v>
      </c>
      <c r="S311" s="34"/>
      <c r="T311" s="34"/>
      <c r="U311" s="34">
        <f t="shared" si="344"/>
        <v>0</v>
      </c>
      <c r="V311" s="34"/>
      <c r="W311" s="34"/>
      <c r="X311" s="34">
        <f t="shared" si="342"/>
        <v>0</v>
      </c>
      <c r="Y311" s="35"/>
      <c r="Z311" s="34"/>
      <c r="AA311" s="34">
        <f t="shared" si="313"/>
        <v>0</v>
      </c>
      <c r="AB311" s="35">
        <v>26240</v>
      </c>
      <c r="AC311" s="24">
        <f>VLOOKUP(D311,'[4]8月'!$I:$J,2,0)</f>
        <v>26240</v>
      </c>
      <c r="AD311" s="34">
        <f t="shared" si="314"/>
        <v>0</v>
      </c>
      <c r="AE311" s="24"/>
      <c r="AF311" s="24"/>
      <c r="AG311" s="34">
        <f t="shared" si="315"/>
        <v>0</v>
      </c>
      <c r="AI311" s="42">
        <f t="shared" si="317"/>
        <v>0</v>
      </c>
      <c r="AJ311" s="42">
        <f t="shared" si="318"/>
        <v>0</v>
      </c>
      <c r="AK311" s="42">
        <f t="shared" si="319"/>
        <v>-21259</v>
      </c>
      <c r="AL311" s="42">
        <f t="shared" si="320"/>
        <v>-21259</v>
      </c>
      <c r="AM311" s="43" t="e">
        <f>VLOOKUP(D311,'[9]2月'!$B:$C,2,0)</f>
        <v>#N/A</v>
      </c>
      <c r="AN311" s="43" t="e">
        <f>VLOOKUP(C311,河北应付账款!$C:$AL,18,0)</f>
        <v>#N/A</v>
      </c>
      <c r="AO311" s="43">
        <f>VLOOKUP(C311,'河北原材料（大宗）'!$C:$AN,20,0)</f>
        <v>30038</v>
      </c>
      <c r="AP311" s="43" t="e">
        <f>VLOOKUP(C311,'预付&amp;票到付款'!$B:$AU,15,0)</f>
        <v>#N/A</v>
      </c>
      <c r="AQ311" s="43" t="e">
        <f>VLOOKUP(C311,'涉诉-河北'!$B:$AV,15,0)</f>
        <v>#N/A</v>
      </c>
    </row>
    <row r="312" s="25" customFormat="1" ht="16.5" hidden="1" spans="3:43">
      <c r="C312" s="25" t="s">
        <v>360</v>
      </c>
      <c r="D312" s="25" t="s">
        <v>361</v>
      </c>
      <c r="E312" s="25" t="s">
        <v>644</v>
      </c>
      <c r="F312" s="25" t="s">
        <v>645</v>
      </c>
      <c r="G312" s="66">
        <f>VLOOKUP($C312,'[2]2024.01月支付计划'!$B:$H,5,0)</f>
        <v>16</v>
      </c>
      <c r="H312" s="66">
        <f>VLOOKUP($C312,'[2]2024.01月支付计划'!$B:$H,6,0)</f>
        <v>0</v>
      </c>
      <c r="I312" s="66">
        <f>VLOOKUP($C312,'[2]2024.01月支付计划'!$B:$H,7,0)</f>
        <v>0</v>
      </c>
      <c r="J312" s="24">
        <f t="shared" ref="J312:L312" si="374">P312+V312+Y312+AB312+AE312+S312+M312</f>
        <v>5000</v>
      </c>
      <c r="K312" s="24">
        <f t="shared" si="374"/>
        <v>0</v>
      </c>
      <c r="L312" s="24">
        <f t="shared" si="374"/>
        <v>5000</v>
      </c>
      <c r="M312" s="33">
        <f>VLOOKUP(C312,'[2]2024.01月支付计划'!$B:$K,10,0)</f>
        <v>0</v>
      </c>
      <c r="N312" s="24"/>
      <c r="O312" s="34">
        <f t="shared" si="340"/>
        <v>0</v>
      </c>
      <c r="P312" s="34">
        <v>5000</v>
      </c>
      <c r="Q312" s="34"/>
      <c r="R312" s="34">
        <f t="shared" si="341"/>
        <v>5000</v>
      </c>
      <c r="S312" s="34"/>
      <c r="T312" s="34"/>
      <c r="U312" s="34">
        <f t="shared" si="344"/>
        <v>0</v>
      </c>
      <c r="V312" s="34"/>
      <c r="W312" s="34"/>
      <c r="X312" s="34">
        <f t="shared" si="342"/>
        <v>0</v>
      </c>
      <c r="Y312" s="34"/>
      <c r="Z312" s="34"/>
      <c r="AA312" s="34">
        <f t="shared" si="313"/>
        <v>0</v>
      </c>
      <c r="AB312" s="34"/>
      <c r="AC312" s="24"/>
      <c r="AD312" s="34">
        <f t="shared" si="314"/>
        <v>0</v>
      </c>
      <c r="AE312" s="24"/>
      <c r="AF312" s="24"/>
      <c r="AG312" s="34">
        <f t="shared" si="315"/>
        <v>0</v>
      </c>
      <c r="AI312" s="42">
        <f t="shared" si="317"/>
        <v>0</v>
      </c>
      <c r="AJ312" s="42">
        <f t="shared" si="318"/>
        <v>0</v>
      </c>
      <c r="AK312" s="42">
        <f t="shared" si="319"/>
        <v>-5000</v>
      </c>
      <c r="AL312" s="42">
        <f t="shared" si="320"/>
        <v>-5000</v>
      </c>
      <c r="AM312" s="43" t="e">
        <f>VLOOKUP(D312,'[9]2月'!$B:$C,2,0)</f>
        <v>#N/A</v>
      </c>
      <c r="AN312" s="43">
        <f>VLOOKUP(C312,河北应付账款!$C:$AL,18,0)</f>
        <v>0</v>
      </c>
      <c r="AO312" s="43" t="e">
        <f>VLOOKUP(C312,'河北原材料（大宗）'!$C:$AN,20,0)</f>
        <v>#N/A</v>
      </c>
      <c r="AP312" s="43" t="e">
        <f>VLOOKUP(C312,'预付&amp;票到付款'!$B:$AU,15,0)</f>
        <v>#N/A</v>
      </c>
      <c r="AQ312" s="43" t="e">
        <f>VLOOKUP(C312,'涉诉-河北'!$B:$AV,15,0)</f>
        <v>#N/A</v>
      </c>
    </row>
    <row r="313" s="25" customFormat="1" ht="16.5" hidden="1" spans="2:44">
      <c r="B313" s="72"/>
      <c r="C313" s="72" t="s">
        <v>608</v>
      </c>
      <c r="D313" s="72" t="s">
        <v>609</v>
      </c>
      <c r="E313" s="72" t="s">
        <v>1080</v>
      </c>
      <c r="F313" s="72" t="s">
        <v>645</v>
      </c>
      <c r="G313" s="66">
        <f>VLOOKUP($C313,'[2]2024.01月支付计划'!$B:$H,5,0)</f>
        <v>19500</v>
      </c>
      <c r="H313" s="66">
        <f>VLOOKUP($C313,'[2]2024.01月支付计划'!$B:$H,6,0)</f>
        <v>0</v>
      </c>
      <c r="I313" s="66">
        <f>VLOOKUP($C313,'[2]2024.01月支付计划'!$B:$H,7,0)</f>
        <v>0</v>
      </c>
      <c r="J313" s="24">
        <f t="shared" ref="J313:L313" si="375">P313+V313+Y313+AB313+AE313+S313+M313</f>
        <v>39000</v>
      </c>
      <c r="K313" s="24">
        <f t="shared" si="375"/>
        <v>0</v>
      </c>
      <c r="L313" s="24">
        <f t="shared" si="375"/>
        <v>39000</v>
      </c>
      <c r="M313" s="33">
        <f>VLOOKUP(C313,'[2]2024.01月支付计划'!$B:$K,10,0)</f>
        <v>19500</v>
      </c>
      <c r="N313" s="24"/>
      <c r="O313" s="34">
        <f t="shared" si="340"/>
        <v>19500</v>
      </c>
      <c r="P313" s="34">
        <v>19500</v>
      </c>
      <c r="Q313" s="34"/>
      <c r="R313" s="34">
        <f t="shared" si="341"/>
        <v>19500</v>
      </c>
      <c r="S313" s="34"/>
      <c r="T313" s="34"/>
      <c r="U313" s="34">
        <f t="shared" si="344"/>
        <v>0</v>
      </c>
      <c r="V313" s="34"/>
      <c r="W313" s="34"/>
      <c r="X313" s="34">
        <f t="shared" si="342"/>
        <v>0</v>
      </c>
      <c r="Y313" s="34"/>
      <c r="Z313" s="34"/>
      <c r="AA313" s="34">
        <f t="shared" si="313"/>
        <v>0</v>
      </c>
      <c r="AB313" s="34"/>
      <c r="AC313" s="24"/>
      <c r="AD313" s="34">
        <f t="shared" si="314"/>
        <v>0</v>
      </c>
      <c r="AE313" s="24"/>
      <c r="AF313" s="24"/>
      <c r="AG313" s="34">
        <f t="shared" si="315"/>
        <v>0</v>
      </c>
      <c r="AI313" s="42">
        <f t="shared" si="317"/>
        <v>0</v>
      </c>
      <c r="AJ313" s="42">
        <f t="shared" si="318"/>
        <v>0</v>
      </c>
      <c r="AK313" s="42">
        <f t="shared" si="319"/>
        <v>-19500</v>
      </c>
      <c r="AL313" s="42">
        <f t="shared" si="320"/>
        <v>-39000</v>
      </c>
      <c r="AM313" s="43" t="e">
        <f>VLOOKUP(D313,'[9]2月'!$B:$C,2,0)</f>
        <v>#N/A</v>
      </c>
      <c r="AN313" s="43">
        <f>VLOOKUP(C313,河北应付账款!$C:$AL,18,0)</f>
        <v>0</v>
      </c>
      <c r="AO313" s="43">
        <f>VLOOKUP(C313,'河北原材料（大宗）'!$C:$AN,20,0)</f>
        <v>0</v>
      </c>
      <c r="AP313" s="43" t="e">
        <f>VLOOKUP(C313,'预付&amp;票到付款'!$B:$AU,15,0)</f>
        <v>#N/A</v>
      </c>
      <c r="AQ313" s="43" t="e">
        <f>VLOOKUP(C313,'涉诉-河北'!$B:$AV,15,0)</f>
        <v>#N/A</v>
      </c>
      <c r="AR313" s="43">
        <v>1</v>
      </c>
    </row>
    <row r="314" s="25" customFormat="1" ht="16.5" hidden="1" spans="3:43">
      <c r="C314" s="25" t="s">
        <v>940</v>
      </c>
      <c r="D314" s="25" t="s">
        <v>941</v>
      </c>
      <c r="E314" s="25" t="s">
        <v>1080</v>
      </c>
      <c r="F314" s="25" t="s">
        <v>645</v>
      </c>
      <c r="G314" s="66">
        <f>VLOOKUP($C314,'[2]2024.01月支付计划'!$B:$H,5,0)</f>
        <v>0</v>
      </c>
      <c r="H314" s="66">
        <f>VLOOKUP($C314,'[2]2024.01月支付计划'!$B:$H,6,0)</f>
        <v>0</v>
      </c>
      <c r="I314" s="66">
        <f>VLOOKUP($C314,'[2]2024.01月支付计划'!$B:$H,7,0)</f>
        <v>0</v>
      </c>
      <c r="J314" s="24">
        <f t="shared" ref="J314:L314" si="376">P314+V314+Y314+AB314+AE314+S314+M314</f>
        <v>90400</v>
      </c>
      <c r="K314" s="24">
        <f t="shared" si="376"/>
        <v>90400</v>
      </c>
      <c r="L314" s="24">
        <f t="shared" si="376"/>
        <v>0</v>
      </c>
      <c r="M314" s="33">
        <f>VLOOKUP(C314,'[2]2024.01月支付计划'!$B:$K,10,0)</f>
        <v>45200</v>
      </c>
      <c r="N314" s="24">
        <v>45200</v>
      </c>
      <c r="O314" s="34">
        <f t="shared" si="340"/>
        <v>0</v>
      </c>
      <c r="P314" s="34">
        <v>45200</v>
      </c>
      <c r="Q314" s="34"/>
      <c r="R314" s="34">
        <f t="shared" si="341"/>
        <v>45200</v>
      </c>
      <c r="S314" s="34"/>
      <c r="T314" s="34"/>
      <c r="U314" s="34">
        <f t="shared" si="344"/>
        <v>0</v>
      </c>
      <c r="V314" s="34"/>
      <c r="W314" s="34">
        <f>VLOOKUP(D314,'[4]10月'!$I:$J,2,0)</f>
        <v>45200</v>
      </c>
      <c r="X314" s="34">
        <f t="shared" si="342"/>
        <v>-45200</v>
      </c>
      <c r="Y314" s="34"/>
      <c r="Z314" s="34"/>
      <c r="AA314" s="34">
        <f t="shared" si="313"/>
        <v>0</v>
      </c>
      <c r="AB314" s="34"/>
      <c r="AC314" s="24"/>
      <c r="AD314" s="34">
        <f t="shared" si="314"/>
        <v>0</v>
      </c>
      <c r="AE314" s="24"/>
      <c r="AF314" s="24"/>
      <c r="AG314" s="34">
        <f t="shared" si="315"/>
        <v>0</v>
      </c>
      <c r="AI314" s="42">
        <f t="shared" si="317"/>
        <v>90400</v>
      </c>
      <c r="AJ314" s="42">
        <f t="shared" si="318"/>
        <v>90400</v>
      </c>
      <c r="AK314" s="42">
        <f t="shared" si="319"/>
        <v>45200</v>
      </c>
      <c r="AL314" s="42">
        <f t="shared" si="320"/>
        <v>0</v>
      </c>
      <c r="AM314" s="43" t="e">
        <f>VLOOKUP(D314,'[9]2月'!$B:$C,2,0)</f>
        <v>#N/A</v>
      </c>
      <c r="AN314" s="43" t="e">
        <f>VLOOKUP(C314,河北应付账款!$C:$AL,18,0)</f>
        <v>#N/A</v>
      </c>
      <c r="AO314" s="43" t="e">
        <f>VLOOKUP(C314,'河北原材料（大宗）'!$C:$AN,20,0)</f>
        <v>#N/A</v>
      </c>
      <c r="AP314" s="43">
        <f>VLOOKUP(C314,'预付&amp;票到付款'!$B:$AU,15,0)</f>
        <v>0</v>
      </c>
      <c r="AQ314" s="43" t="e">
        <f>VLOOKUP(C314,'涉诉-河北'!$B:$AV,15,0)</f>
        <v>#N/A</v>
      </c>
    </row>
    <row r="315" s="25" customFormat="1" ht="16.5" hidden="1" spans="2:44">
      <c r="B315" s="72"/>
      <c r="C315" s="72" t="s">
        <v>468</v>
      </c>
      <c r="D315" s="72" t="s">
        <v>469</v>
      </c>
      <c r="E315" s="72" t="s">
        <v>1080</v>
      </c>
      <c r="F315" s="72" t="s">
        <v>645</v>
      </c>
      <c r="G315" s="66">
        <f>VLOOKUP($C315,'[2]2024.01月支付计划'!$B:$H,5,0)</f>
        <v>22500</v>
      </c>
      <c r="H315" s="66">
        <f>VLOOKUP($C315,'[2]2024.01月支付计划'!$B:$H,6,0)</f>
        <v>45000</v>
      </c>
      <c r="I315" s="66">
        <f>VLOOKUP($C315,'[2]2024.01月支付计划'!$B:$H,7,0)</f>
        <v>7500</v>
      </c>
      <c r="J315" s="24">
        <f t="shared" ref="J315:L315" si="377">P315+V315+Y315+AB315+AE315+S315+M315</f>
        <v>34500</v>
      </c>
      <c r="K315" s="24">
        <f t="shared" si="377"/>
        <v>45000</v>
      </c>
      <c r="L315" s="24">
        <f t="shared" si="377"/>
        <v>-10500</v>
      </c>
      <c r="M315" s="33">
        <f>VLOOKUP(C315,'[2]2024.01月支付计划'!$B:$K,10,0)</f>
        <v>6000</v>
      </c>
      <c r="N315" s="24">
        <v>22500</v>
      </c>
      <c r="O315" s="34">
        <f t="shared" si="340"/>
        <v>-16500</v>
      </c>
      <c r="P315" s="34">
        <v>22500</v>
      </c>
      <c r="Q315" s="34"/>
      <c r="R315" s="34">
        <f t="shared" si="341"/>
        <v>22500</v>
      </c>
      <c r="S315" s="34"/>
      <c r="T315" s="34"/>
      <c r="U315" s="34">
        <f t="shared" si="344"/>
        <v>0</v>
      </c>
      <c r="V315" s="34">
        <f>VLOOKUP(D315,'[10]10月份支付安排'!$C$4:$H$68,6,0)</f>
        <v>0</v>
      </c>
      <c r="W315" s="34">
        <f>VLOOKUP(D315,'[4]10月'!$I:$J,2,0)</f>
        <v>22500</v>
      </c>
      <c r="X315" s="34">
        <f t="shared" si="342"/>
        <v>-22500</v>
      </c>
      <c r="Y315" s="34">
        <v>6000</v>
      </c>
      <c r="Z315" s="34"/>
      <c r="AA315" s="34">
        <f t="shared" si="313"/>
        <v>6000</v>
      </c>
      <c r="AB315" s="34"/>
      <c r="AC315" s="24"/>
      <c r="AD315" s="34">
        <f t="shared" si="314"/>
        <v>0</v>
      </c>
      <c r="AE315" s="24"/>
      <c r="AF315" s="24"/>
      <c r="AG315" s="34">
        <f t="shared" si="315"/>
        <v>0</v>
      </c>
      <c r="AI315" s="42">
        <f t="shared" si="317"/>
        <v>39000</v>
      </c>
      <c r="AJ315" s="42">
        <f t="shared" si="318"/>
        <v>39000</v>
      </c>
      <c r="AK315" s="42">
        <f t="shared" si="319"/>
        <v>16500</v>
      </c>
      <c r="AL315" s="42">
        <f t="shared" si="320"/>
        <v>10500</v>
      </c>
      <c r="AM315" s="43" t="e">
        <f>VLOOKUP(D315,'[9]2月'!$B:$C,2,0)</f>
        <v>#N/A</v>
      </c>
      <c r="AN315" s="43">
        <f>VLOOKUP(C315,河北应付账款!$C:$AL,18,0)</f>
        <v>0</v>
      </c>
      <c r="AO315" s="43" t="e">
        <f>VLOOKUP(C315,'河北原材料（大宗）'!$C:$AN,20,0)</f>
        <v>#N/A</v>
      </c>
      <c r="AP315" s="43" t="e">
        <f>VLOOKUP(C315,'预付&amp;票到付款'!$B:$AU,15,0)</f>
        <v>#N/A</v>
      </c>
      <c r="AQ315" s="43" t="e">
        <f>VLOOKUP(C315,'涉诉-河北'!$B:$AV,15,0)</f>
        <v>#N/A</v>
      </c>
      <c r="AR315" s="43">
        <v>1</v>
      </c>
    </row>
    <row r="316" s="25" customFormat="1" ht="16.5" hidden="1" spans="2:44">
      <c r="B316" s="72"/>
      <c r="C316" s="72" t="s">
        <v>1087</v>
      </c>
      <c r="D316" s="72" t="s">
        <v>1088</v>
      </c>
      <c r="E316" s="72" t="s">
        <v>1080</v>
      </c>
      <c r="F316" s="72" t="s">
        <v>645</v>
      </c>
      <c r="G316" s="66">
        <f>VLOOKUP($C316,'[2]2024.01月支付计划'!$B:$H,5,0)</f>
        <v>9548.4</v>
      </c>
      <c r="H316" s="66">
        <f>VLOOKUP($C316,'[2]2024.01月支付计划'!$B:$H,6,0)</f>
        <v>3500</v>
      </c>
      <c r="I316" s="66">
        <f>VLOOKUP($C316,'[2]2024.01月支付计划'!$B:$H,7,0)</f>
        <v>583.333333333333</v>
      </c>
      <c r="J316" s="24">
        <f t="shared" ref="J316:L316" si="378">P316+V316+Y316+AB316+AE316+S316+M316</f>
        <v>16548.4</v>
      </c>
      <c r="K316" s="24">
        <f t="shared" si="378"/>
        <v>3500</v>
      </c>
      <c r="L316" s="24">
        <f t="shared" si="378"/>
        <v>13048.4</v>
      </c>
      <c r="M316" s="33">
        <f>VLOOKUP(C316,'[2]2024.01月支付计划'!$B:$K,10,0)</f>
        <v>0</v>
      </c>
      <c r="N316" s="24">
        <v>3500</v>
      </c>
      <c r="O316" s="34">
        <f t="shared" si="340"/>
        <v>-3500</v>
      </c>
      <c r="P316" s="34">
        <v>3500</v>
      </c>
      <c r="Q316" s="34"/>
      <c r="R316" s="34">
        <f t="shared" si="341"/>
        <v>3500</v>
      </c>
      <c r="S316" s="34">
        <v>9548.4</v>
      </c>
      <c r="T316" s="34"/>
      <c r="U316" s="34">
        <f t="shared" si="344"/>
        <v>9548.4</v>
      </c>
      <c r="V316" s="34"/>
      <c r="W316" s="34"/>
      <c r="X316" s="34">
        <f t="shared" si="342"/>
        <v>0</v>
      </c>
      <c r="Y316" s="35">
        <v>3500</v>
      </c>
      <c r="Z316" s="34"/>
      <c r="AA316" s="34">
        <f t="shared" si="313"/>
        <v>3500</v>
      </c>
      <c r="AB316" s="35"/>
      <c r="AC316" s="24"/>
      <c r="AD316" s="34">
        <f t="shared" si="314"/>
        <v>0</v>
      </c>
      <c r="AE316" s="24"/>
      <c r="AF316" s="24"/>
      <c r="AG316" s="34">
        <f t="shared" si="315"/>
        <v>0</v>
      </c>
      <c r="AI316" s="42">
        <f t="shared" si="317"/>
        <v>0</v>
      </c>
      <c r="AJ316" s="42">
        <f t="shared" si="318"/>
        <v>-9548.4</v>
      </c>
      <c r="AK316" s="42">
        <f t="shared" si="319"/>
        <v>-13048.4</v>
      </c>
      <c r="AL316" s="42">
        <f t="shared" si="320"/>
        <v>-13048.4</v>
      </c>
      <c r="AM316" s="43" t="e">
        <f>VLOOKUP(D316,'[9]2月'!$B:$C,2,0)</f>
        <v>#N/A</v>
      </c>
      <c r="AN316" s="43" t="e">
        <f>VLOOKUP(C316,河北应付账款!$C:$AL,18,0)</f>
        <v>#N/A</v>
      </c>
      <c r="AO316" s="43" t="e">
        <f>VLOOKUP(C316,'河北原材料（大宗）'!$C:$AN,20,0)</f>
        <v>#N/A</v>
      </c>
      <c r="AP316" s="43" t="e">
        <f>VLOOKUP(C316,'预付&amp;票到付款'!$B:$AU,15,0)</f>
        <v>#N/A</v>
      </c>
      <c r="AQ316" s="43" t="e">
        <f>VLOOKUP(C316,'涉诉-河北'!$B:$AV,15,0)</f>
        <v>#N/A</v>
      </c>
      <c r="AR316" s="43">
        <v>1</v>
      </c>
    </row>
    <row r="317" s="25" customFormat="1" ht="16.5" hidden="1" spans="2:44">
      <c r="B317" s="72"/>
      <c r="C317" s="72" t="s">
        <v>1089</v>
      </c>
      <c r="D317" s="72" t="s">
        <v>1090</v>
      </c>
      <c r="E317" s="72" t="s">
        <v>1080</v>
      </c>
      <c r="F317" s="72" t="s">
        <v>645</v>
      </c>
      <c r="G317" s="66">
        <f>VLOOKUP($C317,'[2]2024.01月支付计划'!$B:$H,5,0)</f>
        <v>16458.9</v>
      </c>
      <c r="H317" s="66">
        <f>VLOOKUP($C317,'[2]2024.01月支付计划'!$B:$H,6,0)</f>
        <v>0</v>
      </c>
      <c r="I317" s="66">
        <f>VLOOKUP($C317,'[2]2024.01月支付计划'!$B:$H,7,0)</f>
        <v>0</v>
      </c>
      <c r="J317" s="24">
        <f t="shared" ref="J317:L317" si="379">P317+V317+Y317+AB317+AE317+S317+M317</f>
        <v>31784.92</v>
      </c>
      <c r="K317" s="24">
        <f t="shared" si="379"/>
        <v>14795.2</v>
      </c>
      <c r="L317" s="24">
        <f t="shared" si="379"/>
        <v>16989.72</v>
      </c>
      <c r="M317" s="33">
        <f>VLOOKUP(C317,'[2]2024.01月支付计划'!$B:$K,10,0)</f>
        <v>0</v>
      </c>
      <c r="N317" s="24">
        <v>14795.2</v>
      </c>
      <c r="O317" s="34">
        <f t="shared" si="340"/>
        <v>-14795.2</v>
      </c>
      <c r="P317" s="34">
        <v>14795.2</v>
      </c>
      <c r="Q317" s="34"/>
      <c r="R317" s="34">
        <f t="shared" si="341"/>
        <v>14795.2</v>
      </c>
      <c r="S317" s="34"/>
      <c r="T317" s="34"/>
      <c r="U317" s="34">
        <f t="shared" si="344"/>
        <v>0</v>
      </c>
      <c r="V317" s="34"/>
      <c r="W317" s="34"/>
      <c r="X317" s="34">
        <f t="shared" si="342"/>
        <v>0</v>
      </c>
      <c r="Y317" s="35">
        <v>14795.2</v>
      </c>
      <c r="Z317" s="34"/>
      <c r="AA317" s="34">
        <f t="shared" si="313"/>
        <v>14795.2</v>
      </c>
      <c r="AB317" s="35"/>
      <c r="AC317" s="24"/>
      <c r="AD317" s="34">
        <f t="shared" si="314"/>
        <v>0</v>
      </c>
      <c r="AE317" s="24">
        <f>VLOOKUP(D317,[8]签批清单!$B:$C,2,0)</f>
        <v>2194.52</v>
      </c>
      <c r="AF317" s="24"/>
      <c r="AG317" s="34">
        <f t="shared" si="315"/>
        <v>2194.52</v>
      </c>
      <c r="AI317" s="42">
        <f t="shared" si="317"/>
        <v>-2194.52</v>
      </c>
      <c r="AJ317" s="42">
        <f t="shared" si="318"/>
        <v>-2194.52</v>
      </c>
      <c r="AK317" s="42">
        <f t="shared" si="319"/>
        <v>-16989.72</v>
      </c>
      <c r="AL317" s="42">
        <f t="shared" si="320"/>
        <v>-16989.72</v>
      </c>
      <c r="AM317" s="43" t="e">
        <f>VLOOKUP(D317,'[9]2月'!$B:$C,2,0)</f>
        <v>#N/A</v>
      </c>
      <c r="AN317" s="43" t="e">
        <f>VLOOKUP(C317,河北应付账款!$C:$AL,18,0)</f>
        <v>#N/A</v>
      </c>
      <c r="AO317" s="43" t="e">
        <f>VLOOKUP(C317,'河北原材料（大宗）'!$C:$AN,20,0)</f>
        <v>#N/A</v>
      </c>
      <c r="AP317" s="43" t="e">
        <f>VLOOKUP(C317,'预付&amp;票到付款'!$B:$AU,15,0)</f>
        <v>#N/A</v>
      </c>
      <c r="AQ317" s="43" t="e">
        <f>VLOOKUP(C317,'涉诉-河北'!$B:$AV,15,0)</f>
        <v>#N/A</v>
      </c>
      <c r="AR317" s="43">
        <v>1</v>
      </c>
    </row>
    <row r="318" s="25" customFormat="1" ht="16.5" hidden="1" spans="3:43">
      <c r="C318" s="25" t="s">
        <v>1009</v>
      </c>
      <c r="D318" s="25" t="s">
        <v>1091</v>
      </c>
      <c r="E318" s="25" t="s">
        <v>1080</v>
      </c>
      <c r="F318" s="25" t="s">
        <v>645</v>
      </c>
      <c r="G318" s="66">
        <f>VLOOKUP($C318,'[2]2024.01月支付计划'!$B:$H,5,0)</f>
        <v>0</v>
      </c>
      <c r="H318" s="66">
        <f>VLOOKUP($C318,'[2]2024.01月支付计划'!$B:$H,6,0)</f>
        <v>0</v>
      </c>
      <c r="I318" s="66">
        <f>VLOOKUP($C318,'[2]2024.01月支付计划'!$B:$H,7,0)</f>
        <v>0</v>
      </c>
      <c r="J318" s="24">
        <f t="shared" ref="J318:L318" si="380">P318+V318+Y318+AB318+AE318+S318+M318</f>
        <v>9000</v>
      </c>
      <c r="K318" s="24">
        <f t="shared" si="380"/>
        <v>13500</v>
      </c>
      <c r="L318" s="24">
        <f t="shared" si="380"/>
        <v>-4500</v>
      </c>
      <c r="M318" s="33"/>
      <c r="N318" s="24"/>
      <c r="O318" s="34">
        <f t="shared" si="340"/>
        <v>0</v>
      </c>
      <c r="P318" s="34">
        <v>9000</v>
      </c>
      <c r="Q318" s="34"/>
      <c r="R318" s="34">
        <f t="shared" si="341"/>
        <v>9000</v>
      </c>
      <c r="S318" s="34"/>
      <c r="T318" s="34"/>
      <c r="U318" s="34">
        <f t="shared" si="344"/>
        <v>0</v>
      </c>
      <c r="V318" s="34"/>
      <c r="W318" s="34"/>
      <c r="X318" s="34">
        <f t="shared" si="342"/>
        <v>0</v>
      </c>
      <c r="Y318" s="34"/>
      <c r="Z318" s="34">
        <f>VLOOKUP(D318,'[4]9月'!$I:$J,2,0)</f>
        <v>13500</v>
      </c>
      <c r="AA318" s="34">
        <f t="shared" si="313"/>
        <v>-13500</v>
      </c>
      <c r="AB318" s="34"/>
      <c r="AC318" s="24"/>
      <c r="AD318" s="34">
        <f t="shared" si="314"/>
        <v>0</v>
      </c>
      <c r="AE318" s="24"/>
      <c r="AF318" s="24"/>
      <c r="AG318" s="34">
        <f t="shared" si="315"/>
        <v>0</v>
      </c>
      <c r="AI318" s="42">
        <f t="shared" si="317"/>
        <v>13500</v>
      </c>
      <c r="AJ318" s="42">
        <f t="shared" si="318"/>
        <v>13500</v>
      </c>
      <c r="AK318" s="42">
        <f t="shared" si="319"/>
        <v>4500</v>
      </c>
      <c r="AL318" s="42">
        <f t="shared" si="320"/>
        <v>4500</v>
      </c>
      <c r="AM318" s="43" t="e">
        <f>VLOOKUP(D318,'[9]2月'!$B:$C,2,0)</f>
        <v>#N/A</v>
      </c>
      <c r="AN318" s="43" t="e">
        <f>VLOOKUP(C318,河北应付账款!$C:$AL,18,0)</f>
        <v>#N/A</v>
      </c>
      <c r="AO318" s="43" t="e">
        <f>VLOOKUP(C318,'河北原材料（大宗）'!$C:$AN,20,0)</f>
        <v>#N/A</v>
      </c>
      <c r="AP318" s="43" t="e">
        <f>VLOOKUP(C318,'预付&amp;票到付款'!$B:$AU,15,0)</f>
        <v>#N/A</v>
      </c>
      <c r="AQ318" s="43" t="e">
        <f>VLOOKUP(C318,'涉诉-河北'!$B:$AV,15,0)</f>
        <v>#N/A</v>
      </c>
    </row>
    <row r="319" s="25" customFormat="1" ht="16.5" hidden="1" spans="3:43">
      <c r="C319" s="25" t="s">
        <v>891</v>
      </c>
      <c r="D319" s="25" t="s">
        <v>892</v>
      </c>
      <c r="E319" s="25" t="s">
        <v>890</v>
      </c>
      <c r="F319" s="25" t="s">
        <v>645</v>
      </c>
      <c r="G319" s="66">
        <f>VLOOKUP($C319,'[2]2024.01月支付计划'!$B:$H,5,0)</f>
        <v>2607.69</v>
      </c>
      <c r="H319" s="66">
        <f>VLOOKUP($C319,'[2]2024.01月支付计划'!$B:$H,6,0)</f>
        <v>0</v>
      </c>
      <c r="I319" s="66">
        <f>VLOOKUP($C319,'[2]2024.01月支付计划'!$B:$H,7,0)</f>
        <v>0</v>
      </c>
      <c r="J319" s="24">
        <f t="shared" ref="J319:L319" si="381">P319+V319+Y319+AB319+AE319+S319+M319</f>
        <v>8533.89</v>
      </c>
      <c r="K319" s="24">
        <f t="shared" si="381"/>
        <v>8112.81</v>
      </c>
      <c r="L319" s="24">
        <f t="shared" si="381"/>
        <v>421.08</v>
      </c>
      <c r="M319" s="33">
        <f>VLOOKUP(C319,'[2]2024.01月支付计划'!$B:$K,10,0)</f>
        <v>2898</v>
      </c>
      <c r="N319" s="24">
        <v>2897.43</v>
      </c>
      <c r="O319" s="34">
        <f t="shared" si="340"/>
        <v>0.570000000000164</v>
      </c>
      <c r="P319" s="34">
        <v>2897.43</v>
      </c>
      <c r="Q319" s="34">
        <f>VLOOKUP(D319,'[4]12月'!$I:$J,2,0)</f>
        <v>2897.43</v>
      </c>
      <c r="R319" s="34">
        <f t="shared" si="341"/>
        <v>0</v>
      </c>
      <c r="S319" s="34"/>
      <c r="T319" s="34">
        <f>VLOOKUP(D319,'[4]11月'!$I:$J,2,0)</f>
        <v>2317.95</v>
      </c>
      <c r="U319" s="34">
        <f t="shared" si="344"/>
        <v>-2317.95</v>
      </c>
      <c r="V319" s="34">
        <f>VLOOKUP(D319,'[10]10月份支付安排'!$C$4:$H$68,6,0)</f>
        <v>1738.46</v>
      </c>
      <c r="W319" s="34"/>
      <c r="X319" s="34">
        <f t="shared" si="342"/>
        <v>1738.46</v>
      </c>
      <c r="Y319" s="35">
        <v>1000</v>
      </c>
      <c r="Z319" s="34"/>
      <c r="AA319" s="34">
        <f t="shared" si="313"/>
        <v>1000</v>
      </c>
      <c r="AB319" s="35"/>
      <c r="AC319" s="24"/>
      <c r="AD319" s="34">
        <f t="shared" si="314"/>
        <v>0</v>
      </c>
      <c r="AE319" s="24"/>
      <c r="AF319" s="24"/>
      <c r="AG319" s="34">
        <f t="shared" si="315"/>
        <v>0</v>
      </c>
      <c r="AI319" s="42">
        <f t="shared" si="317"/>
        <v>5374.35</v>
      </c>
      <c r="AJ319" s="42">
        <f t="shared" si="318"/>
        <v>5374.35</v>
      </c>
      <c r="AK319" s="42">
        <f t="shared" si="319"/>
        <v>2476.92</v>
      </c>
      <c r="AL319" s="42">
        <f t="shared" si="320"/>
        <v>-421.08</v>
      </c>
      <c r="AM319" s="43" t="e">
        <f>VLOOKUP(D319,'[9]2月'!$B:$C,2,0)</f>
        <v>#N/A</v>
      </c>
      <c r="AN319" s="43" t="e">
        <f>VLOOKUP(C319,河北应付账款!$C:$AL,18,0)</f>
        <v>#N/A</v>
      </c>
      <c r="AO319" s="43" t="e">
        <f>VLOOKUP(C319,'河北原材料（大宗）'!$C:$AN,20,0)</f>
        <v>#N/A</v>
      </c>
      <c r="AP319" s="43">
        <f>VLOOKUP(C319,'预付&amp;票到付款'!$B:$AU,15,0)</f>
        <v>0</v>
      </c>
      <c r="AQ319" s="43" t="e">
        <f>VLOOKUP(C319,'涉诉-河北'!$B:$AV,15,0)</f>
        <v>#N/A</v>
      </c>
    </row>
    <row r="320" s="25" customFormat="1" ht="16.5" hidden="1" spans="3:43">
      <c r="C320" s="25" t="s">
        <v>895</v>
      </c>
      <c r="D320" s="25" t="s">
        <v>896</v>
      </c>
      <c r="E320" s="25" t="s">
        <v>890</v>
      </c>
      <c r="F320" s="25" t="s">
        <v>645</v>
      </c>
      <c r="G320" s="66">
        <v>0</v>
      </c>
      <c r="H320" s="66">
        <v>0</v>
      </c>
      <c r="I320" s="66">
        <v>0</v>
      </c>
      <c r="J320" s="24">
        <f t="shared" ref="J320:L320" si="382">P320+V320+Y320+AB320+AE320+S320+M320</f>
        <v>190500</v>
      </c>
      <c r="K320" s="24">
        <f t="shared" si="382"/>
        <v>106485.8</v>
      </c>
      <c r="L320" s="24">
        <f t="shared" si="382"/>
        <v>84014.2</v>
      </c>
      <c r="M320" s="33"/>
      <c r="N320" s="24"/>
      <c r="O320" s="34">
        <f t="shared" si="340"/>
        <v>0</v>
      </c>
      <c r="P320" s="34">
        <v>7500</v>
      </c>
      <c r="Q320" s="34">
        <f>VLOOKUP(D320,'[4]12月'!$I:$J,2,0)</f>
        <v>7500</v>
      </c>
      <c r="R320" s="34">
        <f t="shared" si="341"/>
        <v>0</v>
      </c>
      <c r="S320" s="34">
        <f>VLOOKUP(D320,'[3]11月支付计划'!$D$3:$J$100,7,0)</f>
        <v>33000</v>
      </c>
      <c r="T320" s="34">
        <f>VLOOKUP(D320,'[4]11月'!$I:$J,2,0)</f>
        <v>32776.08</v>
      </c>
      <c r="U320" s="34">
        <f t="shared" si="344"/>
        <v>223.919999999998</v>
      </c>
      <c r="V320" s="34">
        <f>VLOOKUP(D320,'[10]10月份支付安排'!$C$4:$H$68,6,0)</f>
        <v>100000</v>
      </c>
      <c r="W320" s="34"/>
      <c r="X320" s="34">
        <f t="shared" si="342"/>
        <v>100000</v>
      </c>
      <c r="Y320" s="35">
        <v>50000</v>
      </c>
      <c r="Z320" s="34"/>
      <c r="AA320" s="34">
        <f t="shared" si="313"/>
        <v>50000</v>
      </c>
      <c r="AB320" s="35"/>
      <c r="AC320" s="24">
        <f>VLOOKUP(D320,'[4]8月'!$I:$J,2,0)</f>
        <v>66209.72</v>
      </c>
      <c r="AD320" s="34">
        <f t="shared" si="314"/>
        <v>-66209.72</v>
      </c>
      <c r="AE320" s="24"/>
      <c r="AF320" s="24"/>
      <c r="AG320" s="34">
        <f t="shared" si="315"/>
        <v>0</v>
      </c>
      <c r="AI320" s="42">
        <f t="shared" si="317"/>
        <v>-43514.2</v>
      </c>
      <c r="AJ320" s="42">
        <f t="shared" si="318"/>
        <v>-76514.2</v>
      </c>
      <c r="AK320" s="42">
        <f t="shared" si="319"/>
        <v>-84014.2</v>
      </c>
      <c r="AL320" s="42">
        <f t="shared" si="320"/>
        <v>-84014.2</v>
      </c>
      <c r="AM320" s="43" t="e">
        <f>VLOOKUP(D320,'[9]2月'!$B:$C,2,0)</f>
        <v>#N/A</v>
      </c>
      <c r="AN320" s="43" t="e">
        <f>VLOOKUP(C320,河北应付账款!$C:$AL,18,0)</f>
        <v>#N/A</v>
      </c>
      <c r="AO320" s="43" t="e">
        <f>VLOOKUP(C320,'河北原材料（大宗）'!$C:$AN,20,0)</f>
        <v>#N/A</v>
      </c>
      <c r="AP320" s="43">
        <f>VLOOKUP(C320,'预付&amp;票到付款'!$B:$AU,15,0)</f>
        <v>-66209.72</v>
      </c>
      <c r="AQ320" s="43" t="e">
        <f>VLOOKUP(C320,'涉诉-河北'!$B:$AV,15,0)</f>
        <v>#N/A</v>
      </c>
    </row>
    <row r="321" s="25" customFormat="1" ht="16.5" hidden="1" spans="3:43">
      <c r="C321" s="25" t="s">
        <v>946</v>
      </c>
      <c r="D321" s="25" t="s">
        <v>947</v>
      </c>
      <c r="E321" s="25" t="s">
        <v>890</v>
      </c>
      <c r="F321" s="25" t="s">
        <v>645</v>
      </c>
      <c r="G321" s="66">
        <f>VLOOKUP($C321,'[2]2024.01月支付计划'!$B:$H,5,0)</f>
        <v>0</v>
      </c>
      <c r="H321" s="66">
        <f>VLOOKUP($C321,'[2]2024.01月支付计划'!$B:$H,6,0)</f>
        <v>7910</v>
      </c>
      <c r="I321" s="66">
        <f>VLOOKUP($C321,'[2]2024.01月支付计划'!$B:$H,7,0)</f>
        <v>1318.33333333333</v>
      </c>
      <c r="J321" s="24">
        <f t="shared" ref="J321:L321" si="383">P321+V321+Y321+AB321+AE321+S321+M321</f>
        <v>22399.356</v>
      </c>
      <c r="K321" s="24">
        <f t="shared" si="383"/>
        <v>18555.17</v>
      </c>
      <c r="L321" s="24">
        <f t="shared" si="383"/>
        <v>3844.186</v>
      </c>
      <c r="M321" s="33">
        <f>VLOOKUP(C321,'[2]2024.01月支付计划'!$B:$K,10,0)</f>
        <v>0</v>
      </c>
      <c r="N321" s="24"/>
      <c r="O321" s="34">
        <f t="shared" si="340"/>
        <v>0</v>
      </c>
      <c r="P321" s="34">
        <v>10500</v>
      </c>
      <c r="Q321" s="34"/>
      <c r="R321" s="34">
        <f t="shared" si="341"/>
        <v>10500</v>
      </c>
      <c r="S321" s="34"/>
      <c r="T321" s="34"/>
      <c r="U321" s="34">
        <f t="shared" si="344"/>
        <v>0</v>
      </c>
      <c r="V321" s="34">
        <v>8480</v>
      </c>
      <c r="W321" s="34">
        <f>VLOOKUP(D321,'[4]10月'!$I:$J,2,0)</f>
        <v>7910</v>
      </c>
      <c r="X321" s="34">
        <f t="shared" si="342"/>
        <v>570</v>
      </c>
      <c r="Y321" s="34">
        <v>1000</v>
      </c>
      <c r="Z321" s="34">
        <f>VLOOKUP(D321,'[4]9月'!$I:$J,2,0)</f>
        <v>10645.17</v>
      </c>
      <c r="AA321" s="34">
        <f t="shared" si="313"/>
        <v>-9645.17</v>
      </c>
      <c r="AB321" s="34">
        <v>1000</v>
      </c>
      <c r="AC321" s="24"/>
      <c r="AD321" s="34">
        <f t="shared" si="314"/>
        <v>1000</v>
      </c>
      <c r="AE321" s="24">
        <f>VLOOKUP(D321,[8]签批清单!$B:$C,2,0)</f>
        <v>1419.356</v>
      </c>
      <c r="AF321" s="24"/>
      <c r="AG321" s="34">
        <f t="shared" si="315"/>
        <v>1419.356</v>
      </c>
      <c r="AI321" s="42">
        <f t="shared" si="317"/>
        <v>6655.814</v>
      </c>
      <c r="AJ321" s="42">
        <f t="shared" si="318"/>
        <v>6655.814</v>
      </c>
      <c r="AK321" s="42">
        <f t="shared" si="319"/>
        <v>-3844.186</v>
      </c>
      <c r="AL321" s="42">
        <f t="shared" si="320"/>
        <v>-3844.186</v>
      </c>
      <c r="AM321" s="43" t="e">
        <f>VLOOKUP(D321,'[9]2月'!$B:$C,2,0)</f>
        <v>#N/A</v>
      </c>
      <c r="AN321" s="43" t="e">
        <f>VLOOKUP(C321,河北应付账款!$C:$AL,18,0)</f>
        <v>#N/A</v>
      </c>
      <c r="AO321" s="43" t="e">
        <f>VLOOKUP(C321,'河北原材料（大宗）'!$C:$AN,20,0)</f>
        <v>#N/A</v>
      </c>
      <c r="AP321" s="43">
        <f>VLOOKUP(C321,'预付&amp;票到付款'!$B:$AU,15,0)</f>
        <v>1000</v>
      </c>
      <c r="AQ321" s="43" t="e">
        <f>VLOOKUP(C321,'涉诉-河北'!$B:$AV,15,0)</f>
        <v>#N/A</v>
      </c>
    </row>
    <row r="322" s="25" customFormat="1" ht="16.5" hidden="1" spans="2:44">
      <c r="B322" s="72"/>
      <c r="C322" s="72" t="s">
        <v>620</v>
      </c>
      <c r="D322" s="72" t="s">
        <v>948</v>
      </c>
      <c r="E322" s="72" t="s">
        <v>890</v>
      </c>
      <c r="F322" s="72" t="s">
        <v>645</v>
      </c>
      <c r="G322" s="66">
        <v>0</v>
      </c>
      <c r="H322" s="66">
        <v>0</v>
      </c>
      <c r="I322" s="66">
        <v>0</v>
      </c>
      <c r="J322" s="24">
        <f t="shared" ref="J322:L322" si="384">P322+V322+Y322+AB322+AE322+S322+M322</f>
        <v>65353.88</v>
      </c>
      <c r="K322" s="24">
        <f t="shared" si="384"/>
        <v>74477.08</v>
      </c>
      <c r="L322" s="24">
        <f t="shared" si="384"/>
        <v>-9123.2</v>
      </c>
      <c r="M322" s="33"/>
      <c r="N322" s="24"/>
      <c r="O322" s="34">
        <f t="shared" si="340"/>
        <v>0</v>
      </c>
      <c r="P322" s="34">
        <v>15353.88</v>
      </c>
      <c r="Q322" s="34">
        <v>16540.38</v>
      </c>
      <c r="R322" s="34">
        <f t="shared" si="341"/>
        <v>-1186.5</v>
      </c>
      <c r="S322" s="34"/>
      <c r="T322" s="34">
        <v>4593.17</v>
      </c>
      <c r="U322" s="34">
        <f t="shared" si="344"/>
        <v>-4593.17</v>
      </c>
      <c r="V322" s="34"/>
      <c r="W322" s="34"/>
      <c r="X322" s="34">
        <f t="shared" si="342"/>
        <v>0</v>
      </c>
      <c r="Y322" s="34"/>
      <c r="Z322" s="34"/>
      <c r="AA322" s="34">
        <f t="shared" si="313"/>
        <v>0</v>
      </c>
      <c r="AB322" s="34"/>
      <c r="AC322" s="24"/>
      <c r="AD322" s="34">
        <f t="shared" si="314"/>
        <v>0</v>
      </c>
      <c r="AE322" s="24">
        <f>VLOOKUP(D322,[8]签批清单!$B:$C,2,0)</f>
        <v>50000</v>
      </c>
      <c r="AF322" s="24">
        <v>53343.53</v>
      </c>
      <c r="AG322" s="34">
        <f t="shared" si="315"/>
        <v>-3343.53</v>
      </c>
      <c r="AI322" s="42">
        <f t="shared" si="317"/>
        <v>24477.08</v>
      </c>
      <c r="AJ322" s="42">
        <f t="shared" si="318"/>
        <v>24477.08</v>
      </c>
      <c r="AK322" s="42">
        <f t="shared" si="319"/>
        <v>9123.2</v>
      </c>
      <c r="AL322" s="42">
        <f t="shared" si="320"/>
        <v>9123.2</v>
      </c>
      <c r="AM322" s="43" t="e">
        <f>VLOOKUP(D322,'[9]2月'!$B:$C,2,0)</f>
        <v>#N/A</v>
      </c>
      <c r="AN322" s="43">
        <f>VLOOKUP(C322,河北应付账款!$C:$AL,18,0)</f>
        <v>0</v>
      </c>
      <c r="AO322" s="43" t="e">
        <f>VLOOKUP(C322,'河北原材料（大宗）'!$C:$AN,20,0)</f>
        <v>#N/A</v>
      </c>
      <c r="AP322" s="43">
        <f>VLOOKUP(C322,'预付&amp;票到付款'!$B:$AU,15,0)</f>
        <v>0</v>
      </c>
      <c r="AQ322" s="43" t="e">
        <f>VLOOKUP(C322,'涉诉-河北'!$B:$AV,15,0)</f>
        <v>#N/A</v>
      </c>
      <c r="AR322" s="43">
        <v>1</v>
      </c>
    </row>
    <row r="323" s="25" customFormat="1" ht="16.5" hidden="1" spans="3:43">
      <c r="C323" s="25" t="s">
        <v>1009</v>
      </c>
      <c r="D323" s="25" t="s">
        <v>950</v>
      </c>
      <c r="E323" s="25" t="s">
        <v>890</v>
      </c>
      <c r="F323" s="25" t="s">
        <v>645</v>
      </c>
      <c r="G323" s="66">
        <f>VLOOKUP($C323,'[2]2024.01月支付计划'!$B:$H,5,0)</f>
        <v>0</v>
      </c>
      <c r="H323" s="66">
        <f>VLOOKUP($C323,'[2]2024.01月支付计划'!$B:$H,6,0)</f>
        <v>0</v>
      </c>
      <c r="I323" s="66">
        <f>VLOOKUP($C323,'[2]2024.01月支付计划'!$B:$H,7,0)</f>
        <v>0</v>
      </c>
      <c r="J323" s="24">
        <f t="shared" ref="J323:L323" si="385">P323+V323+Y323+AB323+AE323+S323+M323</f>
        <v>62400</v>
      </c>
      <c r="K323" s="24">
        <f t="shared" si="385"/>
        <v>187200</v>
      </c>
      <c r="L323" s="24">
        <f t="shared" si="385"/>
        <v>-124800</v>
      </c>
      <c r="M323" s="33"/>
      <c r="N323" s="24">
        <v>124800</v>
      </c>
      <c r="O323" s="34">
        <f t="shared" si="340"/>
        <v>-124800</v>
      </c>
      <c r="P323" s="34">
        <v>62400</v>
      </c>
      <c r="Q323" s="34">
        <f>VLOOKUP(D323,'[4]12月'!$I:$J,2,0)</f>
        <v>62400</v>
      </c>
      <c r="R323" s="34">
        <f t="shared" si="341"/>
        <v>0</v>
      </c>
      <c r="S323" s="34"/>
      <c r="T323" s="34"/>
      <c r="U323" s="34">
        <f t="shared" si="344"/>
        <v>0</v>
      </c>
      <c r="V323" s="34"/>
      <c r="W323" s="34"/>
      <c r="X323" s="34">
        <f t="shared" si="342"/>
        <v>0</v>
      </c>
      <c r="Y323" s="34"/>
      <c r="Z323" s="34"/>
      <c r="AA323" s="34">
        <f t="shared" si="313"/>
        <v>0</v>
      </c>
      <c r="AB323" s="34"/>
      <c r="AC323" s="24"/>
      <c r="AD323" s="34">
        <f t="shared" si="314"/>
        <v>0</v>
      </c>
      <c r="AE323" s="24"/>
      <c r="AF323" s="24"/>
      <c r="AG323" s="34">
        <f t="shared" si="315"/>
        <v>0</v>
      </c>
      <c r="AI323" s="42">
        <f t="shared" si="317"/>
        <v>187200</v>
      </c>
      <c r="AJ323" s="42">
        <f t="shared" si="318"/>
        <v>187200</v>
      </c>
      <c r="AK323" s="42">
        <f t="shared" si="319"/>
        <v>124800</v>
      </c>
      <c r="AL323" s="42">
        <f t="shared" si="320"/>
        <v>124800</v>
      </c>
      <c r="AM323" s="43" t="e">
        <f>VLOOKUP(D323,'[9]2月'!$B:$C,2,0)</f>
        <v>#N/A</v>
      </c>
      <c r="AN323" s="43" t="e">
        <f>VLOOKUP(C323,河北应付账款!$C:$AL,18,0)</f>
        <v>#N/A</v>
      </c>
      <c r="AO323" s="43" t="e">
        <f>VLOOKUP(C323,'河北原材料（大宗）'!$C:$AN,20,0)</f>
        <v>#N/A</v>
      </c>
      <c r="AP323" s="43" t="e">
        <f>VLOOKUP(C323,'预付&amp;票到付款'!$B:$AU,15,0)</f>
        <v>#N/A</v>
      </c>
      <c r="AQ323" s="43" t="e">
        <f>VLOOKUP(C323,'涉诉-河北'!$B:$AV,15,0)</f>
        <v>#N/A</v>
      </c>
    </row>
    <row r="324" s="25" customFormat="1" ht="16.5" hidden="1" spans="2:44">
      <c r="B324" s="72"/>
      <c r="C324" s="72" t="s">
        <v>66</v>
      </c>
      <c r="D324" s="72" t="s">
        <v>67</v>
      </c>
      <c r="E324" s="72" t="s">
        <v>829</v>
      </c>
      <c r="F324" s="72"/>
      <c r="G324" s="66">
        <f>VLOOKUP($C324,'[2]2024.01月支付计划'!$B:$H,5,0)</f>
        <v>1997113.11</v>
      </c>
      <c r="H324" s="66">
        <f>VLOOKUP($C324,'[2]2024.01月支付计划'!$B:$H,6,0)</f>
        <v>781732</v>
      </c>
      <c r="I324" s="66">
        <f>VLOOKUP($C324,'[2]2024.01月支付计划'!$B:$H,7,0)</f>
        <v>130288.666666667</v>
      </c>
      <c r="J324" s="24">
        <f t="shared" ref="J324:L324" si="386">P324+V324+Y324+AB324+AE324+S324+M324</f>
        <v>1587427.2</v>
      </c>
      <c r="K324" s="24">
        <f t="shared" si="386"/>
        <v>2002302.89</v>
      </c>
      <c r="L324" s="24">
        <f t="shared" si="386"/>
        <v>-414875.69</v>
      </c>
      <c r="M324" s="33">
        <f>VLOOKUP(C324,'[2]2024.01月支付计划'!$B:$K,10,0)</f>
        <v>500000</v>
      </c>
      <c r="N324" s="24">
        <v>500000</v>
      </c>
      <c r="O324" s="34">
        <f t="shared" si="340"/>
        <v>0</v>
      </c>
      <c r="P324" s="34">
        <v>500000</v>
      </c>
      <c r="Q324" s="34">
        <f>VLOOKUP(D324,'[4]12月'!$I:$J,2,0)</f>
        <v>270000</v>
      </c>
      <c r="R324" s="34">
        <f t="shared" si="341"/>
        <v>230000</v>
      </c>
      <c r="S324" s="34">
        <f>VLOOKUP(D324,'[3]11月支付计划'!$D$3:$J$100,7,0)</f>
        <v>500000</v>
      </c>
      <c r="T324" s="34">
        <f>VLOOKUP(D324,'[4]11月'!$I:$J,2,0)</f>
        <v>230000</v>
      </c>
      <c r="U324" s="34">
        <f t="shared" si="344"/>
        <v>270000</v>
      </c>
      <c r="V324" s="34"/>
      <c r="W324" s="34">
        <f>VLOOKUP(D324,'[4]10月'!$I:$J,2,0)</f>
        <v>500000</v>
      </c>
      <c r="X324" s="34">
        <f t="shared" si="342"/>
        <v>-500000</v>
      </c>
      <c r="Y324" s="34"/>
      <c r="Z324" s="34">
        <f>VLOOKUP(D324,'[4]9月'!$I:$J,2,0)</f>
        <v>502302.89</v>
      </c>
      <c r="AA324" s="34">
        <f t="shared" si="313"/>
        <v>-502302.89</v>
      </c>
      <c r="AB324" s="34"/>
      <c r="AC324" s="24"/>
      <c r="AD324" s="34">
        <f t="shared" si="314"/>
        <v>0</v>
      </c>
      <c r="AE324" s="24">
        <f>VLOOKUP(D324,[8]签批清单!$B:$C,2,0)</f>
        <v>87427.2</v>
      </c>
      <c r="AF324" s="24"/>
      <c r="AG324" s="34">
        <f t="shared" si="315"/>
        <v>87427.2</v>
      </c>
      <c r="AI324" s="42">
        <f t="shared" si="317"/>
        <v>1914875.69</v>
      </c>
      <c r="AJ324" s="42">
        <f t="shared" si="318"/>
        <v>1414875.69</v>
      </c>
      <c r="AK324" s="42">
        <f t="shared" si="319"/>
        <v>914875.69</v>
      </c>
      <c r="AL324" s="42">
        <f t="shared" si="320"/>
        <v>414875.69</v>
      </c>
      <c r="AM324" s="43" t="e">
        <f>VLOOKUP(D324,'[9]2月'!$B:$C,2,0)</f>
        <v>#N/A</v>
      </c>
      <c r="AN324" s="43">
        <f>VLOOKUP(C324,河北应付账款!$C:$AL,18,0)</f>
        <v>0</v>
      </c>
      <c r="AO324" s="43" t="e">
        <f>VLOOKUP(C324,'河北原材料（大宗）'!$C:$AN,20,0)</f>
        <v>#N/A</v>
      </c>
      <c r="AP324" s="43" t="e">
        <f>VLOOKUP(C324,'预付&amp;票到付款'!$B:$AU,15,0)</f>
        <v>#N/A</v>
      </c>
      <c r="AQ324" s="43">
        <f>VLOOKUP(C324,'涉诉-河北'!$B:$AV,15,0)</f>
        <v>0</v>
      </c>
      <c r="AR324" s="43">
        <v>1</v>
      </c>
    </row>
    <row r="325" s="25" customFormat="1" ht="16.5" hidden="1" spans="3:43">
      <c r="C325" s="25" t="s">
        <v>832</v>
      </c>
      <c r="D325" s="25" t="s">
        <v>833</v>
      </c>
      <c r="E325" s="25" t="s">
        <v>829</v>
      </c>
      <c r="G325" s="66">
        <v>0</v>
      </c>
      <c r="H325" s="66">
        <v>0</v>
      </c>
      <c r="I325" s="66">
        <v>0</v>
      </c>
      <c r="J325" s="24">
        <f t="shared" ref="J325:L325" si="387">P325+V325+Y325+AB325+AE325+S325+M325</f>
        <v>75200</v>
      </c>
      <c r="K325" s="24">
        <f t="shared" si="387"/>
        <v>252500</v>
      </c>
      <c r="L325" s="24">
        <f t="shared" si="387"/>
        <v>-177300</v>
      </c>
      <c r="M325" s="33"/>
      <c r="N325" s="24"/>
      <c r="O325" s="34">
        <f t="shared" si="340"/>
        <v>0</v>
      </c>
      <c r="P325" s="34">
        <v>0</v>
      </c>
      <c r="Q325" s="34">
        <f>VLOOKUP(D325,'[4]12月'!$I:$J,2,0)</f>
        <v>200000</v>
      </c>
      <c r="R325" s="34">
        <f t="shared" si="341"/>
        <v>-200000</v>
      </c>
      <c r="S325" s="34">
        <f>VLOOKUP(D325,'[3]11月支付计划'!$D$3:$J$100,7,0)</f>
        <v>0</v>
      </c>
      <c r="T325" s="34"/>
      <c r="U325" s="34">
        <f t="shared" si="344"/>
        <v>0</v>
      </c>
      <c r="V325" s="34"/>
      <c r="W325" s="34"/>
      <c r="X325" s="34">
        <f t="shared" si="342"/>
        <v>0</v>
      </c>
      <c r="Y325" s="34"/>
      <c r="Z325" s="34"/>
      <c r="AA325" s="34">
        <f t="shared" ref="AA325:AA388" si="388">Y325-Z325</f>
        <v>0</v>
      </c>
      <c r="AB325" s="34"/>
      <c r="AC325" s="24">
        <f>VLOOKUP(D325,'[4]8月'!$I:$J,2,0)</f>
        <v>52500</v>
      </c>
      <c r="AD325" s="34">
        <f t="shared" ref="AD325:AD388" si="389">AB325-AC325</f>
        <v>-52500</v>
      </c>
      <c r="AE325" s="24">
        <f>VLOOKUP(D325,[8]签批清单!$B:$C,2,0)</f>
        <v>75200</v>
      </c>
      <c r="AF325" s="24"/>
      <c r="AG325" s="34">
        <f t="shared" ref="AG325:AG388" si="390">AE325-AF325</f>
        <v>75200</v>
      </c>
      <c r="AI325" s="42">
        <f t="shared" si="317"/>
        <v>177300</v>
      </c>
      <c r="AJ325" s="42">
        <f t="shared" si="318"/>
        <v>177300</v>
      </c>
      <c r="AK325" s="42">
        <f t="shared" si="319"/>
        <v>177300</v>
      </c>
      <c r="AL325" s="42">
        <f t="shared" si="320"/>
        <v>177300</v>
      </c>
      <c r="AM325" s="43" t="e">
        <f>VLOOKUP(D325,'[9]2月'!$B:$C,2,0)</f>
        <v>#N/A</v>
      </c>
      <c r="AN325" s="43" t="e">
        <f>VLOOKUP(C325,河北应付账款!$C:$AL,18,0)</f>
        <v>#N/A</v>
      </c>
      <c r="AO325" s="43" t="e">
        <f>VLOOKUP(C325,'河北原材料（大宗）'!$C:$AN,20,0)</f>
        <v>#N/A</v>
      </c>
      <c r="AP325" s="43" t="e">
        <f>VLOOKUP(C325,'预付&amp;票到付款'!$B:$AU,15,0)</f>
        <v>#N/A</v>
      </c>
      <c r="AQ325" s="43">
        <f>VLOOKUP(C325,'涉诉-河北'!$B:$AV,15,0)</f>
        <v>-52500</v>
      </c>
    </row>
    <row r="326" s="25" customFormat="1" ht="16.5" hidden="1" spans="3:43">
      <c r="C326" s="25" t="s">
        <v>834</v>
      </c>
      <c r="D326" s="25" t="s">
        <v>835</v>
      </c>
      <c r="E326" s="25" t="s">
        <v>829</v>
      </c>
      <c r="G326" s="66">
        <f>VLOOKUP($C326,'[2]2024.01月支付计划'!$B:$H,5,0)</f>
        <v>416900</v>
      </c>
      <c r="H326" s="66">
        <f>VLOOKUP($C326,'[2]2024.01月支付计划'!$B:$H,6,0)</f>
        <v>0</v>
      </c>
      <c r="I326" s="66">
        <f>VLOOKUP($C326,'[2]2024.01月支付计划'!$B:$H,7,0)</f>
        <v>0</v>
      </c>
      <c r="J326" s="24">
        <f t="shared" ref="J326:L326" si="391">P326+V326+Y326+AB326+AE326+S326+M326</f>
        <v>1133800</v>
      </c>
      <c r="K326" s="24">
        <f t="shared" si="391"/>
        <v>100000</v>
      </c>
      <c r="L326" s="24">
        <f t="shared" si="391"/>
        <v>1033800</v>
      </c>
      <c r="M326" s="33">
        <f>VLOOKUP(C326,'[2]2024.01月支付计划'!$B:$K,10,0)</f>
        <v>416900</v>
      </c>
      <c r="N326" s="24"/>
      <c r="O326" s="34">
        <f t="shared" si="340"/>
        <v>416900</v>
      </c>
      <c r="P326" s="34">
        <v>516900</v>
      </c>
      <c r="Q326" s="34"/>
      <c r="R326" s="34">
        <f t="shared" si="341"/>
        <v>516900</v>
      </c>
      <c r="S326" s="34">
        <f>VLOOKUP(D326,'[3]11月支付计划'!$D$3:$J$100,7,0)</f>
        <v>0</v>
      </c>
      <c r="T326" s="34"/>
      <c r="U326" s="34">
        <f t="shared" si="344"/>
        <v>0</v>
      </c>
      <c r="V326" s="34">
        <f>VLOOKUP(D326,'[10]10月份支付安排'!$C$4:$H$68,6,0)</f>
        <v>100000</v>
      </c>
      <c r="W326" s="34">
        <f>VLOOKUP(D326,'[4]10月'!$I:$J,2,0)</f>
        <v>100000</v>
      </c>
      <c r="X326" s="34">
        <f t="shared" si="342"/>
        <v>0</v>
      </c>
      <c r="Y326" s="35">
        <v>100000</v>
      </c>
      <c r="Z326" s="34"/>
      <c r="AA326" s="34">
        <f t="shared" si="388"/>
        <v>100000</v>
      </c>
      <c r="AB326" s="35"/>
      <c r="AC326" s="24"/>
      <c r="AD326" s="34">
        <f t="shared" si="389"/>
        <v>0</v>
      </c>
      <c r="AE326" s="24"/>
      <c r="AF326" s="24"/>
      <c r="AG326" s="34">
        <f t="shared" si="390"/>
        <v>0</v>
      </c>
      <c r="AI326" s="42">
        <f t="shared" ref="AI326:AI389" si="392">K326-AE326-AB326-Y326-V326</f>
        <v>-100000</v>
      </c>
      <c r="AJ326" s="42">
        <f t="shared" ref="AJ326:AJ389" si="393">AI326-S326</f>
        <v>-100000</v>
      </c>
      <c r="AK326" s="42">
        <f t="shared" ref="AK326:AK389" si="394">AJ326-P326</f>
        <v>-616900</v>
      </c>
      <c r="AL326" s="42">
        <f t="shared" ref="AL326:AL389" si="395">AK326-M326</f>
        <v>-1033800</v>
      </c>
      <c r="AM326" s="43" t="e">
        <f>VLOOKUP(D326,'[9]2月'!$B:$C,2,0)</f>
        <v>#N/A</v>
      </c>
      <c r="AN326" s="43" t="e">
        <f>VLOOKUP(C326,河北应付账款!$C:$AL,18,0)</f>
        <v>#N/A</v>
      </c>
      <c r="AO326" s="43" t="e">
        <f>VLOOKUP(C326,'河北原材料（大宗）'!$C:$AN,20,0)</f>
        <v>#N/A</v>
      </c>
      <c r="AP326" s="43" t="e">
        <f>VLOOKUP(C326,'预付&amp;票到付款'!$B:$AU,15,0)</f>
        <v>#N/A</v>
      </c>
      <c r="AQ326" s="43">
        <f>VLOOKUP(C326,'涉诉-河北'!$B:$AV,15,0)</f>
        <v>0</v>
      </c>
    </row>
    <row r="327" s="25" customFormat="1" ht="16.5" hidden="1" spans="3:43">
      <c r="C327" s="25" t="s">
        <v>838</v>
      </c>
      <c r="D327" s="25" t="s">
        <v>839</v>
      </c>
      <c r="E327" s="25" t="s">
        <v>829</v>
      </c>
      <c r="G327" s="66">
        <f>VLOOKUP($C327,'[2]2024.01月支付计划'!$B:$H,5,0)</f>
        <v>319669.96</v>
      </c>
      <c r="H327" s="66">
        <f>VLOOKUP($C327,'[2]2024.01月支付计划'!$B:$H,6,0)</f>
        <v>0</v>
      </c>
      <c r="I327" s="66">
        <f>VLOOKUP($C327,'[2]2024.01月支付计划'!$B:$H,7,0)</f>
        <v>0</v>
      </c>
      <c r="J327" s="24">
        <f t="shared" ref="J327:L327" si="396">P327+V327+Y327+AB327+AE327+S327+M327</f>
        <v>1409009.88</v>
      </c>
      <c r="K327" s="24">
        <f t="shared" si="396"/>
        <v>200000</v>
      </c>
      <c r="L327" s="24">
        <f t="shared" si="396"/>
        <v>1209009.88</v>
      </c>
      <c r="M327" s="33">
        <f>VLOOKUP(C327,'[2]2024.01月支付计划'!$B:$K,10,0)</f>
        <v>269669.96</v>
      </c>
      <c r="N327" s="24">
        <v>50000</v>
      </c>
      <c r="O327" s="34">
        <f t="shared" si="340"/>
        <v>219669.96</v>
      </c>
      <c r="P327" s="34">
        <v>100000</v>
      </c>
      <c r="Q327" s="34"/>
      <c r="R327" s="34">
        <f t="shared" si="341"/>
        <v>100000</v>
      </c>
      <c r="S327" s="34">
        <f>VLOOKUP(D327,'[3]11月支付计划'!$D$3:$J$100,7,0)</f>
        <v>100000</v>
      </c>
      <c r="T327" s="34">
        <f>VLOOKUP(D327,'[4]11月'!$I:$J,2,0)</f>
        <v>50000</v>
      </c>
      <c r="U327" s="34">
        <f t="shared" si="344"/>
        <v>50000</v>
      </c>
      <c r="V327" s="34">
        <f>VLOOKUP(D327,'[10]10月份支付安排'!$C$4:$H$68,6,0)</f>
        <v>469669.96</v>
      </c>
      <c r="W327" s="34">
        <f>VLOOKUP(D327,'[4]10月'!$I:$J,2,0)</f>
        <v>100000</v>
      </c>
      <c r="X327" s="34">
        <f t="shared" si="342"/>
        <v>369669.96</v>
      </c>
      <c r="Y327" s="35">
        <v>469669.96</v>
      </c>
      <c r="Z327" s="34"/>
      <c r="AA327" s="34">
        <f t="shared" si="388"/>
        <v>469669.96</v>
      </c>
      <c r="AB327" s="35"/>
      <c r="AC327" s="24"/>
      <c r="AD327" s="34">
        <f t="shared" si="389"/>
        <v>0</v>
      </c>
      <c r="AE327" s="24"/>
      <c r="AF327" s="24"/>
      <c r="AG327" s="34">
        <f t="shared" si="390"/>
        <v>0</v>
      </c>
      <c r="AI327" s="42">
        <f t="shared" si="392"/>
        <v>-739339.92</v>
      </c>
      <c r="AJ327" s="42">
        <f t="shared" si="393"/>
        <v>-839339.92</v>
      </c>
      <c r="AK327" s="42">
        <f t="shared" si="394"/>
        <v>-939339.92</v>
      </c>
      <c r="AL327" s="42">
        <f t="shared" si="395"/>
        <v>-1209009.88</v>
      </c>
      <c r="AM327" s="43" t="e">
        <f>VLOOKUP(D327,'[9]2月'!$B:$C,2,0)</f>
        <v>#N/A</v>
      </c>
      <c r="AN327" s="43" t="e">
        <f>VLOOKUP(C327,河北应付账款!$C:$AL,18,0)</f>
        <v>#N/A</v>
      </c>
      <c r="AO327" s="43" t="e">
        <f>VLOOKUP(C327,'河北原材料（大宗）'!$C:$AN,20,0)</f>
        <v>#N/A</v>
      </c>
      <c r="AP327" s="43" t="e">
        <f>VLOOKUP(C327,'预付&amp;票到付款'!$B:$AU,15,0)</f>
        <v>#N/A</v>
      </c>
      <c r="AQ327" s="43">
        <f>VLOOKUP(C327,'涉诉-河北'!$B:$AV,15,0)</f>
        <v>0</v>
      </c>
    </row>
    <row r="328" s="25" customFormat="1" ht="16.5" hidden="1" spans="3:43">
      <c r="C328" s="25" t="s">
        <v>740</v>
      </c>
      <c r="D328" s="25" t="s">
        <v>741</v>
      </c>
      <c r="E328" s="25" t="s">
        <v>829</v>
      </c>
      <c r="G328" s="66">
        <f>VLOOKUP($C328,'[2]2024.01月支付计划'!$B:$H,5,0)</f>
        <v>209160</v>
      </c>
      <c r="H328" s="66">
        <f>VLOOKUP($C328,'[2]2024.01月支付计划'!$B:$H,6,0)</f>
        <v>0</v>
      </c>
      <c r="I328" s="66">
        <f>VLOOKUP($C328,'[2]2024.01月支付计划'!$B:$H,7,0)</f>
        <v>0</v>
      </c>
      <c r="J328" s="24">
        <f t="shared" ref="J328:L328" si="397">P328+V328+Y328+AB328+AE328+S328+M328</f>
        <v>638320</v>
      </c>
      <c r="K328" s="24">
        <f t="shared" si="397"/>
        <v>250000</v>
      </c>
      <c r="L328" s="24">
        <f t="shared" si="397"/>
        <v>388320</v>
      </c>
      <c r="M328" s="33">
        <f>VLOOKUP(C328,'[2]2024.01月支付计划'!$B:$K,10,0)</f>
        <v>209160</v>
      </c>
      <c r="N328" s="24"/>
      <c r="O328" s="34">
        <f t="shared" si="340"/>
        <v>209160</v>
      </c>
      <c r="P328" s="34">
        <v>129160</v>
      </c>
      <c r="Q328" s="34"/>
      <c r="R328" s="34">
        <f t="shared" si="341"/>
        <v>129160</v>
      </c>
      <c r="S328" s="34">
        <f>VLOOKUP(D328,'[3]11月支付计划'!$D$3:$J$100,7,0)</f>
        <v>80000</v>
      </c>
      <c r="T328" s="34">
        <f>VLOOKUP(D328,'[4]11月'!$I:$J,2,0)</f>
        <v>70000</v>
      </c>
      <c r="U328" s="34">
        <f t="shared" si="344"/>
        <v>10000</v>
      </c>
      <c r="V328" s="34">
        <f>VLOOKUP(D328,'[10]10月份支付安排'!$C$4:$H$68,6,0)</f>
        <v>70000</v>
      </c>
      <c r="W328" s="34"/>
      <c r="X328" s="34">
        <f t="shared" si="342"/>
        <v>70000</v>
      </c>
      <c r="Y328" s="35">
        <v>100000</v>
      </c>
      <c r="Z328" s="34">
        <f>VLOOKUP(D328,'[4]9月'!$I:$J,2,0)</f>
        <v>150000</v>
      </c>
      <c r="AA328" s="34">
        <f t="shared" si="388"/>
        <v>-50000</v>
      </c>
      <c r="AB328" s="35">
        <v>50000</v>
      </c>
      <c r="AC328" s="24"/>
      <c r="AD328" s="34">
        <f t="shared" si="389"/>
        <v>50000</v>
      </c>
      <c r="AE328" s="24"/>
      <c r="AF328" s="24">
        <f>VLOOKUP(D328,'[4]7月'!$I:$J,2,0)</f>
        <v>30000</v>
      </c>
      <c r="AG328" s="34">
        <f t="shared" si="390"/>
        <v>-30000</v>
      </c>
      <c r="AI328" s="42">
        <f t="shared" si="392"/>
        <v>30000</v>
      </c>
      <c r="AJ328" s="42">
        <f t="shared" si="393"/>
        <v>-50000</v>
      </c>
      <c r="AK328" s="42">
        <f t="shared" si="394"/>
        <v>-179160</v>
      </c>
      <c r="AL328" s="42">
        <f t="shared" si="395"/>
        <v>-388320</v>
      </c>
      <c r="AM328" s="43" t="e">
        <f>VLOOKUP(D328,'[9]2月'!$B:$C,2,0)</f>
        <v>#N/A</v>
      </c>
      <c r="AN328" s="43" t="e">
        <f>VLOOKUP(C328,河北应付账款!$C:$AL,18,0)</f>
        <v>#N/A</v>
      </c>
      <c r="AO328" s="43">
        <f>VLOOKUP(C328,'河北原材料（大宗）'!$C:$AN,20,0)</f>
        <v>80000</v>
      </c>
      <c r="AP328" s="43" t="e">
        <f>VLOOKUP(C328,'预付&amp;票到付款'!$B:$AU,15,0)</f>
        <v>#N/A</v>
      </c>
      <c r="AQ328" s="43">
        <f>VLOOKUP(C328,'涉诉-河北'!$B:$AV,15,0)</f>
        <v>0</v>
      </c>
    </row>
    <row r="329" s="25" customFormat="1" ht="16.5" hidden="1" spans="3:43">
      <c r="C329" s="25" t="s">
        <v>836</v>
      </c>
      <c r="D329" s="25" t="s">
        <v>837</v>
      </c>
      <c r="E329" s="25" t="s">
        <v>829</v>
      </c>
      <c r="G329" s="66">
        <f>VLOOKUP($C329,'[2]2024.01月支付计划'!$B:$H,5,0)</f>
        <v>314000</v>
      </c>
      <c r="H329" s="66">
        <f>VLOOKUP($C329,'[2]2024.01月支付计划'!$B:$H,6,0)</f>
        <v>0</v>
      </c>
      <c r="I329" s="66">
        <f>VLOOKUP($C329,'[2]2024.01月支付计划'!$B:$H,7,0)</f>
        <v>0</v>
      </c>
      <c r="J329" s="24">
        <f t="shared" ref="J329:L329" si="398">P329+V329+Y329+AB329+AE329+S329+M329</f>
        <v>514000</v>
      </c>
      <c r="K329" s="24">
        <f t="shared" si="398"/>
        <v>50000</v>
      </c>
      <c r="L329" s="24">
        <f t="shared" si="398"/>
        <v>464000</v>
      </c>
      <c r="M329" s="33">
        <f>VLOOKUP(C329,'[2]2024.01月支付计划'!$B:$K,10,0)</f>
        <v>314000</v>
      </c>
      <c r="N329" s="24"/>
      <c r="O329" s="34">
        <f t="shared" si="340"/>
        <v>314000</v>
      </c>
      <c r="P329" s="34">
        <v>50000</v>
      </c>
      <c r="Q329" s="34"/>
      <c r="R329" s="34">
        <f t="shared" si="341"/>
        <v>50000</v>
      </c>
      <c r="S329" s="34">
        <f>VLOOKUP(D329,'[3]11月支付计划'!$D$3:$J$100,7,0)</f>
        <v>50000</v>
      </c>
      <c r="T329" s="34"/>
      <c r="U329" s="34">
        <f t="shared" si="344"/>
        <v>50000</v>
      </c>
      <c r="V329" s="34">
        <f>VLOOKUP(D329,'[10]10月份支付安排'!$C$4:$H$68,6,0)</f>
        <v>50000</v>
      </c>
      <c r="W329" s="34"/>
      <c r="X329" s="34">
        <f t="shared" si="342"/>
        <v>50000</v>
      </c>
      <c r="Y329" s="35">
        <v>50000</v>
      </c>
      <c r="Z329" s="34">
        <f>VLOOKUP(D329,'[4]9月'!$I:$J,2,0)</f>
        <v>50000</v>
      </c>
      <c r="AA329" s="34">
        <f t="shared" si="388"/>
        <v>0</v>
      </c>
      <c r="AB329" s="35"/>
      <c r="AC329" s="24"/>
      <c r="AD329" s="34">
        <f t="shared" si="389"/>
        <v>0</v>
      </c>
      <c r="AE329" s="24"/>
      <c r="AF329" s="24"/>
      <c r="AG329" s="34">
        <f t="shared" si="390"/>
        <v>0</v>
      </c>
      <c r="AI329" s="42">
        <f t="shared" si="392"/>
        <v>-50000</v>
      </c>
      <c r="AJ329" s="42">
        <f t="shared" si="393"/>
        <v>-100000</v>
      </c>
      <c r="AK329" s="42">
        <f t="shared" si="394"/>
        <v>-150000</v>
      </c>
      <c r="AL329" s="42">
        <f t="shared" si="395"/>
        <v>-464000</v>
      </c>
      <c r="AM329" s="43" t="e">
        <f>VLOOKUP(D329,'[9]2月'!$B:$C,2,0)</f>
        <v>#N/A</v>
      </c>
      <c r="AN329" s="43" t="e">
        <f>VLOOKUP(C329,河北应付账款!$C:$AL,18,0)</f>
        <v>#N/A</v>
      </c>
      <c r="AO329" s="43" t="e">
        <f>VLOOKUP(C329,'河北原材料（大宗）'!$C:$AN,20,0)</f>
        <v>#N/A</v>
      </c>
      <c r="AP329" s="43" t="e">
        <f>VLOOKUP(C329,'预付&amp;票到付款'!$B:$AU,15,0)</f>
        <v>#N/A</v>
      </c>
      <c r="AQ329" s="43">
        <f>VLOOKUP(C329,'涉诉-河北'!$B:$AV,15,0)</f>
        <v>0</v>
      </c>
    </row>
    <row r="330" s="25" customFormat="1" ht="16.5" hidden="1" spans="3:43">
      <c r="C330" s="25" t="s">
        <v>842</v>
      </c>
      <c r="D330" s="25" t="s">
        <v>843</v>
      </c>
      <c r="E330" s="25" t="s">
        <v>829</v>
      </c>
      <c r="G330" s="66">
        <f>VLOOKUP($C330,'[2]2024.01月支付计划'!$B:$H,5,0)</f>
        <v>160732.6</v>
      </c>
      <c r="H330" s="66">
        <f>VLOOKUP($C330,'[2]2024.01月支付计划'!$B:$H,6,0)</f>
        <v>0</v>
      </c>
      <c r="I330" s="66">
        <f>VLOOKUP($C330,'[2]2024.01月支付计划'!$B:$H,7,0)</f>
        <v>0</v>
      </c>
      <c r="J330" s="24">
        <f t="shared" ref="J330:L330" si="399">P330+V330+Y330+AB330+AE330+S330+M330</f>
        <v>321465.2</v>
      </c>
      <c r="K330" s="24">
        <f t="shared" si="399"/>
        <v>0</v>
      </c>
      <c r="L330" s="24">
        <f t="shared" si="399"/>
        <v>321465.2</v>
      </c>
      <c r="M330" s="33">
        <f>VLOOKUP(C330,'[2]2024.01月支付计划'!$B:$K,10,0)</f>
        <v>160732.6</v>
      </c>
      <c r="N330" s="24"/>
      <c r="O330" s="34">
        <f t="shared" si="340"/>
        <v>160732.6</v>
      </c>
      <c r="P330" s="34">
        <v>0</v>
      </c>
      <c r="Q330" s="34"/>
      <c r="R330" s="34">
        <f t="shared" si="341"/>
        <v>0</v>
      </c>
      <c r="S330" s="34">
        <f>VLOOKUP(D330,'[3]11月支付计划'!$D$3:$J$100,7,0)</f>
        <v>160732.6</v>
      </c>
      <c r="T330" s="34"/>
      <c r="U330" s="34">
        <f t="shared" si="344"/>
        <v>160732.6</v>
      </c>
      <c r="V330" s="34"/>
      <c r="W330" s="34"/>
      <c r="X330" s="34">
        <f t="shared" si="342"/>
        <v>0</v>
      </c>
      <c r="Y330" s="34"/>
      <c r="Z330" s="34"/>
      <c r="AA330" s="34">
        <f t="shared" si="388"/>
        <v>0</v>
      </c>
      <c r="AB330" s="34"/>
      <c r="AC330" s="24"/>
      <c r="AD330" s="34">
        <f t="shared" si="389"/>
        <v>0</v>
      </c>
      <c r="AE330" s="24"/>
      <c r="AF330" s="24"/>
      <c r="AG330" s="34">
        <f t="shared" si="390"/>
        <v>0</v>
      </c>
      <c r="AI330" s="42">
        <f t="shared" si="392"/>
        <v>0</v>
      </c>
      <c r="AJ330" s="42">
        <f t="shared" si="393"/>
        <v>-160732.6</v>
      </c>
      <c r="AK330" s="42">
        <f t="shared" si="394"/>
        <v>-160732.6</v>
      </c>
      <c r="AL330" s="42">
        <f t="shared" si="395"/>
        <v>-321465.2</v>
      </c>
      <c r="AM330" s="43" t="e">
        <f>VLOOKUP(D330,'[9]2月'!$B:$C,2,0)</f>
        <v>#N/A</v>
      </c>
      <c r="AN330" s="43" t="e">
        <f>VLOOKUP(C330,河北应付账款!$C:$AL,18,0)</f>
        <v>#N/A</v>
      </c>
      <c r="AO330" s="43" t="e">
        <f>VLOOKUP(C330,'河北原材料（大宗）'!$C:$AN,20,0)</f>
        <v>#N/A</v>
      </c>
      <c r="AP330" s="43" t="e">
        <f>VLOOKUP(C330,'预付&amp;票到付款'!$B:$AU,15,0)</f>
        <v>#N/A</v>
      </c>
      <c r="AQ330" s="43">
        <f>VLOOKUP(C330,'涉诉-河北'!$B:$AV,15,0)</f>
        <v>0</v>
      </c>
    </row>
    <row r="331" s="25" customFormat="1" ht="16.5" hidden="1" spans="3:43">
      <c r="C331" s="25" t="s">
        <v>844</v>
      </c>
      <c r="D331" s="25" t="s">
        <v>845</v>
      </c>
      <c r="E331" s="25" t="s">
        <v>829</v>
      </c>
      <c r="G331" s="66">
        <f>VLOOKUP($C331,'[2]2024.01月支付计划'!$B:$H,5,0)</f>
        <v>80800</v>
      </c>
      <c r="H331" s="66">
        <f>VLOOKUP($C331,'[2]2024.01月支付计划'!$B:$H,6,0)</f>
        <v>0</v>
      </c>
      <c r="I331" s="66">
        <f>VLOOKUP($C331,'[2]2024.01月支付计划'!$B:$H,7,0)</f>
        <v>0</v>
      </c>
      <c r="J331" s="24">
        <f t="shared" ref="J331:L331" si="400">P331+V331+Y331+AB331+AE331+S331+M331</f>
        <v>15000</v>
      </c>
      <c r="K331" s="24">
        <f t="shared" si="400"/>
        <v>25000</v>
      </c>
      <c r="L331" s="24">
        <f t="shared" si="400"/>
        <v>-10000</v>
      </c>
      <c r="M331" s="33">
        <f>VLOOKUP(C331,'[2]2024.01月支付计划'!$B:$K,10,0)</f>
        <v>0</v>
      </c>
      <c r="N331" s="24">
        <v>10000</v>
      </c>
      <c r="O331" s="34">
        <f t="shared" si="340"/>
        <v>-10000</v>
      </c>
      <c r="P331" s="34">
        <v>5000</v>
      </c>
      <c r="Q331" s="34"/>
      <c r="R331" s="34">
        <f t="shared" si="341"/>
        <v>5000</v>
      </c>
      <c r="S331" s="34">
        <f>VLOOKUP(D331,'[3]11月支付计划'!$D$3:$J$100,7,0)</f>
        <v>5000</v>
      </c>
      <c r="T331" s="34"/>
      <c r="U331" s="34">
        <f t="shared" si="344"/>
        <v>5000</v>
      </c>
      <c r="V331" s="34">
        <f>VLOOKUP(D331,'[10]10月份支付安排'!$C$4:$H$68,6,0)</f>
        <v>5000</v>
      </c>
      <c r="W331" s="34">
        <f>VLOOKUP(D331,'[4]10月'!$I:$J,2,0)</f>
        <v>5000</v>
      </c>
      <c r="X331" s="34">
        <f t="shared" si="342"/>
        <v>0</v>
      </c>
      <c r="Y331" s="34"/>
      <c r="Z331" s="34">
        <f>VLOOKUP(D331,'[4]9月'!$I:$J,2,0)</f>
        <v>5000</v>
      </c>
      <c r="AA331" s="34">
        <f t="shared" si="388"/>
        <v>-5000</v>
      </c>
      <c r="AB331" s="34"/>
      <c r="AC331" s="24">
        <f>VLOOKUP(D331,'[4]8月'!$I:$J,2,0)</f>
        <v>5000</v>
      </c>
      <c r="AD331" s="34">
        <f t="shared" si="389"/>
        <v>-5000</v>
      </c>
      <c r="AE331" s="24"/>
      <c r="AF331" s="24"/>
      <c r="AG331" s="34">
        <f t="shared" si="390"/>
        <v>0</v>
      </c>
      <c r="AI331" s="42">
        <f t="shared" si="392"/>
        <v>20000</v>
      </c>
      <c r="AJ331" s="42">
        <f t="shared" si="393"/>
        <v>15000</v>
      </c>
      <c r="AK331" s="42">
        <f t="shared" si="394"/>
        <v>10000</v>
      </c>
      <c r="AL331" s="42">
        <f t="shared" si="395"/>
        <v>10000</v>
      </c>
      <c r="AM331" s="43" t="e">
        <f>VLOOKUP(D331,'[9]2月'!$B:$C,2,0)</f>
        <v>#N/A</v>
      </c>
      <c r="AN331" s="43" t="e">
        <f>VLOOKUP(C331,河北应付账款!$C:$AL,18,0)</f>
        <v>#N/A</v>
      </c>
      <c r="AO331" s="43" t="e">
        <f>VLOOKUP(C331,'河北原材料（大宗）'!$C:$AN,20,0)</f>
        <v>#N/A</v>
      </c>
      <c r="AP331" s="43" t="e">
        <f>VLOOKUP(C331,'预付&amp;票到付款'!$B:$AU,15,0)</f>
        <v>#N/A</v>
      </c>
      <c r="AQ331" s="43">
        <f>VLOOKUP(C331,'涉诉-河北'!$B:$AV,15,0)</f>
        <v>-5000</v>
      </c>
    </row>
    <row r="332" s="25" customFormat="1" ht="16.5" hidden="1" spans="3:43">
      <c r="C332" s="25" t="s">
        <v>846</v>
      </c>
      <c r="D332" s="25" t="s">
        <v>847</v>
      </c>
      <c r="E332" s="25" t="s">
        <v>829</v>
      </c>
      <c r="G332" s="66">
        <f>VLOOKUP($C332,'[2]2024.01月支付计划'!$B:$H,5,0)</f>
        <v>94200</v>
      </c>
      <c r="H332" s="66">
        <f>VLOOKUP($C332,'[2]2024.01月支付计划'!$B:$H,6,0)</f>
        <v>0</v>
      </c>
      <c r="I332" s="66">
        <f>VLOOKUP($C332,'[2]2024.01月支付计划'!$B:$H,7,0)</f>
        <v>0</v>
      </c>
      <c r="J332" s="24">
        <f t="shared" ref="J332:L332" si="401">P332+V332+Y332+AB332+AE332+S332+M332</f>
        <v>0</v>
      </c>
      <c r="K332" s="24">
        <f t="shared" si="401"/>
        <v>138200</v>
      </c>
      <c r="L332" s="24">
        <f t="shared" si="401"/>
        <v>-138200</v>
      </c>
      <c r="M332" s="33">
        <f>VLOOKUP(C332,'[2]2024.01月支付计划'!$B:$K,10,0)</f>
        <v>0</v>
      </c>
      <c r="N332" s="24">
        <v>138200</v>
      </c>
      <c r="O332" s="34">
        <f t="shared" si="340"/>
        <v>-138200</v>
      </c>
      <c r="P332" s="34">
        <v>0</v>
      </c>
      <c r="Q332" s="34"/>
      <c r="R332" s="34">
        <f t="shared" si="341"/>
        <v>0</v>
      </c>
      <c r="S332" s="34">
        <f>VLOOKUP(D332,'[3]11月支付计划'!$D$3:$J$100,7,0)</f>
        <v>0</v>
      </c>
      <c r="T332" s="34"/>
      <c r="U332" s="34">
        <f t="shared" si="344"/>
        <v>0</v>
      </c>
      <c r="V332" s="34"/>
      <c r="W332" s="34"/>
      <c r="X332" s="34">
        <f t="shared" si="342"/>
        <v>0</v>
      </c>
      <c r="Y332" s="34"/>
      <c r="Z332" s="34"/>
      <c r="AA332" s="34">
        <f t="shared" si="388"/>
        <v>0</v>
      </c>
      <c r="AB332" s="34"/>
      <c r="AC332" s="24"/>
      <c r="AD332" s="34">
        <f t="shared" si="389"/>
        <v>0</v>
      </c>
      <c r="AE332" s="24"/>
      <c r="AF332" s="24"/>
      <c r="AG332" s="34">
        <f t="shared" si="390"/>
        <v>0</v>
      </c>
      <c r="AI332" s="42">
        <f t="shared" si="392"/>
        <v>138200</v>
      </c>
      <c r="AJ332" s="42">
        <f t="shared" si="393"/>
        <v>138200</v>
      </c>
      <c r="AK332" s="42">
        <f t="shared" si="394"/>
        <v>138200</v>
      </c>
      <c r="AL332" s="42">
        <f t="shared" si="395"/>
        <v>138200</v>
      </c>
      <c r="AM332" s="43" t="e">
        <f>VLOOKUP(D332,'[9]2月'!$B:$C,2,0)</f>
        <v>#N/A</v>
      </c>
      <c r="AN332" s="43" t="e">
        <f>VLOOKUP(C332,河北应付账款!$C:$AL,18,0)</f>
        <v>#N/A</v>
      </c>
      <c r="AO332" s="43" t="e">
        <f>VLOOKUP(C332,'河北原材料（大宗）'!$C:$AN,20,0)</f>
        <v>#N/A</v>
      </c>
      <c r="AP332" s="43" t="e">
        <f>VLOOKUP(C332,'预付&amp;票到付款'!$B:$AU,15,0)</f>
        <v>#N/A</v>
      </c>
      <c r="AQ332" s="43">
        <f>VLOOKUP(C332,'涉诉-河北'!$B:$AV,15,0)</f>
        <v>0</v>
      </c>
    </row>
    <row r="333" s="25" customFormat="1" ht="16.5" hidden="1" spans="3:43">
      <c r="C333" s="25" t="s">
        <v>848</v>
      </c>
      <c r="D333" s="25" t="s">
        <v>849</v>
      </c>
      <c r="E333" s="25" t="s">
        <v>829</v>
      </c>
      <c r="G333" s="66">
        <f>VLOOKUP($C333,'[2]2024.01月支付计划'!$B:$H,5,0)</f>
        <v>83000</v>
      </c>
      <c r="H333" s="66">
        <f>VLOOKUP($C333,'[2]2024.01月支付计划'!$B:$H,6,0)</f>
        <v>0</v>
      </c>
      <c r="I333" s="66">
        <f>VLOOKUP($C333,'[2]2024.01月支付计划'!$B:$H,7,0)</f>
        <v>0</v>
      </c>
      <c r="J333" s="24">
        <f t="shared" ref="J333:L333" si="402">P333+V333+Y333+AB333+AE333+S333+M333</f>
        <v>0</v>
      </c>
      <c r="K333" s="24">
        <f t="shared" si="402"/>
        <v>14000</v>
      </c>
      <c r="L333" s="24">
        <f t="shared" si="402"/>
        <v>-14000</v>
      </c>
      <c r="M333" s="33">
        <f>VLOOKUP(C333,'[2]2024.01月支付计划'!$B:$K,10,0)</f>
        <v>0</v>
      </c>
      <c r="N333" s="24">
        <v>14000</v>
      </c>
      <c r="O333" s="34">
        <f t="shared" si="340"/>
        <v>-14000</v>
      </c>
      <c r="P333" s="34">
        <v>0</v>
      </c>
      <c r="Q333" s="34"/>
      <c r="R333" s="34">
        <f t="shared" si="341"/>
        <v>0</v>
      </c>
      <c r="S333" s="34">
        <f>VLOOKUP(D333,'[3]11月支付计划'!$D$3:$J$100,7,0)</f>
        <v>0</v>
      </c>
      <c r="T333" s="34"/>
      <c r="U333" s="34">
        <f t="shared" si="344"/>
        <v>0</v>
      </c>
      <c r="V333" s="34"/>
      <c r="W333" s="34"/>
      <c r="X333" s="34">
        <f t="shared" si="342"/>
        <v>0</v>
      </c>
      <c r="Y333" s="34"/>
      <c r="Z333" s="34"/>
      <c r="AA333" s="34">
        <f t="shared" si="388"/>
        <v>0</v>
      </c>
      <c r="AB333" s="34"/>
      <c r="AC333" s="24"/>
      <c r="AD333" s="34">
        <f t="shared" si="389"/>
        <v>0</v>
      </c>
      <c r="AE333" s="24"/>
      <c r="AF333" s="24"/>
      <c r="AG333" s="34">
        <f t="shared" si="390"/>
        <v>0</v>
      </c>
      <c r="AI333" s="42">
        <f t="shared" si="392"/>
        <v>14000</v>
      </c>
      <c r="AJ333" s="42">
        <f t="shared" si="393"/>
        <v>14000</v>
      </c>
      <c r="AK333" s="42">
        <f t="shared" si="394"/>
        <v>14000</v>
      </c>
      <c r="AL333" s="42">
        <f t="shared" si="395"/>
        <v>14000</v>
      </c>
      <c r="AM333" s="43" t="e">
        <f>VLOOKUP(D333,'[9]2月'!$B:$C,2,0)</f>
        <v>#N/A</v>
      </c>
      <c r="AN333" s="43" t="e">
        <f>VLOOKUP(C333,河北应付账款!$C:$AL,18,0)</f>
        <v>#N/A</v>
      </c>
      <c r="AO333" s="43" t="e">
        <f>VLOOKUP(C333,'河北原材料（大宗）'!$C:$AN,20,0)</f>
        <v>#N/A</v>
      </c>
      <c r="AP333" s="43" t="e">
        <f>VLOOKUP(C333,'预付&amp;票到付款'!$B:$AU,15,0)</f>
        <v>#N/A</v>
      </c>
      <c r="AQ333" s="43">
        <f>VLOOKUP(C333,'涉诉-河北'!$B:$AV,15,0)</f>
        <v>0</v>
      </c>
    </row>
    <row r="334" s="25" customFormat="1" ht="16.5" hidden="1" spans="3:43">
      <c r="C334" s="25" t="s">
        <v>854</v>
      </c>
      <c r="D334" s="25" t="s">
        <v>855</v>
      </c>
      <c r="E334" s="25" t="s">
        <v>829</v>
      </c>
      <c r="G334" s="66">
        <f>VLOOKUP($C334,'[2]2024.01月支付计划'!$B:$H,5,0)</f>
        <v>8620.5</v>
      </c>
      <c r="H334" s="66">
        <f>VLOOKUP($C334,'[2]2024.01月支付计划'!$B:$H,6,0)</f>
        <v>13648.5</v>
      </c>
      <c r="I334" s="66">
        <f>VLOOKUP($C334,'[2]2024.01月支付计划'!$B:$H,7,0)</f>
        <v>2274.75</v>
      </c>
      <c r="J334" s="24">
        <f t="shared" ref="J334:L334" si="403">P334+V334+Y334+AB334+AE334+S334+M334</f>
        <v>17184</v>
      </c>
      <c r="K334" s="24">
        <f t="shared" si="403"/>
        <v>36098</v>
      </c>
      <c r="L334" s="24">
        <f t="shared" si="403"/>
        <v>-18914</v>
      </c>
      <c r="M334" s="33">
        <f>VLOOKUP(C334,'[2]2024.01月支付计划'!$B:$K,10,0)</f>
        <v>2000</v>
      </c>
      <c r="N334" s="24">
        <v>5886</v>
      </c>
      <c r="O334" s="34">
        <f t="shared" si="340"/>
        <v>-3886</v>
      </c>
      <c r="P334" s="34">
        <v>0</v>
      </c>
      <c r="Q334" s="34">
        <f>VLOOKUP(D334,'[4]12月'!$I:$J,2,0)</f>
        <v>10212</v>
      </c>
      <c r="R334" s="34">
        <f t="shared" si="341"/>
        <v>-10212</v>
      </c>
      <c r="S334" s="34">
        <f>VLOOKUP(D334,'[3]11月支付计划'!$D$3:$J$100,7,0)</f>
        <v>5184</v>
      </c>
      <c r="T334" s="34"/>
      <c r="U334" s="34">
        <f t="shared" si="344"/>
        <v>5184</v>
      </c>
      <c r="V334" s="34">
        <f>VLOOKUP(D334,'[10]10月份支付安排'!$C$4:$H$68,6,0)</f>
        <v>5000</v>
      </c>
      <c r="W334" s="34">
        <f>VLOOKUP(D334,'[4]10月'!$I:$J,2,0)</f>
        <v>5000</v>
      </c>
      <c r="X334" s="34">
        <f t="shared" si="342"/>
        <v>0</v>
      </c>
      <c r="Y334" s="35">
        <v>5000</v>
      </c>
      <c r="Z334" s="34">
        <f>VLOOKUP(D334,'[4]9月'!$I:$J,2,0)</f>
        <v>10000</v>
      </c>
      <c r="AA334" s="34">
        <f t="shared" si="388"/>
        <v>-5000</v>
      </c>
      <c r="AB334" s="35"/>
      <c r="AC334" s="24"/>
      <c r="AD334" s="34">
        <f t="shared" si="389"/>
        <v>0</v>
      </c>
      <c r="AE334" s="24"/>
      <c r="AF334" s="24">
        <f>VLOOKUP(D334,'[4]7月'!$I:$J,2,0)</f>
        <v>5000</v>
      </c>
      <c r="AG334" s="34">
        <f t="shared" si="390"/>
        <v>-5000</v>
      </c>
      <c r="AI334" s="42">
        <f t="shared" si="392"/>
        <v>26098</v>
      </c>
      <c r="AJ334" s="42">
        <f t="shared" si="393"/>
        <v>20914</v>
      </c>
      <c r="AK334" s="42">
        <f t="shared" si="394"/>
        <v>20914</v>
      </c>
      <c r="AL334" s="42">
        <f t="shared" si="395"/>
        <v>18914</v>
      </c>
      <c r="AM334" s="43" t="e">
        <f>VLOOKUP(D334,'[9]2月'!$B:$C,2,0)</f>
        <v>#N/A</v>
      </c>
      <c r="AN334" s="43" t="e">
        <f>VLOOKUP(C334,河北应付账款!$C:$AL,18,0)</f>
        <v>#N/A</v>
      </c>
      <c r="AO334" s="43" t="e">
        <f>VLOOKUP(C334,'河北原材料（大宗）'!$C:$AN,20,0)</f>
        <v>#N/A</v>
      </c>
      <c r="AP334" s="43" t="e">
        <f>VLOOKUP(C334,'预付&amp;票到付款'!$B:$AU,15,0)</f>
        <v>#N/A</v>
      </c>
      <c r="AQ334" s="43">
        <f>VLOOKUP(C334,'涉诉-河北'!$B:$AV,15,0)</f>
        <v>0</v>
      </c>
    </row>
    <row r="335" s="25" customFormat="1" ht="16.5" hidden="1" spans="3:43">
      <c r="C335" s="25" t="s">
        <v>852</v>
      </c>
      <c r="D335" s="25" t="s">
        <v>853</v>
      </c>
      <c r="E335" s="25" t="s">
        <v>829</v>
      </c>
      <c r="G335" s="66">
        <f>VLOOKUP($C335,'[2]2024.01月支付计划'!$B:$H,5,0)</f>
        <v>19500</v>
      </c>
      <c r="H335" s="66">
        <f>VLOOKUP($C335,'[2]2024.01月支付计划'!$B:$H,6,0)</f>
        <v>0</v>
      </c>
      <c r="I335" s="66">
        <f>VLOOKUP($C335,'[2]2024.01月支付计划'!$B:$H,7,0)</f>
        <v>0</v>
      </c>
      <c r="J335" s="24">
        <f t="shared" ref="J335:L335" si="404">P335+V335+Y335+AB335+AE335+S335+M335</f>
        <v>0</v>
      </c>
      <c r="K335" s="24">
        <f t="shared" si="404"/>
        <v>0</v>
      </c>
      <c r="L335" s="24">
        <f t="shared" si="404"/>
        <v>0</v>
      </c>
      <c r="M335" s="33">
        <f>VLOOKUP(C335,'[2]2024.01月支付计划'!$B:$K,10,0)</f>
        <v>0</v>
      </c>
      <c r="N335" s="24"/>
      <c r="O335" s="34">
        <f t="shared" si="340"/>
        <v>0</v>
      </c>
      <c r="P335" s="34">
        <v>0</v>
      </c>
      <c r="Q335" s="34"/>
      <c r="R335" s="34">
        <f t="shared" si="341"/>
        <v>0</v>
      </c>
      <c r="S335" s="34">
        <f>VLOOKUP(D335,'[3]11月支付计划'!$D$3:$J$100,7,0)</f>
        <v>0</v>
      </c>
      <c r="T335" s="34"/>
      <c r="U335" s="34">
        <f t="shared" si="344"/>
        <v>0</v>
      </c>
      <c r="V335" s="34"/>
      <c r="W335" s="34"/>
      <c r="X335" s="34">
        <f t="shared" si="342"/>
        <v>0</v>
      </c>
      <c r="Y335" s="34"/>
      <c r="Z335" s="34"/>
      <c r="AA335" s="34">
        <f t="shared" si="388"/>
        <v>0</v>
      </c>
      <c r="AB335" s="34"/>
      <c r="AC335" s="24"/>
      <c r="AD335" s="34">
        <f t="shared" si="389"/>
        <v>0</v>
      </c>
      <c r="AE335" s="24"/>
      <c r="AF335" s="24"/>
      <c r="AG335" s="34">
        <f t="shared" si="390"/>
        <v>0</v>
      </c>
      <c r="AI335" s="42">
        <f t="shared" si="392"/>
        <v>0</v>
      </c>
      <c r="AJ335" s="42">
        <f t="shared" si="393"/>
        <v>0</v>
      </c>
      <c r="AK335" s="42">
        <f t="shared" si="394"/>
        <v>0</v>
      </c>
      <c r="AL335" s="42">
        <f t="shared" si="395"/>
        <v>0</v>
      </c>
      <c r="AM335" s="43" t="e">
        <f>VLOOKUP(D335,'[9]2月'!$B:$C,2,0)</f>
        <v>#N/A</v>
      </c>
      <c r="AN335" s="43" t="e">
        <f>VLOOKUP(C335,河北应付账款!$C:$AL,18,0)</f>
        <v>#N/A</v>
      </c>
      <c r="AO335" s="43" t="e">
        <f>VLOOKUP(C335,'河北原材料（大宗）'!$C:$AN,20,0)</f>
        <v>#N/A</v>
      </c>
      <c r="AP335" s="43" t="e">
        <f>VLOOKUP(C335,'预付&amp;票到付款'!$B:$AU,15,0)</f>
        <v>#N/A</v>
      </c>
      <c r="AQ335" s="43">
        <f>VLOOKUP(C335,'涉诉-河北'!$B:$AV,15,0)</f>
        <v>0</v>
      </c>
    </row>
    <row r="336" s="25" customFormat="1" ht="16.5" hidden="1" spans="3:43">
      <c r="C336" s="25" t="s">
        <v>850</v>
      </c>
      <c r="D336" s="25" t="s">
        <v>851</v>
      </c>
      <c r="E336" s="25" t="s">
        <v>829</v>
      </c>
      <c r="G336" s="66">
        <f>VLOOKUP($C336,'[2]2024.01月支付计划'!$B:$H,5,0)</f>
        <v>65562.5</v>
      </c>
      <c r="H336" s="66">
        <f>VLOOKUP($C336,'[2]2024.01月支付计划'!$B:$H,6,0)</f>
        <v>0</v>
      </c>
      <c r="I336" s="66">
        <f>VLOOKUP($C336,'[2]2024.01月支付计划'!$B:$H,7,0)</f>
        <v>0</v>
      </c>
      <c r="J336" s="24">
        <f t="shared" ref="J336:L336" si="405">P336+V336+Y336+AB336+AE336+S336+M336</f>
        <v>100000</v>
      </c>
      <c r="K336" s="24">
        <f t="shared" si="405"/>
        <v>60000</v>
      </c>
      <c r="L336" s="24">
        <f t="shared" si="405"/>
        <v>40000</v>
      </c>
      <c r="M336" s="33">
        <f>VLOOKUP(C336,'[2]2024.01月支付计划'!$B:$K,10,0)</f>
        <v>0</v>
      </c>
      <c r="N336" s="24"/>
      <c r="O336" s="34">
        <f t="shared" si="340"/>
        <v>0</v>
      </c>
      <c r="P336" s="34">
        <v>20000</v>
      </c>
      <c r="Q336" s="34"/>
      <c r="R336" s="34">
        <f t="shared" si="341"/>
        <v>20000</v>
      </c>
      <c r="S336" s="34">
        <f>VLOOKUP(D336,'[3]11月支付计划'!$D$3:$J$100,7,0)</f>
        <v>20000</v>
      </c>
      <c r="T336" s="34">
        <f>VLOOKUP(D336,'[4]11月'!$I:$J,2,0)</f>
        <v>20000</v>
      </c>
      <c r="U336" s="34">
        <f t="shared" si="344"/>
        <v>0</v>
      </c>
      <c r="V336" s="34">
        <f>VLOOKUP(D336,'[10]10月份支付安排'!$C$4:$H$68,6,0)</f>
        <v>20000</v>
      </c>
      <c r="W336" s="34">
        <f>VLOOKUP(D336,'[4]10月'!$I:$J,2,0)</f>
        <v>20000</v>
      </c>
      <c r="X336" s="34">
        <f t="shared" si="342"/>
        <v>0</v>
      </c>
      <c r="Y336" s="35">
        <v>40000</v>
      </c>
      <c r="Z336" s="34">
        <f>VLOOKUP(D336,'[4]9月'!$I:$J,2,0)</f>
        <v>20000</v>
      </c>
      <c r="AA336" s="34">
        <f t="shared" si="388"/>
        <v>20000</v>
      </c>
      <c r="AB336" s="35"/>
      <c r="AC336" s="24"/>
      <c r="AD336" s="34">
        <f t="shared" si="389"/>
        <v>0</v>
      </c>
      <c r="AE336" s="24"/>
      <c r="AF336" s="24"/>
      <c r="AG336" s="34">
        <f t="shared" si="390"/>
        <v>0</v>
      </c>
      <c r="AI336" s="42">
        <f t="shared" si="392"/>
        <v>0</v>
      </c>
      <c r="AJ336" s="42">
        <f t="shared" si="393"/>
        <v>-20000</v>
      </c>
      <c r="AK336" s="42">
        <f t="shared" si="394"/>
        <v>-40000</v>
      </c>
      <c r="AL336" s="42">
        <f t="shared" si="395"/>
        <v>-40000</v>
      </c>
      <c r="AM336" s="43" t="e">
        <f>VLOOKUP(D336,'[9]2月'!$B:$C,2,0)</f>
        <v>#N/A</v>
      </c>
      <c r="AN336" s="43" t="e">
        <f>VLOOKUP(C336,河北应付账款!$C:$AL,18,0)</f>
        <v>#N/A</v>
      </c>
      <c r="AO336" s="43" t="e">
        <f>VLOOKUP(C336,'河北原材料（大宗）'!$C:$AN,20,0)</f>
        <v>#N/A</v>
      </c>
      <c r="AP336" s="43" t="e">
        <f>VLOOKUP(C336,'预付&amp;票到付款'!$B:$AU,15,0)</f>
        <v>#N/A</v>
      </c>
      <c r="AQ336" s="43">
        <f>VLOOKUP(C336,'涉诉-河北'!$B:$AV,15,0)</f>
        <v>0</v>
      </c>
    </row>
    <row r="337" s="25" customFormat="1" ht="16.5" hidden="1" spans="3:43">
      <c r="C337" s="25" t="s">
        <v>738</v>
      </c>
      <c r="D337" s="25" t="s">
        <v>739</v>
      </c>
      <c r="E337" s="25" t="s">
        <v>829</v>
      </c>
      <c r="G337" s="66">
        <f>VLOOKUP($C337,'[2]2024.01月支付计划'!$B:$H,5,0)</f>
        <v>156705.6</v>
      </c>
      <c r="H337" s="66">
        <f>VLOOKUP($C337,'[2]2024.01月支付计划'!$B:$H,6,0)</f>
        <v>0</v>
      </c>
      <c r="I337" s="66">
        <f>VLOOKUP($C337,'[2]2024.01月支付计划'!$B:$H,7,0)</f>
        <v>0</v>
      </c>
      <c r="J337" s="24">
        <f t="shared" ref="J337:L337" si="406">P337+V337+Y337+AB337+AE337+S337+M337</f>
        <v>533411.2</v>
      </c>
      <c r="K337" s="24">
        <f t="shared" si="406"/>
        <v>170000</v>
      </c>
      <c r="L337" s="24">
        <f t="shared" si="406"/>
        <v>363411.2</v>
      </c>
      <c r="M337" s="33">
        <f>VLOOKUP(C337,'[2]2024.01月支付计划'!$B:$K,10,0)</f>
        <v>156705.6</v>
      </c>
      <c r="N337" s="24"/>
      <c r="O337" s="34">
        <f t="shared" si="340"/>
        <v>156705.6</v>
      </c>
      <c r="P337" s="34">
        <v>76705.6</v>
      </c>
      <c r="Q337" s="34"/>
      <c r="R337" s="34">
        <f t="shared" si="341"/>
        <v>76705.6</v>
      </c>
      <c r="S337" s="34">
        <f>VLOOKUP(D337,'[3]11月支付计划'!$D$3:$J$100,7,0)</f>
        <v>80000</v>
      </c>
      <c r="T337" s="34">
        <f>VLOOKUP(D337,'[4]11月'!$I:$J,2,0)</f>
        <v>70000</v>
      </c>
      <c r="U337" s="34">
        <f t="shared" si="344"/>
        <v>10000</v>
      </c>
      <c r="V337" s="34">
        <f>VLOOKUP(D337,'[10]10月份支付安排'!$C$4:$H$68,6,0)</f>
        <v>70000</v>
      </c>
      <c r="W337" s="34"/>
      <c r="X337" s="34">
        <f t="shared" si="342"/>
        <v>70000</v>
      </c>
      <c r="Y337" s="35">
        <v>120000</v>
      </c>
      <c r="Z337" s="34">
        <f>VLOOKUP(D337,'[4]9月'!$I:$J,2,0)</f>
        <v>100000</v>
      </c>
      <c r="AA337" s="34">
        <f t="shared" si="388"/>
        <v>20000</v>
      </c>
      <c r="AB337" s="35">
        <v>30000</v>
      </c>
      <c r="AC337" s="24"/>
      <c r="AD337" s="34">
        <f t="shared" si="389"/>
        <v>30000</v>
      </c>
      <c r="AE337" s="24"/>
      <c r="AF337" s="24"/>
      <c r="AG337" s="34">
        <f t="shared" si="390"/>
        <v>0</v>
      </c>
      <c r="AI337" s="42">
        <f t="shared" si="392"/>
        <v>-50000</v>
      </c>
      <c r="AJ337" s="42">
        <f t="shared" si="393"/>
        <v>-130000</v>
      </c>
      <c r="AK337" s="42">
        <f t="shared" si="394"/>
        <v>-206705.6</v>
      </c>
      <c r="AL337" s="42">
        <f t="shared" si="395"/>
        <v>-363411.2</v>
      </c>
      <c r="AM337" s="43" t="e">
        <f>VLOOKUP(D337,'[9]2月'!$B:$C,2,0)</f>
        <v>#N/A</v>
      </c>
      <c r="AN337" s="43" t="e">
        <f>VLOOKUP(C337,河北应付账款!$C:$AL,18,0)</f>
        <v>#N/A</v>
      </c>
      <c r="AO337" s="43">
        <f>VLOOKUP(C337,'河北原材料（大宗）'!$C:$AN,20,0)</f>
        <v>80000</v>
      </c>
      <c r="AP337" s="43" t="e">
        <f>VLOOKUP(C337,'预付&amp;票到付款'!$B:$AU,15,0)</f>
        <v>#N/A</v>
      </c>
      <c r="AQ337" s="43">
        <f>VLOOKUP(C337,'涉诉-河北'!$B:$AV,15,0)</f>
        <v>0</v>
      </c>
    </row>
    <row r="338" s="25" customFormat="1" ht="16.5" hidden="1" spans="3:43">
      <c r="C338" s="25" t="s">
        <v>857</v>
      </c>
      <c r="D338" s="25" t="s">
        <v>858</v>
      </c>
      <c r="E338" s="25" t="s">
        <v>829</v>
      </c>
      <c r="G338" s="66">
        <f>VLOOKUP($C338,'[2]2024.01月支付计划'!$B:$H,5,0)</f>
        <v>230686.65</v>
      </c>
      <c r="H338" s="66">
        <f>VLOOKUP($C338,'[2]2024.01月支付计划'!$B:$H,6,0)</f>
        <v>0</v>
      </c>
      <c r="I338" s="66">
        <f>VLOOKUP($C338,'[2]2024.01月支付计划'!$B:$H,7,0)</f>
        <v>0</v>
      </c>
      <c r="J338" s="24">
        <f t="shared" ref="J338:L338" si="407">P338+V338+Y338+AB338+AE338+S338+M338</f>
        <v>300000</v>
      </c>
      <c r="K338" s="24">
        <f t="shared" si="407"/>
        <v>200000</v>
      </c>
      <c r="L338" s="24">
        <f t="shared" si="407"/>
        <v>100000</v>
      </c>
      <c r="M338" s="33">
        <f>VLOOKUP(C338,'[2]2024.01月支付计划'!$B:$K,10,0)</f>
        <v>0</v>
      </c>
      <c r="N338" s="24"/>
      <c r="O338" s="34">
        <f t="shared" si="340"/>
        <v>0</v>
      </c>
      <c r="P338" s="34">
        <v>100000</v>
      </c>
      <c r="Q338" s="34"/>
      <c r="R338" s="34">
        <f t="shared" si="341"/>
        <v>100000</v>
      </c>
      <c r="S338" s="34">
        <f>VLOOKUP(D338,'[3]11月支付计划'!$D$3:$J$100,7,0)</f>
        <v>100000</v>
      </c>
      <c r="T338" s="34"/>
      <c r="U338" s="34">
        <f t="shared" si="344"/>
        <v>100000</v>
      </c>
      <c r="V338" s="34">
        <f>VLOOKUP(D338,'[10]10月份支付安排'!$C$4:$H$68,6,0)</f>
        <v>100000</v>
      </c>
      <c r="W338" s="34">
        <f>VLOOKUP(D338,'[4]10月'!$I:$J,2,0)</f>
        <v>100000</v>
      </c>
      <c r="X338" s="34">
        <f t="shared" si="342"/>
        <v>0</v>
      </c>
      <c r="Y338" s="34"/>
      <c r="Z338" s="34">
        <f>VLOOKUP(D338,'[4]9月'!$I:$J,2,0)</f>
        <v>100000</v>
      </c>
      <c r="AA338" s="34">
        <f t="shared" si="388"/>
        <v>-100000</v>
      </c>
      <c r="AB338" s="34"/>
      <c r="AC338" s="24"/>
      <c r="AD338" s="34">
        <f t="shared" si="389"/>
        <v>0</v>
      </c>
      <c r="AE338" s="24"/>
      <c r="AF338" s="24"/>
      <c r="AG338" s="34">
        <f t="shared" si="390"/>
        <v>0</v>
      </c>
      <c r="AI338" s="42">
        <f t="shared" si="392"/>
        <v>100000</v>
      </c>
      <c r="AJ338" s="42">
        <f t="shared" si="393"/>
        <v>0</v>
      </c>
      <c r="AK338" s="42">
        <f t="shared" si="394"/>
        <v>-100000</v>
      </c>
      <c r="AL338" s="42">
        <f t="shared" si="395"/>
        <v>-100000</v>
      </c>
      <c r="AM338" s="43" t="e">
        <f>VLOOKUP(D338,'[9]2月'!$B:$C,2,0)</f>
        <v>#N/A</v>
      </c>
      <c r="AN338" s="43" t="e">
        <f>VLOOKUP(C338,河北应付账款!$C:$AL,18,0)</f>
        <v>#N/A</v>
      </c>
      <c r="AO338" s="43" t="e">
        <f>VLOOKUP(C338,'河北原材料（大宗）'!$C:$AN,20,0)</f>
        <v>#N/A</v>
      </c>
      <c r="AP338" s="43" t="e">
        <f>VLOOKUP(C338,'预付&amp;票到付款'!$B:$AU,15,0)</f>
        <v>#N/A</v>
      </c>
      <c r="AQ338" s="43">
        <f>VLOOKUP(C338,'涉诉-河北'!$B:$AV,15,0)</f>
        <v>0</v>
      </c>
    </row>
    <row r="339" s="25" customFormat="1" ht="16.5" hidden="1" spans="2:44">
      <c r="B339" s="72"/>
      <c r="C339" s="72" t="s">
        <v>152</v>
      </c>
      <c r="D339" s="72" t="s">
        <v>153</v>
      </c>
      <c r="E339" s="72" t="s">
        <v>829</v>
      </c>
      <c r="F339" s="72" t="s">
        <v>712</v>
      </c>
      <c r="G339" s="66">
        <f>VLOOKUP($C339,'[2]2024.01月支付计划'!$B:$H,5,0)</f>
        <v>326568.43</v>
      </c>
      <c r="H339" s="66">
        <f>VLOOKUP($C339,'[2]2024.01月支付计划'!$B:$H,6,0)</f>
        <v>115577.82</v>
      </c>
      <c r="I339" s="66">
        <f>VLOOKUP($C339,'[2]2024.01月支付计划'!$B:$H,7,0)</f>
        <v>19262.97</v>
      </c>
      <c r="J339" s="24">
        <f t="shared" ref="J339:L339" si="408">P339+V339+Y339+AB339+AE339+S339+M339</f>
        <v>217000</v>
      </c>
      <c r="K339" s="24">
        <f t="shared" si="408"/>
        <v>121210</v>
      </c>
      <c r="L339" s="24">
        <f t="shared" si="408"/>
        <v>95790</v>
      </c>
      <c r="M339" s="33">
        <v>62000</v>
      </c>
      <c r="N339" s="24"/>
      <c r="O339" s="34">
        <f t="shared" si="340"/>
        <v>62000</v>
      </c>
      <c r="P339" s="34">
        <v>31000</v>
      </c>
      <c r="Q339" s="34">
        <f>VLOOKUP(D339,'[4]12月'!$I:$J,2,0)</f>
        <v>30070</v>
      </c>
      <c r="R339" s="34">
        <f t="shared" si="341"/>
        <v>930</v>
      </c>
      <c r="S339" s="34">
        <f>VLOOKUP(D339,'[3]11月支付计划'!$D$3:$J$100,7,0)</f>
        <v>31000</v>
      </c>
      <c r="T339" s="34">
        <f>VLOOKUP(D339,'[4]11月'!$I:$J,2,0)</f>
        <v>30070</v>
      </c>
      <c r="U339" s="34">
        <f t="shared" si="344"/>
        <v>930</v>
      </c>
      <c r="V339" s="34">
        <f>VLOOKUP(D339,'[10]10月份支付安排'!$C$4:$H$68,6,0)</f>
        <v>31000</v>
      </c>
      <c r="W339" s="34"/>
      <c r="X339" s="34">
        <f t="shared" si="342"/>
        <v>31000</v>
      </c>
      <c r="Y339" s="34">
        <v>31000</v>
      </c>
      <c r="Z339" s="34">
        <f>VLOOKUP(D339,'[4]9月'!$I:$J,2,0)</f>
        <v>30070</v>
      </c>
      <c r="AA339" s="34">
        <f t="shared" si="388"/>
        <v>930</v>
      </c>
      <c r="AB339" s="34">
        <v>31000</v>
      </c>
      <c r="AC339" s="24">
        <v>31000</v>
      </c>
      <c r="AD339" s="34">
        <f t="shared" si="389"/>
        <v>0</v>
      </c>
      <c r="AE339" s="24"/>
      <c r="AF339" s="24"/>
      <c r="AG339" s="34">
        <f t="shared" si="390"/>
        <v>0</v>
      </c>
      <c r="AI339" s="42">
        <f t="shared" si="392"/>
        <v>28210</v>
      </c>
      <c r="AJ339" s="42">
        <f t="shared" si="393"/>
        <v>-2790</v>
      </c>
      <c r="AK339" s="42">
        <f t="shared" si="394"/>
        <v>-33790</v>
      </c>
      <c r="AL339" s="42">
        <f t="shared" si="395"/>
        <v>-95790</v>
      </c>
      <c r="AM339" s="43" t="e">
        <f>VLOOKUP(D339,'[9]2月'!$B:$C,2,0)</f>
        <v>#N/A</v>
      </c>
      <c r="AN339" s="43">
        <f>VLOOKUP(C339,河北应付账款!$C:$AL,18,0)</f>
        <v>0</v>
      </c>
      <c r="AO339" s="43" t="e">
        <f>VLOOKUP(C339,'河北原材料（大宗）'!$C:$AN,20,0)</f>
        <v>#N/A</v>
      </c>
      <c r="AP339" s="43" t="e">
        <f>VLOOKUP(C339,'预付&amp;票到付款'!$B:$AU,15,0)</f>
        <v>#N/A</v>
      </c>
      <c r="AQ339" s="43">
        <f>VLOOKUP(C339,'涉诉-河北'!$B:$AV,15,0)</f>
        <v>0</v>
      </c>
      <c r="AR339" s="43">
        <v>1</v>
      </c>
    </row>
    <row r="340" s="25" customFormat="1" ht="16.5" hidden="1" spans="2:44">
      <c r="B340" s="72"/>
      <c r="C340" s="72" t="s">
        <v>187</v>
      </c>
      <c r="D340" s="72" t="s">
        <v>188</v>
      </c>
      <c r="E340" s="72" t="s">
        <v>829</v>
      </c>
      <c r="F340" s="72"/>
      <c r="G340" s="66">
        <f>VLOOKUP($C340,'[2]2024.01月支付计划'!$B:$H,5,0)</f>
        <v>153506.26</v>
      </c>
      <c r="H340" s="66">
        <f>VLOOKUP($C340,'[2]2024.01月支付计划'!$B:$H,6,0)</f>
        <v>0</v>
      </c>
      <c r="I340" s="66">
        <f>VLOOKUP($C340,'[2]2024.01月支付计划'!$B:$H,7,0)</f>
        <v>0</v>
      </c>
      <c r="J340" s="24">
        <f t="shared" ref="J340:L340" si="409">P340+V340+Y340+AB340+AE340+S340+M340</f>
        <v>147250.912</v>
      </c>
      <c r="K340" s="24">
        <f t="shared" si="409"/>
        <v>66000</v>
      </c>
      <c r="L340" s="24">
        <f t="shared" si="409"/>
        <v>81250.912</v>
      </c>
      <c r="M340" s="33">
        <f>VLOOKUP(C340,'[2]2024.01月支付计划'!$B:$K,10,0)</f>
        <v>57806.26</v>
      </c>
      <c r="N340" s="24"/>
      <c r="O340" s="34">
        <f t="shared" si="340"/>
        <v>57806.26</v>
      </c>
      <c r="P340" s="34">
        <v>23186.26</v>
      </c>
      <c r="Q340" s="34"/>
      <c r="R340" s="34">
        <f t="shared" si="341"/>
        <v>23186.26</v>
      </c>
      <c r="S340" s="34">
        <f>VLOOKUP(D340,'[3]11月支付计划'!$D$3:$J$100,7,0)</f>
        <v>30000</v>
      </c>
      <c r="T340" s="34">
        <f>VLOOKUP(D340,'[4]11月'!$I:$J,2,0)</f>
        <v>30000</v>
      </c>
      <c r="U340" s="34">
        <f t="shared" si="344"/>
        <v>0</v>
      </c>
      <c r="V340" s="34">
        <f>VLOOKUP(D340,'[10]10月份支付安排'!$C$4:$H$68,6,0)</f>
        <v>30000</v>
      </c>
      <c r="W340" s="34"/>
      <c r="X340" s="34">
        <f t="shared" si="342"/>
        <v>30000</v>
      </c>
      <c r="Y340" s="34"/>
      <c r="Z340" s="34">
        <f>VLOOKUP(D340,'[4]9月'!$I:$J,2,0)</f>
        <v>30000</v>
      </c>
      <c r="AA340" s="34">
        <f t="shared" si="388"/>
        <v>-30000</v>
      </c>
      <c r="AB340" s="34"/>
      <c r="AC340" s="24"/>
      <c r="AD340" s="34">
        <f t="shared" si="389"/>
        <v>0</v>
      </c>
      <c r="AE340" s="24">
        <f>VLOOKUP(D340,[8]签批清单!$B:$C,2,0)</f>
        <v>6258.392</v>
      </c>
      <c r="AF340" s="24">
        <f>VLOOKUP(D340,'[4]7月'!$I:$J,2,0)</f>
        <v>6000</v>
      </c>
      <c r="AG340" s="34">
        <f t="shared" si="390"/>
        <v>258.392</v>
      </c>
      <c r="AI340" s="42">
        <f t="shared" si="392"/>
        <v>29741.608</v>
      </c>
      <c r="AJ340" s="42">
        <f t="shared" si="393"/>
        <v>-258.392</v>
      </c>
      <c r="AK340" s="42">
        <f t="shared" si="394"/>
        <v>-23444.652</v>
      </c>
      <c r="AL340" s="42">
        <f t="shared" si="395"/>
        <v>-81250.912</v>
      </c>
      <c r="AM340" s="43" t="e">
        <f>VLOOKUP(D340,'[9]2月'!$B:$C,2,0)</f>
        <v>#N/A</v>
      </c>
      <c r="AN340" s="43">
        <f>VLOOKUP(C340,河北应付账款!$C:$AL,18,0)</f>
        <v>0</v>
      </c>
      <c r="AO340" s="43" t="e">
        <f>VLOOKUP(C340,'河北原材料（大宗）'!$C:$AN,20,0)</f>
        <v>#N/A</v>
      </c>
      <c r="AP340" s="43" t="e">
        <f>VLOOKUP(C340,'预付&amp;票到付款'!$B:$AU,15,0)</f>
        <v>#N/A</v>
      </c>
      <c r="AQ340" s="43">
        <f>VLOOKUP(C340,'涉诉-河北'!$B:$AV,15,0)</f>
        <v>0</v>
      </c>
      <c r="AR340" s="43">
        <v>1</v>
      </c>
    </row>
    <row r="341" s="25" customFormat="1" ht="16.5" hidden="1" spans="2:44">
      <c r="B341" s="72"/>
      <c r="C341" s="72" t="s">
        <v>120</v>
      </c>
      <c r="D341" s="72" t="s">
        <v>121</v>
      </c>
      <c r="E341" s="72" t="s">
        <v>829</v>
      </c>
      <c r="F341" s="72"/>
      <c r="G341" s="66">
        <f>VLOOKUP($C341,'[2]2024.01月支付计划'!$B:$H,5,0)</f>
        <v>258156.28</v>
      </c>
      <c r="H341" s="66">
        <f>VLOOKUP($C341,'[2]2024.01月支付计划'!$B:$H,6,0)</f>
        <v>0</v>
      </c>
      <c r="I341" s="66">
        <f>VLOOKUP($C341,'[2]2024.01月支付计划'!$B:$H,7,0)</f>
        <v>0</v>
      </c>
      <c r="J341" s="24">
        <f t="shared" ref="J341:L341" si="410">P341+V341+Y341+AB341+AE341+S341+M341</f>
        <v>100000</v>
      </c>
      <c r="K341" s="24">
        <f t="shared" si="410"/>
        <v>150000</v>
      </c>
      <c r="L341" s="24">
        <f t="shared" si="410"/>
        <v>-50000</v>
      </c>
      <c r="M341" s="33">
        <f>VLOOKUP(C341,'[2]2024.01月支付计划'!$B:$K,10,0)</f>
        <v>50000</v>
      </c>
      <c r="N341" s="24">
        <v>50000</v>
      </c>
      <c r="O341" s="34">
        <f t="shared" si="340"/>
        <v>0</v>
      </c>
      <c r="P341" s="34">
        <v>50000</v>
      </c>
      <c r="Q341" s="34"/>
      <c r="R341" s="34">
        <f t="shared" si="341"/>
        <v>50000</v>
      </c>
      <c r="S341" s="34"/>
      <c r="T341" s="34">
        <f>VLOOKUP(D341,'[4]11月'!$I:$J,2,0)</f>
        <v>50000</v>
      </c>
      <c r="U341" s="34">
        <f t="shared" si="344"/>
        <v>-50000</v>
      </c>
      <c r="V341" s="34"/>
      <c r="W341" s="34">
        <f>VLOOKUP(D341,'[4]10月'!$I:$J,2,0)</f>
        <v>50000</v>
      </c>
      <c r="X341" s="34">
        <f t="shared" si="342"/>
        <v>-50000</v>
      </c>
      <c r="Y341" s="34"/>
      <c r="Z341" s="34"/>
      <c r="AA341" s="34">
        <f t="shared" si="388"/>
        <v>0</v>
      </c>
      <c r="AB341" s="34"/>
      <c r="AC341" s="24"/>
      <c r="AD341" s="34">
        <f t="shared" si="389"/>
        <v>0</v>
      </c>
      <c r="AE341" s="24"/>
      <c r="AF341" s="24"/>
      <c r="AG341" s="34">
        <f t="shared" si="390"/>
        <v>0</v>
      </c>
      <c r="AI341" s="42">
        <f t="shared" si="392"/>
        <v>150000</v>
      </c>
      <c r="AJ341" s="42">
        <f t="shared" si="393"/>
        <v>150000</v>
      </c>
      <c r="AK341" s="42">
        <f t="shared" si="394"/>
        <v>100000</v>
      </c>
      <c r="AL341" s="42">
        <f t="shared" si="395"/>
        <v>50000</v>
      </c>
      <c r="AM341" s="43">
        <f>VLOOKUP(D341,'[9]2月'!$B:$C,2,0)</f>
        <v>50000</v>
      </c>
      <c r="AN341" s="43">
        <f>VLOOKUP(C341,河北应付账款!$C:$AL,18,0)</f>
        <v>0</v>
      </c>
      <c r="AO341" s="43" t="e">
        <f>VLOOKUP(C341,'河北原材料（大宗）'!$C:$AN,20,0)</f>
        <v>#N/A</v>
      </c>
      <c r="AP341" s="43" t="e">
        <f>VLOOKUP(C341,'预付&amp;票到付款'!$B:$AU,15,0)</f>
        <v>#N/A</v>
      </c>
      <c r="AQ341" s="43">
        <f>VLOOKUP(C341,'涉诉-河北'!$B:$AV,15,0)</f>
        <v>0</v>
      </c>
      <c r="AR341" s="43">
        <v>1</v>
      </c>
    </row>
    <row r="342" s="25" customFormat="1" ht="16.5" hidden="1" spans="2:44">
      <c r="B342" s="72"/>
      <c r="C342" s="72" t="s">
        <v>50</v>
      </c>
      <c r="D342" s="72" t="s">
        <v>51</v>
      </c>
      <c r="E342" s="72" t="s">
        <v>829</v>
      </c>
      <c r="F342" s="72" t="s">
        <v>645</v>
      </c>
      <c r="G342" s="66">
        <f>VLOOKUP($C342,'[2]2024.01月支付计划'!$B:$H,5,0)</f>
        <v>5479037.59</v>
      </c>
      <c r="H342" s="66">
        <f>VLOOKUP($C342,'[2]2024.01月支付计划'!$B:$H,6,0)</f>
        <v>1240328.26</v>
      </c>
      <c r="I342" s="66">
        <f>VLOOKUP($C342,'[2]2024.01月支付计划'!$B:$H,7,0)</f>
        <v>206721.376666667</v>
      </c>
      <c r="J342" s="24">
        <f t="shared" ref="J342:L342" si="411">P342+V342+Y342+AB342+AE342+S342+M342</f>
        <v>749000</v>
      </c>
      <c r="K342" s="24">
        <f t="shared" si="411"/>
        <v>34000</v>
      </c>
      <c r="L342" s="24">
        <f t="shared" si="411"/>
        <v>715000</v>
      </c>
      <c r="M342" s="33">
        <v>549000</v>
      </c>
      <c r="N342" s="24"/>
      <c r="O342" s="34">
        <f t="shared" si="340"/>
        <v>549000</v>
      </c>
      <c r="P342" s="34">
        <v>100000</v>
      </c>
      <c r="Q342" s="34"/>
      <c r="R342" s="34">
        <f t="shared" si="341"/>
        <v>100000</v>
      </c>
      <c r="S342" s="34">
        <f>VLOOKUP(D342,'[3]11月支付计划'!$D$3:$J$100,7,0)</f>
        <v>100000</v>
      </c>
      <c r="T342" s="34">
        <v>34000</v>
      </c>
      <c r="U342" s="34">
        <f t="shared" si="344"/>
        <v>66000</v>
      </c>
      <c r="V342" s="34"/>
      <c r="W342" s="34"/>
      <c r="X342" s="34">
        <f t="shared" si="342"/>
        <v>0</v>
      </c>
      <c r="Y342" s="34"/>
      <c r="Z342" s="34"/>
      <c r="AA342" s="34">
        <f t="shared" si="388"/>
        <v>0</v>
      </c>
      <c r="AB342" s="34"/>
      <c r="AC342" s="24"/>
      <c r="AD342" s="34">
        <f t="shared" si="389"/>
        <v>0</v>
      </c>
      <c r="AE342" s="24"/>
      <c r="AF342" s="24"/>
      <c r="AG342" s="34">
        <f t="shared" si="390"/>
        <v>0</v>
      </c>
      <c r="AI342" s="42">
        <f t="shared" si="392"/>
        <v>34000</v>
      </c>
      <c r="AJ342" s="42">
        <f t="shared" si="393"/>
        <v>-66000</v>
      </c>
      <c r="AK342" s="42">
        <f t="shared" si="394"/>
        <v>-166000</v>
      </c>
      <c r="AL342" s="42">
        <f t="shared" si="395"/>
        <v>-715000</v>
      </c>
      <c r="AM342" s="43" t="e">
        <f>VLOOKUP(D342,'[9]2月'!$B:$C,2,0)</f>
        <v>#N/A</v>
      </c>
      <c r="AN342" s="43">
        <f>VLOOKUP(C342,河北应付账款!$C:$AL,18,0)</f>
        <v>160000</v>
      </c>
      <c r="AO342" s="43" t="e">
        <f>VLOOKUP(C342,'河北原材料（大宗）'!$C:$AN,20,0)</f>
        <v>#N/A</v>
      </c>
      <c r="AP342" s="43" t="e">
        <f>VLOOKUP(C342,'预付&amp;票到付款'!$B:$AU,15,0)</f>
        <v>#N/A</v>
      </c>
      <c r="AQ342" s="43">
        <f>VLOOKUP(C342,'涉诉-河北'!$B:$AV,15,0)</f>
        <v>0</v>
      </c>
      <c r="AR342" s="43">
        <v>1</v>
      </c>
    </row>
    <row r="343" s="25" customFormat="1" ht="16.5" hidden="1" spans="2:44">
      <c r="B343" s="72"/>
      <c r="C343" s="72" t="s">
        <v>122</v>
      </c>
      <c r="D343" s="72" t="s">
        <v>123</v>
      </c>
      <c r="E343" s="72" t="s">
        <v>829</v>
      </c>
      <c r="F343" s="72"/>
      <c r="G343" s="66">
        <f>VLOOKUP($C343,'[2]2024.01月支付计划'!$B:$H,5,0)</f>
        <v>5563020.9</v>
      </c>
      <c r="H343" s="66">
        <f>VLOOKUP($C343,'[2]2024.01月支付计划'!$B:$H,6,0)</f>
        <v>6078599.08</v>
      </c>
      <c r="I343" s="66">
        <f>VLOOKUP($C343,'[2]2024.01月支付计划'!$B:$H,7,0)</f>
        <v>1013099.84666667</v>
      </c>
      <c r="J343" s="24">
        <f t="shared" ref="J343:L343" si="412">P343+V343+Y343+AB343+AE343+S343+M343</f>
        <v>7441171.648</v>
      </c>
      <c r="K343" s="24">
        <f t="shared" si="412"/>
        <v>6114130.68</v>
      </c>
      <c r="L343" s="24">
        <f t="shared" si="412"/>
        <v>1327040.968</v>
      </c>
      <c r="M343" s="33">
        <f>VLOOKUP(C343,'[2]2024.01月支付计划'!$B:$K,10,0)</f>
        <v>810000</v>
      </c>
      <c r="N343" s="24"/>
      <c r="O343" s="34">
        <f t="shared" si="340"/>
        <v>810000</v>
      </c>
      <c r="P343" s="34">
        <v>1200000</v>
      </c>
      <c r="Q343" s="34">
        <v>2006730.68</v>
      </c>
      <c r="R343" s="34">
        <f t="shared" si="341"/>
        <v>-806730.68</v>
      </c>
      <c r="S343" s="34">
        <f>VLOOKUP(D343,'[3]11月支付计划'!$D$3:$J$100,7,0)</f>
        <v>2000000</v>
      </c>
      <c r="T343" s="34">
        <v>630500</v>
      </c>
      <c r="U343" s="34">
        <f t="shared" si="344"/>
        <v>1369500</v>
      </c>
      <c r="V343" s="34">
        <v>923937.698666664</v>
      </c>
      <c r="W343" s="34">
        <f>VLOOKUP(D343,'[4]10月'!$I:$J,2,0)+300000</f>
        <v>900000</v>
      </c>
      <c r="X343" s="34">
        <f t="shared" si="342"/>
        <v>23937.698666664</v>
      </c>
      <c r="Y343" s="34">
        <v>925000</v>
      </c>
      <c r="Z343" s="34">
        <f>VLOOKUP(D343,'[4]9月'!$I:$J,2,0)</f>
        <v>970000</v>
      </c>
      <c r="AA343" s="34">
        <f t="shared" si="388"/>
        <v>-45000</v>
      </c>
      <c r="AB343" s="34">
        <v>806000</v>
      </c>
      <c r="AC343" s="34">
        <v>830900</v>
      </c>
      <c r="AD343" s="34">
        <f t="shared" si="389"/>
        <v>-24900</v>
      </c>
      <c r="AE343" s="24">
        <f>VLOOKUP(D343,[8]签批清单!$B:$C,2,0)</f>
        <v>776233.949333333</v>
      </c>
      <c r="AF343" s="24">
        <f>VLOOKUP(D343,'[4]7月'!$I:$J,2,0)</f>
        <v>776000</v>
      </c>
      <c r="AG343" s="34">
        <f t="shared" si="390"/>
        <v>233.949333332945</v>
      </c>
      <c r="AI343" s="42">
        <f t="shared" si="392"/>
        <v>2682959.032</v>
      </c>
      <c r="AJ343" s="42">
        <f t="shared" si="393"/>
        <v>682959.032000003</v>
      </c>
      <c r="AK343" s="42">
        <f t="shared" si="394"/>
        <v>-517040.967999997</v>
      </c>
      <c r="AL343" s="42">
        <f t="shared" si="395"/>
        <v>-1327040.968</v>
      </c>
      <c r="AM343" s="43" t="e">
        <f>VLOOKUP(D343,'[9]2月'!$B:$C,2,0)</f>
        <v>#N/A</v>
      </c>
      <c r="AN343" s="43">
        <f>VLOOKUP(C343,河北应付账款!$C:$AL,18,0)</f>
        <v>0</v>
      </c>
      <c r="AO343" s="43" t="e">
        <f>VLOOKUP(C343,'河北原材料（大宗）'!$C:$AN,20,0)</f>
        <v>#N/A</v>
      </c>
      <c r="AP343" s="43" t="e">
        <f>VLOOKUP(C343,'预付&amp;票到付款'!$B:$AU,15,0)</f>
        <v>#N/A</v>
      </c>
      <c r="AQ343" s="43">
        <f>VLOOKUP(C343,'涉诉-河北'!$B:$AV,15,0)</f>
        <v>-24900</v>
      </c>
      <c r="AR343" s="43">
        <v>1</v>
      </c>
    </row>
    <row r="344" s="25" customFormat="1" ht="16.5" hidden="1" spans="2:44">
      <c r="B344" s="72"/>
      <c r="C344" s="72" t="s">
        <v>44</v>
      </c>
      <c r="D344" s="72" t="s">
        <v>45</v>
      </c>
      <c r="E344" s="72" t="s">
        <v>829</v>
      </c>
      <c r="F344" s="72" t="s">
        <v>645</v>
      </c>
      <c r="G344" s="66">
        <f>VLOOKUP($C344,'[2]2024.01月支付计划'!$B:$H,5,0)</f>
        <v>3933594.28</v>
      </c>
      <c r="H344" s="66">
        <f>VLOOKUP($C344,'[2]2024.01月支付计划'!$B:$H,6,0)</f>
        <v>827366.04</v>
      </c>
      <c r="I344" s="66">
        <f>VLOOKUP($C344,'[2]2024.01月支付计划'!$B:$H,7,0)</f>
        <v>137894.34</v>
      </c>
      <c r="J344" s="24">
        <f t="shared" ref="J344:L344" si="413">P344+V344+Y344+AB344+AE344+S344+M344</f>
        <v>310000</v>
      </c>
      <c r="K344" s="24">
        <f t="shared" si="413"/>
        <v>0</v>
      </c>
      <c r="L344" s="24">
        <f t="shared" si="413"/>
        <v>310000</v>
      </c>
      <c r="M344" s="33">
        <f>VLOOKUP(C344,'[2]2024.01月支付计划'!$B:$K,10,0)</f>
        <v>110000</v>
      </c>
      <c r="N344" s="24"/>
      <c r="O344" s="34">
        <f t="shared" si="340"/>
        <v>110000</v>
      </c>
      <c r="P344" s="34">
        <v>100000</v>
      </c>
      <c r="Q344" s="34"/>
      <c r="R344" s="34">
        <f t="shared" si="341"/>
        <v>100000</v>
      </c>
      <c r="S344" s="34">
        <f>VLOOKUP(D344,'[3]11月支付计划'!$D$3:$J$100,7,0)</f>
        <v>100000</v>
      </c>
      <c r="T344" s="34"/>
      <c r="U344" s="34">
        <f t="shared" si="344"/>
        <v>100000</v>
      </c>
      <c r="V344" s="34"/>
      <c r="W344" s="34"/>
      <c r="X344" s="34">
        <f t="shared" si="342"/>
        <v>0</v>
      </c>
      <c r="Y344" s="34"/>
      <c r="Z344" s="34"/>
      <c r="AA344" s="34">
        <f t="shared" si="388"/>
        <v>0</v>
      </c>
      <c r="AB344" s="34"/>
      <c r="AC344" s="24"/>
      <c r="AD344" s="34">
        <f t="shared" si="389"/>
        <v>0</v>
      </c>
      <c r="AE344" s="24"/>
      <c r="AF344" s="24"/>
      <c r="AG344" s="34">
        <f t="shared" si="390"/>
        <v>0</v>
      </c>
      <c r="AI344" s="42">
        <f t="shared" si="392"/>
        <v>0</v>
      </c>
      <c r="AJ344" s="42">
        <f t="shared" si="393"/>
        <v>-100000</v>
      </c>
      <c r="AK344" s="42">
        <f t="shared" si="394"/>
        <v>-200000</v>
      </c>
      <c r="AL344" s="42">
        <f t="shared" si="395"/>
        <v>-310000</v>
      </c>
      <c r="AM344" s="43" t="e">
        <f>VLOOKUP(D344,'[9]2月'!$B:$C,2,0)</f>
        <v>#N/A</v>
      </c>
      <c r="AN344" s="43">
        <f>VLOOKUP(C344,河北应付账款!$C:$AL,18,0)</f>
        <v>0</v>
      </c>
      <c r="AO344" s="43" t="e">
        <f>VLOOKUP(C344,'河北原材料（大宗）'!$C:$AN,20,0)</f>
        <v>#N/A</v>
      </c>
      <c r="AP344" s="43" t="e">
        <f>VLOOKUP(C344,'预付&amp;票到付款'!$B:$AU,15,0)</f>
        <v>#N/A</v>
      </c>
      <c r="AQ344" s="43">
        <f>VLOOKUP(C344,'涉诉-河北'!$B:$AV,15,0)</f>
        <v>0</v>
      </c>
      <c r="AR344" s="43">
        <v>1</v>
      </c>
    </row>
    <row r="345" s="25" customFormat="1" ht="16.5" hidden="1" spans="3:43">
      <c r="C345" s="25" t="s">
        <v>859</v>
      </c>
      <c r="D345" s="25" t="s">
        <v>860</v>
      </c>
      <c r="E345" s="25" t="s">
        <v>829</v>
      </c>
      <c r="F345" s="25" t="s">
        <v>645</v>
      </c>
      <c r="G345" s="66">
        <f>VLOOKUP($C345,'[2]2024.01月支付计划'!$B:$H,5,0)</f>
        <v>29950</v>
      </c>
      <c r="H345" s="66">
        <f>VLOOKUP($C345,'[2]2024.01月支付计划'!$B:$H,6,0)</f>
        <v>0</v>
      </c>
      <c r="I345" s="66">
        <f>VLOOKUP($C345,'[2]2024.01月支付计划'!$B:$H,7,0)</f>
        <v>0</v>
      </c>
      <c r="J345" s="24">
        <f t="shared" ref="J345:L345" si="414">P345+V345+Y345+AB345+AE345+S345+M345</f>
        <v>34476.6666666667</v>
      </c>
      <c r="K345" s="24">
        <f t="shared" si="414"/>
        <v>33950</v>
      </c>
      <c r="L345" s="24">
        <f t="shared" si="414"/>
        <v>526.666666666672</v>
      </c>
      <c r="M345" s="33">
        <f>VLOOKUP(C345,'[2]2024.01月支付计划'!$B:$K,10,0)</f>
        <v>0</v>
      </c>
      <c r="N345" s="24">
        <v>29950</v>
      </c>
      <c r="O345" s="34">
        <f t="shared" ref="O345:O352" si="415">M345-N345</f>
        <v>-29950</v>
      </c>
      <c r="P345" s="34">
        <v>29950</v>
      </c>
      <c r="Q345" s="34"/>
      <c r="R345" s="34">
        <f t="shared" ref="R345:R352" si="416">P345-Q345</f>
        <v>29950</v>
      </c>
      <c r="S345" s="34"/>
      <c r="T345" s="34"/>
      <c r="U345" s="34">
        <f t="shared" si="344"/>
        <v>0</v>
      </c>
      <c r="V345" s="34"/>
      <c r="W345" s="34"/>
      <c r="X345" s="34">
        <f t="shared" ref="X345:X386" si="417">V345-W345</f>
        <v>0</v>
      </c>
      <c r="Y345" s="34"/>
      <c r="Z345" s="34"/>
      <c r="AA345" s="34">
        <f t="shared" si="388"/>
        <v>0</v>
      </c>
      <c r="AB345" s="34"/>
      <c r="AC345" s="24"/>
      <c r="AD345" s="34">
        <f t="shared" si="389"/>
        <v>0</v>
      </c>
      <c r="AE345" s="24">
        <f>VLOOKUP(D345,[8]签批清单!$B:$C,2,0)</f>
        <v>4526.66666666667</v>
      </c>
      <c r="AF345" s="24">
        <f>VLOOKUP(D345,'[4]7月'!$I:$J,2,0)</f>
        <v>4000</v>
      </c>
      <c r="AG345" s="34">
        <f t="shared" si="390"/>
        <v>526.66666666667</v>
      </c>
      <c r="AI345" s="42">
        <f t="shared" si="392"/>
        <v>29423.3333333333</v>
      </c>
      <c r="AJ345" s="42">
        <f t="shared" si="393"/>
        <v>29423.3333333333</v>
      </c>
      <c r="AK345" s="42">
        <f t="shared" si="394"/>
        <v>-526.666666666672</v>
      </c>
      <c r="AL345" s="42">
        <f t="shared" si="395"/>
        <v>-526.666666666672</v>
      </c>
      <c r="AM345" s="43" t="e">
        <f>VLOOKUP(D345,'[9]2月'!$B:$C,2,0)</f>
        <v>#N/A</v>
      </c>
      <c r="AN345" s="43" t="e">
        <f>VLOOKUP(C345,河北应付账款!$C:$AL,18,0)</f>
        <v>#N/A</v>
      </c>
      <c r="AO345" s="43" t="e">
        <f>VLOOKUP(C345,'河北原材料（大宗）'!$C:$AN,20,0)</f>
        <v>#N/A</v>
      </c>
      <c r="AP345" s="43" t="e">
        <f>VLOOKUP(C345,'预付&amp;票到付款'!$B:$AU,15,0)</f>
        <v>#N/A</v>
      </c>
      <c r="AQ345" s="43">
        <f>VLOOKUP(C345,'涉诉-河北'!$B:$AV,15,0)</f>
        <v>0</v>
      </c>
    </row>
    <row r="346" s="25" customFormat="1" ht="16.5" hidden="1" spans="3:43">
      <c r="C346" s="25" t="s">
        <v>861</v>
      </c>
      <c r="D346" s="25" t="s">
        <v>862</v>
      </c>
      <c r="E346" s="25" t="s">
        <v>829</v>
      </c>
      <c r="F346" s="25" t="s">
        <v>645</v>
      </c>
      <c r="G346" s="66">
        <f>VLOOKUP($C346,'[2]2024.01月支付计划'!$B:$H,5,0)</f>
        <v>17430.91</v>
      </c>
      <c r="H346" s="66">
        <f>VLOOKUP($C346,'[2]2024.01月支付计划'!$B:$H,6,0)</f>
        <v>0</v>
      </c>
      <c r="I346" s="66">
        <f>VLOOKUP($C346,'[2]2024.01月支付计划'!$B:$H,7,0)</f>
        <v>0</v>
      </c>
      <c r="J346" s="24">
        <f t="shared" ref="J346:L346" si="418">P346+V346+Y346+AB346+AE346+S346+M346</f>
        <v>17430.91</v>
      </c>
      <c r="K346" s="24">
        <f t="shared" si="418"/>
        <v>17430.91</v>
      </c>
      <c r="L346" s="24">
        <f t="shared" si="418"/>
        <v>0</v>
      </c>
      <c r="M346" s="33">
        <f>VLOOKUP(C346,'[2]2024.01月支付计划'!$B:$K,10,0)</f>
        <v>0</v>
      </c>
      <c r="N346" s="24">
        <v>17430.91</v>
      </c>
      <c r="O346" s="34">
        <f t="shared" si="415"/>
        <v>-17430.91</v>
      </c>
      <c r="P346" s="34">
        <v>17430.91</v>
      </c>
      <c r="Q346" s="34"/>
      <c r="R346" s="34">
        <f t="shared" si="416"/>
        <v>17430.91</v>
      </c>
      <c r="S346" s="34"/>
      <c r="T346" s="34"/>
      <c r="U346" s="34">
        <f t="shared" ref="U346:U378" si="419">S346-T346</f>
        <v>0</v>
      </c>
      <c r="V346" s="34"/>
      <c r="W346" s="34"/>
      <c r="X346" s="34">
        <f t="shared" si="417"/>
        <v>0</v>
      </c>
      <c r="Y346" s="34"/>
      <c r="Z346" s="34"/>
      <c r="AA346" s="34">
        <f t="shared" si="388"/>
        <v>0</v>
      </c>
      <c r="AB346" s="34"/>
      <c r="AC346" s="24"/>
      <c r="AD346" s="34">
        <f t="shared" si="389"/>
        <v>0</v>
      </c>
      <c r="AE346" s="24"/>
      <c r="AF346" s="24"/>
      <c r="AG346" s="34">
        <f t="shared" si="390"/>
        <v>0</v>
      </c>
      <c r="AI346" s="42">
        <f t="shared" si="392"/>
        <v>17430.91</v>
      </c>
      <c r="AJ346" s="42">
        <f t="shared" si="393"/>
        <v>17430.91</v>
      </c>
      <c r="AK346" s="42">
        <f t="shared" si="394"/>
        <v>0</v>
      </c>
      <c r="AL346" s="42">
        <f t="shared" si="395"/>
        <v>0</v>
      </c>
      <c r="AM346" s="43" t="e">
        <f>VLOOKUP(D346,'[9]2月'!$B:$C,2,0)</f>
        <v>#N/A</v>
      </c>
      <c r="AN346" s="43" t="e">
        <f>VLOOKUP(C346,河北应付账款!$C:$AL,18,0)</f>
        <v>#N/A</v>
      </c>
      <c r="AO346" s="43" t="e">
        <f>VLOOKUP(C346,'河北原材料（大宗）'!$C:$AN,20,0)</f>
        <v>#N/A</v>
      </c>
      <c r="AP346" s="43" t="e">
        <f>VLOOKUP(C346,'预付&amp;票到付款'!$B:$AU,15,0)</f>
        <v>#N/A</v>
      </c>
      <c r="AQ346" s="43">
        <f>VLOOKUP(C346,'涉诉-河北'!$B:$AV,15,0)</f>
        <v>0</v>
      </c>
    </row>
    <row r="347" s="25" customFormat="1" ht="16.5" hidden="1" spans="3:43">
      <c r="C347" s="25" t="s">
        <v>1115</v>
      </c>
      <c r="D347" s="25" t="s">
        <v>1092</v>
      </c>
      <c r="E347" s="25" t="s">
        <v>1080</v>
      </c>
      <c r="G347" s="66">
        <v>0</v>
      </c>
      <c r="H347" s="66">
        <v>0</v>
      </c>
      <c r="I347" s="66">
        <v>0</v>
      </c>
      <c r="J347" s="24">
        <f t="shared" ref="J347:L347" si="420">P347+V347+Y347+AB347+AE347+S347+M347</f>
        <v>0</v>
      </c>
      <c r="K347" s="24">
        <f t="shared" si="420"/>
        <v>560</v>
      </c>
      <c r="L347" s="24">
        <f t="shared" si="420"/>
        <v>-560</v>
      </c>
      <c r="M347" s="33"/>
      <c r="N347" s="24"/>
      <c r="O347" s="34">
        <f t="shared" si="415"/>
        <v>0</v>
      </c>
      <c r="P347" s="34">
        <v>0</v>
      </c>
      <c r="Q347" s="34">
        <v>560</v>
      </c>
      <c r="R347" s="34">
        <f t="shared" si="416"/>
        <v>-560</v>
      </c>
      <c r="S347" s="34"/>
      <c r="T347" s="34"/>
      <c r="U347" s="34">
        <f t="shared" si="419"/>
        <v>0</v>
      </c>
      <c r="V347" s="34"/>
      <c r="W347" s="34"/>
      <c r="X347" s="34">
        <f t="shared" si="417"/>
        <v>0</v>
      </c>
      <c r="Y347" s="34"/>
      <c r="Z347" s="34"/>
      <c r="AA347" s="34">
        <f t="shared" si="388"/>
        <v>0</v>
      </c>
      <c r="AB347" s="34"/>
      <c r="AC347" s="24"/>
      <c r="AD347" s="34">
        <f t="shared" si="389"/>
        <v>0</v>
      </c>
      <c r="AE347" s="24"/>
      <c r="AF347" s="24"/>
      <c r="AG347" s="34">
        <f t="shared" si="390"/>
        <v>0</v>
      </c>
      <c r="AI347" s="42">
        <f t="shared" si="392"/>
        <v>560</v>
      </c>
      <c r="AJ347" s="42">
        <f t="shared" si="393"/>
        <v>560</v>
      </c>
      <c r="AK347" s="42">
        <f t="shared" si="394"/>
        <v>560</v>
      </c>
      <c r="AL347" s="42">
        <f t="shared" si="395"/>
        <v>560</v>
      </c>
      <c r="AM347" s="43" t="e">
        <f>VLOOKUP(D347,'[9]2月'!$B:$C,2,0)</f>
        <v>#N/A</v>
      </c>
      <c r="AN347" s="43" t="e">
        <f>VLOOKUP(C347,河北应付账款!$C:$AL,18,0)</f>
        <v>#N/A</v>
      </c>
      <c r="AO347" s="43" t="e">
        <f>VLOOKUP(C347,'河北原材料（大宗）'!$C:$AN,20,0)</f>
        <v>#N/A</v>
      </c>
      <c r="AP347" s="43" t="e">
        <f>VLOOKUP(C347,'预付&amp;票到付款'!$B:$AU,15,0)</f>
        <v>#N/A</v>
      </c>
      <c r="AQ347" s="43" t="e">
        <f>VLOOKUP(C347,'涉诉-河北'!$B:$AV,15,0)</f>
        <v>#N/A</v>
      </c>
    </row>
    <row r="348" s="25" customFormat="1" ht="16.5" hidden="1" spans="3:43">
      <c r="C348" s="25" t="str">
        <f>_xlfn.XLOOKUP(D348,[1]整理明细!$C:$C,[1]整理明细!$B:$B)</f>
        <v>S511010</v>
      </c>
      <c r="D348" s="25" t="s">
        <v>1093</v>
      </c>
      <c r="E348" s="25" t="s">
        <v>1080</v>
      </c>
      <c r="G348" s="66">
        <v>0</v>
      </c>
      <c r="H348" s="66">
        <v>0</v>
      </c>
      <c r="I348" s="66">
        <v>0</v>
      </c>
      <c r="J348" s="24">
        <f t="shared" ref="J348:L348" si="421">P348+V348+Y348+AB348+AE348+S348+M348</f>
        <v>0</v>
      </c>
      <c r="K348" s="24">
        <f t="shared" si="421"/>
        <v>56860</v>
      </c>
      <c r="L348" s="24">
        <f t="shared" si="421"/>
        <v>-56860</v>
      </c>
      <c r="M348" s="33"/>
      <c r="N348" s="24"/>
      <c r="O348" s="34">
        <f t="shared" si="415"/>
        <v>0</v>
      </c>
      <c r="P348" s="34">
        <v>0</v>
      </c>
      <c r="Q348" s="34">
        <v>27000</v>
      </c>
      <c r="R348" s="34">
        <f t="shared" si="416"/>
        <v>-27000</v>
      </c>
      <c r="S348" s="34"/>
      <c r="T348" s="34">
        <f>VLOOKUP(D348,'[4]11月'!$I:$J,2,0)</f>
        <v>3600</v>
      </c>
      <c r="U348" s="34">
        <f t="shared" si="419"/>
        <v>-3600</v>
      </c>
      <c r="V348" s="34"/>
      <c r="W348" s="34">
        <f>VLOOKUP(D348,'[4]10月'!$I:$J,2,0)</f>
        <v>880</v>
      </c>
      <c r="X348" s="34">
        <f t="shared" si="417"/>
        <v>-880</v>
      </c>
      <c r="Y348" s="34"/>
      <c r="Z348" s="34">
        <f>VLOOKUP(D348,'[4]9月'!$I:$J,2,0)</f>
        <v>780</v>
      </c>
      <c r="AA348" s="34">
        <f t="shared" si="388"/>
        <v>-780</v>
      </c>
      <c r="AB348" s="34"/>
      <c r="AC348" s="24">
        <f>VLOOKUP(D348,'[4]8月'!$I:$J,2,0)</f>
        <v>24600</v>
      </c>
      <c r="AD348" s="34">
        <f t="shared" si="389"/>
        <v>-24600</v>
      </c>
      <c r="AE348" s="24"/>
      <c r="AF348" s="24"/>
      <c r="AG348" s="34">
        <f t="shared" si="390"/>
        <v>0</v>
      </c>
      <c r="AI348" s="42">
        <f t="shared" si="392"/>
        <v>56860</v>
      </c>
      <c r="AJ348" s="42">
        <f t="shared" si="393"/>
        <v>56860</v>
      </c>
      <c r="AK348" s="42">
        <f t="shared" si="394"/>
        <v>56860</v>
      </c>
      <c r="AL348" s="42">
        <f t="shared" si="395"/>
        <v>56860</v>
      </c>
      <c r="AM348" s="43" t="e">
        <f>VLOOKUP(D348,'[9]2月'!$B:$C,2,0)</f>
        <v>#N/A</v>
      </c>
      <c r="AN348" s="43" t="e">
        <f>VLOOKUP(C348,河北应付账款!$C:$AL,18,0)</f>
        <v>#N/A</v>
      </c>
      <c r="AO348" s="43" t="e">
        <f>VLOOKUP(C348,'河北原材料（大宗）'!$C:$AN,20,0)</f>
        <v>#N/A</v>
      </c>
      <c r="AP348" s="43" t="e">
        <f>VLOOKUP(C348,'预付&amp;票到付款'!$B:$AU,15,0)</f>
        <v>#N/A</v>
      </c>
      <c r="AQ348" s="43" t="e">
        <f>VLOOKUP(C348,'涉诉-河北'!$B:$AV,15,0)</f>
        <v>#N/A</v>
      </c>
    </row>
    <row r="349" s="25" customFormat="1" ht="16.5" hidden="1" spans="3:43">
      <c r="C349" s="25" t="str">
        <f>_xlfn.XLOOKUP(D349,[1]整理明细!$C:$C,[1]整理明细!$B:$B)</f>
        <v>S413011</v>
      </c>
      <c r="D349" s="25" t="s">
        <v>553</v>
      </c>
      <c r="E349" s="25" t="s">
        <v>1078</v>
      </c>
      <c r="G349" s="66">
        <f>VLOOKUP($C349,'[2]2024.01月支付计划'!$B:$H,5,0)</f>
        <v>325</v>
      </c>
      <c r="H349" s="66">
        <f>VLOOKUP($C349,'[2]2024.01月支付计划'!$B:$H,6,0)</f>
        <v>25325</v>
      </c>
      <c r="I349" s="66">
        <f>VLOOKUP($C349,'[2]2024.01月支付计划'!$B:$H,7,0)</f>
        <v>4220.83333333333</v>
      </c>
      <c r="J349" s="24">
        <f t="shared" ref="J349:L349" si="422">P349+V349+Y349+AB349+AE349+S349+M349</f>
        <v>3692.99</v>
      </c>
      <c r="K349" s="24">
        <f t="shared" si="422"/>
        <v>24983.93</v>
      </c>
      <c r="L349" s="24">
        <f t="shared" si="422"/>
        <v>-21290.94</v>
      </c>
      <c r="M349" s="33"/>
      <c r="N349" s="24"/>
      <c r="O349" s="34">
        <f t="shared" si="415"/>
        <v>0</v>
      </c>
      <c r="P349" s="34">
        <v>0</v>
      </c>
      <c r="Q349" s="34">
        <v>2275</v>
      </c>
      <c r="R349" s="34">
        <f t="shared" si="416"/>
        <v>-2275</v>
      </c>
      <c r="S349" s="34"/>
      <c r="T349" s="34"/>
      <c r="U349" s="34">
        <f t="shared" si="419"/>
        <v>0</v>
      </c>
      <c r="V349" s="34">
        <f>VLOOKUP(D349,'[10]10月份支付安排'!$C$4:$H$68,6,0)</f>
        <v>3340.99</v>
      </c>
      <c r="W349" s="34">
        <f>VLOOKUP(D349,'[4]10月'!$I:$J,2,0)</f>
        <v>3340.99</v>
      </c>
      <c r="X349" s="34">
        <f t="shared" si="417"/>
        <v>0</v>
      </c>
      <c r="Y349" s="34"/>
      <c r="Z349" s="34">
        <f>VLOOKUP(D349,'[4]9月'!$I:$J,2,0)</f>
        <v>19367.94</v>
      </c>
      <c r="AA349" s="34">
        <f t="shared" si="388"/>
        <v>-19367.94</v>
      </c>
      <c r="AB349" s="34"/>
      <c r="AC349" s="24"/>
      <c r="AD349" s="34">
        <f t="shared" si="389"/>
        <v>0</v>
      </c>
      <c r="AE349" s="24">
        <f>VLOOKUP(D349,[8]签批清单!$B:$C,2,0)</f>
        <v>352</v>
      </c>
      <c r="AF349" s="24"/>
      <c r="AG349" s="34">
        <f t="shared" si="390"/>
        <v>352</v>
      </c>
      <c r="AI349" s="42">
        <f t="shared" si="392"/>
        <v>21290.94</v>
      </c>
      <c r="AJ349" s="42">
        <f t="shared" si="393"/>
        <v>21290.94</v>
      </c>
      <c r="AK349" s="42">
        <f t="shared" si="394"/>
        <v>21290.94</v>
      </c>
      <c r="AL349" s="42">
        <f t="shared" si="395"/>
        <v>21290.94</v>
      </c>
      <c r="AM349" s="43" t="e">
        <f>VLOOKUP(D349,'[9]2月'!$B:$C,2,0)</f>
        <v>#N/A</v>
      </c>
      <c r="AN349" s="43">
        <f>VLOOKUP(C349,河北应付账款!$C:$AL,18,0)</f>
        <v>0</v>
      </c>
      <c r="AO349" s="43" t="e">
        <f>VLOOKUP(C349,'河北原材料（大宗）'!$C:$AN,20,0)</f>
        <v>#N/A</v>
      </c>
      <c r="AP349" s="43" t="e">
        <f>VLOOKUP(C349,'预付&amp;票到付款'!$B:$AU,15,0)</f>
        <v>#N/A</v>
      </c>
      <c r="AQ349" s="43" t="e">
        <f>VLOOKUP(C349,'涉诉-河北'!$B:$AV,15,0)</f>
        <v>#N/A</v>
      </c>
    </row>
    <row r="350" s="25" customFormat="1" ht="16.5" hidden="1" spans="3:43">
      <c r="C350" s="25" t="str">
        <f>_xlfn.XLOOKUP(D350,[1]整理明细!$C:$C,[1]整理明细!$B:$B)</f>
        <v>S413062</v>
      </c>
      <c r="D350" s="25" t="s">
        <v>743</v>
      </c>
      <c r="E350" s="25" t="s">
        <v>644</v>
      </c>
      <c r="G350" s="66">
        <v>0</v>
      </c>
      <c r="H350" s="66">
        <v>0</v>
      </c>
      <c r="I350" s="66">
        <v>0</v>
      </c>
      <c r="J350" s="24">
        <f t="shared" ref="J350:L350" si="423">P350+V350+Y350+AB350+AE350+S350+M350</f>
        <v>61800</v>
      </c>
      <c r="K350" s="24">
        <f t="shared" si="423"/>
        <v>51600</v>
      </c>
      <c r="L350" s="24">
        <f t="shared" si="423"/>
        <v>10200</v>
      </c>
      <c r="M350" s="33"/>
      <c r="N350" s="24"/>
      <c r="O350" s="34">
        <f t="shared" si="415"/>
        <v>0</v>
      </c>
      <c r="P350" s="34">
        <v>0</v>
      </c>
      <c r="Q350" s="34">
        <v>51600</v>
      </c>
      <c r="R350" s="34">
        <f t="shared" si="416"/>
        <v>-51600</v>
      </c>
      <c r="S350" s="34"/>
      <c r="T350" s="34"/>
      <c r="U350" s="34">
        <f t="shared" si="419"/>
        <v>0</v>
      </c>
      <c r="V350" s="34">
        <f>VLOOKUP(D350,'[10]10月份支付安排'!$C$4:$H$68,6,0)</f>
        <v>0</v>
      </c>
      <c r="W350" s="34"/>
      <c r="X350" s="34">
        <f t="shared" si="417"/>
        <v>0</v>
      </c>
      <c r="Y350" s="35">
        <v>4800</v>
      </c>
      <c r="Z350" s="34"/>
      <c r="AA350" s="34">
        <f t="shared" si="388"/>
        <v>4800</v>
      </c>
      <c r="AB350" s="35">
        <v>57000</v>
      </c>
      <c r="AC350" s="24"/>
      <c r="AD350" s="34">
        <f t="shared" si="389"/>
        <v>57000</v>
      </c>
      <c r="AE350" s="24"/>
      <c r="AF350" s="24"/>
      <c r="AG350" s="34">
        <f t="shared" si="390"/>
        <v>0</v>
      </c>
      <c r="AI350" s="42">
        <f t="shared" si="392"/>
        <v>-10200</v>
      </c>
      <c r="AJ350" s="42">
        <f t="shared" si="393"/>
        <v>-10200</v>
      </c>
      <c r="AK350" s="42">
        <f t="shared" si="394"/>
        <v>-10200</v>
      </c>
      <c r="AL350" s="42">
        <f t="shared" si="395"/>
        <v>-10200</v>
      </c>
      <c r="AM350" s="43" t="e">
        <f>VLOOKUP(D350,'[9]2月'!$B:$C,2,0)</f>
        <v>#N/A</v>
      </c>
      <c r="AN350" s="43" t="e">
        <f>VLOOKUP(C350,河北应付账款!$C:$AL,18,0)</f>
        <v>#N/A</v>
      </c>
      <c r="AO350" s="43">
        <f>VLOOKUP(C350,'河北原材料（大宗）'!$C:$AN,20,0)</f>
        <v>0</v>
      </c>
      <c r="AP350" s="43" t="e">
        <f>VLOOKUP(C350,'预付&amp;票到付款'!$B:$AU,15,0)</f>
        <v>#N/A</v>
      </c>
      <c r="AQ350" s="43" t="e">
        <f>VLOOKUP(C350,'涉诉-河北'!$B:$AV,15,0)</f>
        <v>#N/A</v>
      </c>
    </row>
    <row r="351" s="25" customFormat="1" ht="16.5" hidden="1" spans="3:43">
      <c r="C351" s="25" t="str">
        <f>_xlfn.XLOOKUP(D351,[1]整理明细!$C:$C,[1]整理明细!$B:$B)</f>
        <v>S431006</v>
      </c>
      <c r="D351" s="25" t="s">
        <v>409</v>
      </c>
      <c r="E351" s="25" t="s">
        <v>1078</v>
      </c>
      <c r="G351" s="66">
        <v>0</v>
      </c>
      <c r="H351" s="66">
        <v>0</v>
      </c>
      <c r="I351" s="66">
        <v>0</v>
      </c>
      <c r="J351" s="24">
        <f t="shared" ref="J351:L351" si="424">P351+V351+Y351+AB351+AE351+S351+M351</f>
        <v>0</v>
      </c>
      <c r="K351" s="24">
        <f t="shared" si="424"/>
        <v>3560</v>
      </c>
      <c r="L351" s="24">
        <f t="shared" si="424"/>
        <v>-3560</v>
      </c>
      <c r="M351" s="33"/>
      <c r="N351" s="24"/>
      <c r="O351" s="34">
        <f t="shared" si="415"/>
        <v>0</v>
      </c>
      <c r="P351" s="34">
        <v>0</v>
      </c>
      <c r="Q351" s="34">
        <v>3560</v>
      </c>
      <c r="R351" s="34">
        <f t="shared" si="416"/>
        <v>-3560</v>
      </c>
      <c r="S351" s="34"/>
      <c r="T351" s="34"/>
      <c r="U351" s="34">
        <f t="shared" si="419"/>
        <v>0</v>
      </c>
      <c r="V351" s="34"/>
      <c r="W351" s="34"/>
      <c r="X351" s="34">
        <f t="shared" si="417"/>
        <v>0</v>
      </c>
      <c r="Y351" s="34"/>
      <c r="Z351" s="34"/>
      <c r="AA351" s="34">
        <f t="shared" si="388"/>
        <v>0</v>
      </c>
      <c r="AB351" s="34"/>
      <c r="AC351" s="24"/>
      <c r="AD351" s="34">
        <f t="shared" si="389"/>
        <v>0</v>
      </c>
      <c r="AE351" s="24"/>
      <c r="AF351" s="24"/>
      <c r="AG351" s="34">
        <f t="shared" si="390"/>
        <v>0</v>
      </c>
      <c r="AI351" s="42">
        <f t="shared" si="392"/>
        <v>3560</v>
      </c>
      <c r="AJ351" s="42">
        <f t="shared" si="393"/>
        <v>3560</v>
      </c>
      <c r="AK351" s="42">
        <f t="shared" si="394"/>
        <v>3560</v>
      </c>
      <c r="AL351" s="42">
        <f t="shared" si="395"/>
        <v>3560</v>
      </c>
      <c r="AM351" s="43" t="e">
        <f>VLOOKUP(D351,'[9]2月'!$B:$C,2,0)</f>
        <v>#N/A</v>
      </c>
      <c r="AN351" s="43">
        <f>VLOOKUP(C351,河北应付账款!$C:$AL,18,0)</f>
        <v>0</v>
      </c>
      <c r="AO351" s="43" t="e">
        <f>VLOOKUP(C351,'河北原材料（大宗）'!$C:$AN,20,0)</f>
        <v>#N/A</v>
      </c>
      <c r="AP351" s="43" t="e">
        <f>VLOOKUP(C351,'预付&amp;票到付款'!$B:$AU,15,0)</f>
        <v>#N/A</v>
      </c>
      <c r="AQ351" s="43" t="e">
        <f>VLOOKUP(C351,'涉诉-河北'!$B:$AV,15,0)</f>
        <v>#N/A</v>
      </c>
    </row>
    <row r="352" s="25" customFormat="1" ht="16.5" hidden="1" spans="2:44">
      <c r="B352" s="72"/>
      <c r="C352" s="72" t="str">
        <f>_xlfn.XLOOKUP(D352,[1]整理明细!$C:$C,[1]整理明细!$B:$B)</f>
        <v>S512027</v>
      </c>
      <c r="D352" s="72" t="s">
        <v>988</v>
      </c>
      <c r="E352" s="72" t="s">
        <v>1080</v>
      </c>
      <c r="F352" s="72"/>
      <c r="G352" s="66">
        <f>VLOOKUP($C352,'[2]2024.01月支付计划'!$B:$H,5,0)</f>
        <v>32000</v>
      </c>
      <c r="H352" s="66">
        <f>VLOOKUP($C352,'[2]2024.01月支付计划'!$B:$H,6,0)</f>
        <v>0</v>
      </c>
      <c r="I352" s="66">
        <f>VLOOKUP($C352,'[2]2024.01月支付计划'!$B:$H,7,0)</f>
        <v>0</v>
      </c>
      <c r="J352" s="24">
        <f t="shared" ref="J352:L352" si="425">P352+V352+Y352+AB352+AE352+S352+M352</f>
        <v>47600</v>
      </c>
      <c r="K352" s="24">
        <f t="shared" si="425"/>
        <v>10000</v>
      </c>
      <c r="L352" s="24">
        <f t="shared" si="425"/>
        <v>37600</v>
      </c>
      <c r="M352" s="33"/>
      <c r="N352" s="24"/>
      <c r="O352" s="34">
        <f t="shared" si="415"/>
        <v>0</v>
      </c>
      <c r="P352" s="34">
        <v>0</v>
      </c>
      <c r="Q352" s="34">
        <v>10000</v>
      </c>
      <c r="R352" s="34">
        <f t="shared" si="416"/>
        <v>-10000</v>
      </c>
      <c r="S352" s="34">
        <f>VLOOKUP(D352,'[3]11月支付计划'!$D$3:$J$100,7,0)</f>
        <v>42000</v>
      </c>
      <c r="T352" s="34"/>
      <c r="U352" s="34">
        <f t="shared" si="419"/>
        <v>42000</v>
      </c>
      <c r="V352" s="34"/>
      <c r="W352" s="34"/>
      <c r="X352" s="34">
        <f t="shared" si="417"/>
        <v>0</v>
      </c>
      <c r="Y352" s="34"/>
      <c r="Z352" s="34"/>
      <c r="AA352" s="34">
        <f t="shared" si="388"/>
        <v>0</v>
      </c>
      <c r="AB352" s="34"/>
      <c r="AC352" s="24"/>
      <c r="AD352" s="34">
        <f t="shared" si="389"/>
        <v>0</v>
      </c>
      <c r="AE352" s="24">
        <f>VLOOKUP(D352,[8]签批清单!$B:$C,2,0)</f>
        <v>5600</v>
      </c>
      <c r="AF352" s="24"/>
      <c r="AG352" s="34">
        <f t="shared" si="390"/>
        <v>5600</v>
      </c>
      <c r="AI352" s="42">
        <f t="shared" si="392"/>
        <v>4400</v>
      </c>
      <c r="AJ352" s="42">
        <f t="shared" si="393"/>
        <v>-37600</v>
      </c>
      <c r="AK352" s="42">
        <f t="shared" si="394"/>
        <v>-37600</v>
      </c>
      <c r="AL352" s="42">
        <f t="shared" si="395"/>
        <v>-37600</v>
      </c>
      <c r="AM352" s="43" t="e">
        <f>VLOOKUP(D352,'[9]2月'!$B:$C,2,0)</f>
        <v>#N/A</v>
      </c>
      <c r="AN352" s="43" t="e">
        <f>VLOOKUP(C352,河北应付账款!$C:$AL,18,0)</f>
        <v>#N/A</v>
      </c>
      <c r="AO352" s="43" t="e">
        <f>VLOOKUP(C352,'河北原材料（大宗）'!$C:$AN,20,0)</f>
        <v>#N/A</v>
      </c>
      <c r="AP352" s="43">
        <f>VLOOKUP(C352,'预付&amp;票到付款'!$B:$AU,15,0)</f>
        <v>0</v>
      </c>
      <c r="AQ352" s="43" t="e">
        <f>VLOOKUP(C352,'涉诉-河北'!$B:$AV,15,0)</f>
        <v>#N/A</v>
      </c>
      <c r="AR352" s="43">
        <v>1</v>
      </c>
    </row>
    <row r="353" s="25" customFormat="1" ht="16.5" hidden="1" spans="3:43">
      <c r="C353" s="25" t="s">
        <v>761</v>
      </c>
      <c r="D353" s="25" t="s">
        <v>762</v>
      </c>
      <c r="E353" s="25" t="s">
        <v>644</v>
      </c>
      <c r="F353" s="25" t="s">
        <v>750</v>
      </c>
      <c r="G353" s="66">
        <v>0</v>
      </c>
      <c r="H353" s="66">
        <v>0</v>
      </c>
      <c r="I353" s="66">
        <v>0</v>
      </c>
      <c r="J353" s="24">
        <f t="shared" ref="J353:L353" si="426">P353+V353+Y353+AB353+AE353+S353+M353</f>
        <v>104824.32</v>
      </c>
      <c r="K353" s="24">
        <f t="shared" si="426"/>
        <v>0</v>
      </c>
      <c r="L353" s="24">
        <f t="shared" si="426"/>
        <v>104824.32</v>
      </c>
      <c r="M353" s="33"/>
      <c r="N353" s="24"/>
      <c r="O353" s="34"/>
      <c r="P353" s="34"/>
      <c r="Q353" s="34"/>
      <c r="R353" s="34"/>
      <c r="S353" s="34">
        <v>104824.32</v>
      </c>
      <c r="T353" s="34"/>
      <c r="U353" s="34">
        <f t="shared" si="419"/>
        <v>104824.32</v>
      </c>
      <c r="V353" s="34"/>
      <c r="W353" s="34"/>
      <c r="X353" s="34">
        <f t="shared" si="417"/>
        <v>0</v>
      </c>
      <c r="Y353" s="34"/>
      <c r="Z353" s="34"/>
      <c r="AA353" s="34">
        <f t="shared" si="388"/>
        <v>0</v>
      </c>
      <c r="AB353" s="34"/>
      <c r="AC353" s="24"/>
      <c r="AD353" s="34">
        <f t="shared" si="389"/>
        <v>0</v>
      </c>
      <c r="AE353" s="24"/>
      <c r="AF353" s="24"/>
      <c r="AG353" s="34">
        <f t="shared" si="390"/>
        <v>0</v>
      </c>
      <c r="AI353" s="42">
        <f t="shared" si="392"/>
        <v>0</v>
      </c>
      <c r="AJ353" s="42">
        <f t="shared" si="393"/>
        <v>-104824.32</v>
      </c>
      <c r="AK353" s="42">
        <f t="shared" si="394"/>
        <v>-104824.32</v>
      </c>
      <c r="AL353" s="42">
        <f t="shared" si="395"/>
        <v>-104824.32</v>
      </c>
      <c r="AM353" s="43" t="e">
        <f>VLOOKUP(D353,'[9]2月'!$B:$C,2,0)</f>
        <v>#N/A</v>
      </c>
      <c r="AN353" s="43" t="e">
        <f>VLOOKUP(C353,河北应付账款!$C:$AL,18,0)</f>
        <v>#N/A</v>
      </c>
      <c r="AO353" s="43">
        <f>VLOOKUP(C353,'河北原材料（大宗）'!$C:$AN,20,0)</f>
        <v>104824.32</v>
      </c>
      <c r="AP353" s="43" t="e">
        <f>VLOOKUP(C353,'预付&amp;票到付款'!$B:$AU,15,0)</f>
        <v>#N/A</v>
      </c>
      <c r="AQ353" s="43" t="e">
        <f>VLOOKUP(C353,'涉诉-河北'!$B:$AV,15,0)</f>
        <v>#N/A</v>
      </c>
    </row>
    <row r="354" s="25" customFormat="1" ht="16.5" hidden="1" spans="3:43">
      <c r="C354" s="25" t="s">
        <v>699</v>
      </c>
      <c r="D354" s="25" t="s">
        <v>700</v>
      </c>
      <c r="E354" s="25" t="s">
        <v>644</v>
      </c>
      <c r="F354" s="25" t="s">
        <v>690</v>
      </c>
      <c r="G354" s="66">
        <f>VLOOKUP($C354,'[2]2024.01月支付计划'!$B:$H,5,0)</f>
        <v>0</v>
      </c>
      <c r="H354" s="66">
        <f>VLOOKUP($C354,'[2]2024.01月支付计划'!$B:$H,6,0)</f>
        <v>24000</v>
      </c>
      <c r="I354" s="66">
        <f>VLOOKUP($C354,'[2]2024.01月支付计划'!$B:$H,7,0)</f>
        <v>4000</v>
      </c>
      <c r="J354" s="24">
        <f t="shared" ref="J354:L354" si="427">P354+V354+Y354+AB354+AE354+S354+M354</f>
        <v>44180.72</v>
      </c>
      <c r="K354" s="24">
        <f t="shared" si="427"/>
        <v>55355.4</v>
      </c>
      <c r="L354" s="24">
        <f t="shared" si="427"/>
        <v>-11174.68</v>
      </c>
      <c r="M354" s="33">
        <f>VLOOKUP(C354,'[2]2024.01月支付计划'!$B:$K,10,0)</f>
        <v>0</v>
      </c>
      <c r="N354" s="24"/>
      <c r="O354" s="34"/>
      <c r="P354" s="34"/>
      <c r="Q354" s="34"/>
      <c r="R354" s="34"/>
      <c r="S354" s="34">
        <v>16000</v>
      </c>
      <c r="T354" s="34">
        <f>VLOOKUP(D354,'[4]11月'!$I:$J,2,0)</f>
        <v>16000</v>
      </c>
      <c r="U354" s="34">
        <f t="shared" si="419"/>
        <v>0</v>
      </c>
      <c r="V354" s="34">
        <f>VLOOKUP(D354,'[10]10月份支付安排'!$C$4:$H$68,6,0)</f>
        <v>24000</v>
      </c>
      <c r="W354" s="34">
        <f>VLOOKUP(D354,'[4]10月'!$I:$J,2,0)</f>
        <v>8000</v>
      </c>
      <c r="X354" s="34">
        <f t="shared" si="417"/>
        <v>16000</v>
      </c>
      <c r="Y354" s="34"/>
      <c r="Z354" s="34"/>
      <c r="AA354" s="34">
        <f t="shared" si="388"/>
        <v>0</v>
      </c>
      <c r="AB354" s="34"/>
      <c r="AC354" s="24">
        <f>VLOOKUP(D354,'[4]8月'!$I:$J,2,0)</f>
        <v>31355.4</v>
      </c>
      <c r="AD354" s="34">
        <f t="shared" si="389"/>
        <v>-31355.4</v>
      </c>
      <c r="AE354" s="24">
        <f>VLOOKUP(D354,[8]签批清单!$B:$C,2,0)</f>
        <v>4180.72</v>
      </c>
      <c r="AF354" s="24"/>
      <c r="AG354" s="34">
        <f t="shared" si="390"/>
        <v>4180.72</v>
      </c>
      <c r="AI354" s="42">
        <f t="shared" si="392"/>
        <v>27174.68</v>
      </c>
      <c r="AJ354" s="42">
        <f t="shared" si="393"/>
        <v>11174.68</v>
      </c>
      <c r="AK354" s="42">
        <f t="shared" si="394"/>
        <v>11174.68</v>
      </c>
      <c r="AL354" s="42">
        <f t="shared" si="395"/>
        <v>11174.68</v>
      </c>
      <c r="AM354" s="43" t="e">
        <f>VLOOKUP(D354,'[9]2月'!$B:$C,2,0)</f>
        <v>#N/A</v>
      </c>
      <c r="AN354" s="43" t="e">
        <f>VLOOKUP(C354,河北应付账款!$C:$AL,18,0)</f>
        <v>#N/A</v>
      </c>
      <c r="AO354" s="43">
        <f>VLOOKUP(C354,'河北原材料（大宗）'!$C:$AN,20,0)</f>
        <v>16000</v>
      </c>
      <c r="AP354" s="43" t="e">
        <f>VLOOKUP(C354,'预付&amp;票到付款'!$B:$AU,15,0)</f>
        <v>#N/A</v>
      </c>
      <c r="AQ354" s="43" t="e">
        <f>VLOOKUP(C354,'涉诉-河北'!$B:$AV,15,0)</f>
        <v>#N/A</v>
      </c>
    </row>
    <row r="355" s="25" customFormat="1" ht="16.5" hidden="1" spans="3:43">
      <c r="C355" s="25" t="s">
        <v>951</v>
      </c>
      <c r="D355" s="25" t="s">
        <v>952</v>
      </c>
      <c r="E355" s="25" t="s">
        <v>890</v>
      </c>
      <c r="F355" s="25" t="s">
        <v>690</v>
      </c>
      <c r="G355" s="66">
        <v>0</v>
      </c>
      <c r="H355" s="66">
        <v>0</v>
      </c>
      <c r="I355" s="66">
        <v>0</v>
      </c>
      <c r="J355" s="24">
        <f t="shared" ref="J355:L355" si="428">P355+V355+Y355+AB355+AE355+S355+M355</f>
        <v>5500</v>
      </c>
      <c r="K355" s="24">
        <f t="shared" si="428"/>
        <v>5500</v>
      </c>
      <c r="L355" s="24">
        <f t="shared" si="428"/>
        <v>0</v>
      </c>
      <c r="M355" s="33"/>
      <c r="N355" s="24"/>
      <c r="O355" s="34"/>
      <c r="P355" s="34"/>
      <c r="Q355" s="34"/>
      <c r="R355" s="34"/>
      <c r="S355" s="34">
        <v>5500</v>
      </c>
      <c r="T355" s="34"/>
      <c r="U355" s="34">
        <f t="shared" si="419"/>
        <v>5500</v>
      </c>
      <c r="V355" s="34"/>
      <c r="W355" s="34"/>
      <c r="X355" s="34">
        <f t="shared" si="417"/>
        <v>0</v>
      </c>
      <c r="Y355" s="34"/>
      <c r="Z355" s="34">
        <f>VLOOKUP(D355,'[4]9月'!$I:$J,2,0)</f>
        <v>5500</v>
      </c>
      <c r="AA355" s="34">
        <f t="shared" si="388"/>
        <v>-5500</v>
      </c>
      <c r="AB355" s="34"/>
      <c r="AC355" s="24"/>
      <c r="AD355" s="34">
        <f t="shared" si="389"/>
        <v>0</v>
      </c>
      <c r="AE355" s="24"/>
      <c r="AF355" s="24"/>
      <c r="AG355" s="34">
        <f t="shared" si="390"/>
        <v>0</v>
      </c>
      <c r="AI355" s="42">
        <f t="shared" si="392"/>
        <v>5500</v>
      </c>
      <c r="AJ355" s="42">
        <f t="shared" si="393"/>
        <v>0</v>
      </c>
      <c r="AK355" s="42">
        <f t="shared" si="394"/>
        <v>0</v>
      </c>
      <c r="AL355" s="42">
        <f t="shared" si="395"/>
        <v>0</v>
      </c>
      <c r="AM355" s="43" t="e">
        <f>VLOOKUP(D355,'[9]2月'!$B:$C,2,0)</f>
        <v>#N/A</v>
      </c>
      <c r="AN355" s="43" t="e">
        <f>VLOOKUP(C355,河北应付账款!$C:$AL,18,0)</f>
        <v>#N/A</v>
      </c>
      <c r="AO355" s="43" t="e">
        <f>VLOOKUP(C355,'河北原材料（大宗）'!$C:$AN,20,0)</f>
        <v>#N/A</v>
      </c>
      <c r="AP355" s="43">
        <f>VLOOKUP(C355,'预付&amp;票到付款'!$B:$AU,15,0)</f>
        <v>0</v>
      </c>
      <c r="AQ355" s="43" t="e">
        <f>VLOOKUP(C355,'涉诉-河北'!$B:$AV,15,0)</f>
        <v>#N/A</v>
      </c>
    </row>
    <row r="356" s="25" customFormat="1" ht="16.5" spans="2:44">
      <c r="B356" s="72"/>
      <c r="C356" s="72" t="s">
        <v>580</v>
      </c>
      <c r="D356" s="72" t="s">
        <v>1094</v>
      </c>
      <c r="E356" s="72" t="s">
        <v>1080</v>
      </c>
      <c r="F356" s="72" t="s">
        <v>712</v>
      </c>
      <c r="G356" s="66">
        <f>VLOOKUP($C356,'[2]2024.01月支付计划'!$B:$H,5,0)</f>
        <v>1710321.86</v>
      </c>
      <c r="H356" s="66">
        <f>VLOOKUP($C356,'[2]2024.01月支付计划'!$B:$H,6,0)</f>
        <v>2041564.4</v>
      </c>
      <c r="I356" s="66">
        <f>VLOOKUP($C356,'[2]2024.01月支付计划'!$B:$H,7,0)</f>
        <v>340260.733333333</v>
      </c>
      <c r="J356" s="24">
        <f t="shared" ref="J356:L356" si="429">P356+V356+Y356+AB356+AE356+S356+M356</f>
        <v>1000655.18</v>
      </c>
      <c r="K356" s="24">
        <f t="shared" si="429"/>
        <v>0</v>
      </c>
      <c r="L356" s="24">
        <f t="shared" si="429"/>
        <v>102397.72</v>
      </c>
      <c r="M356" s="33">
        <f>VLOOKUP(C356,'[2]2024.01月支付计划'!$B:$K,10,0)</f>
        <v>898257.46</v>
      </c>
      <c r="N356" s="24"/>
      <c r="O356" s="34"/>
      <c r="P356" s="34"/>
      <c r="Q356" s="34"/>
      <c r="R356" s="34"/>
      <c r="S356" s="34">
        <v>102397.72</v>
      </c>
      <c r="T356" s="34"/>
      <c r="U356" s="34">
        <f t="shared" si="419"/>
        <v>102397.72</v>
      </c>
      <c r="V356" s="34"/>
      <c r="W356" s="34"/>
      <c r="X356" s="34">
        <f t="shared" si="417"/>
        <v>0</v>
      </c>
      <c r="Y356" s="34"/>
      <c r="Z356" s="34"/>
      <c r="AA356" s="34">
        <f t="shared" si="388"/>
        <v>0</v>
      </c>
      <c r="AB356" s="34"/>
      <c r="AC356" s="24"/>
      <c r="AD356" s="34">
        <f t="shared" si="389"/>
        <v>0</v>
      </c>
      <c r="AE356" s="24"/>
      <c r="AF356" s="24"/>
      <c r="AG356" s="34">
        <f t="shared" si="390"/>
        <v>0</v>
      </c>
      <c r="AI356" s="42">
        <f t="shared" si="392"/>
        <v>0</v>
      </c>
      <c r="AJ356" s="42">
        <f t="shared" si="393"/>
        <v>-102397.72</v>
      </c>
      <c r="AK356" s="42">
        <f t="shared" si="394"/>
        <v>-102397.72</v>
      </c>
      <c r="AL356" s="42">
        <f t="shared" si="395"/>
        <v>-1000655.18</v>
      </c>
      <c r="AM356" s="43" t="e">
        <f>VLOOKUP(D356,'[9]2月'!$B:$C,2,0)</f>
        <v>#N/A</v>
      </c>
      <c r="AN356" s="43">
        <f>VLOOKUP(C356,河北应付账款!$C:$AL,18,0)</f>
        <v>0</v>
      </c>
      <c r="AO356" s="43" t="e">
        <f>VLOOKUP(C356,'河北原材料（大宗）'!$C:$AN,20,0)</f>
        <v>#N/A</v>
      </c>
      <c r="AP356" s="43" t="e">
        <f>VLOOKUP(C356,'预付&amp;票到付款'!$B:$AU,15,0)</f>
        <v>#N/A</v>
      </c>
      <c r="AQ356" s="43" t="e">
        <f>VLOOKUP(C356,'涉诉-河北'!$B:$AV,15,0)</f>
        <v>#N/A</v>
      </c>
      <c r="AR356" s="43">
        <v>1</v>
      </c>
    </row>
    <row r="357" s="25" customFormat="1" ht="16.5" hidden="1" spans="3:43">
      <c r="C357" s="25" t="s">
        <v>953</v>
      </c>
      <c r="D357" s="25" t="s">
        <v>954</v>
      </c>
      <c r="E357" s="25" t="s">
        <v>890</v>
      </c>
      <c r="F357" s="25" t="s">
        <v>712</v>
      </c>
      <c r="G357" s="66">
        <v>0</v>
      </c>
      <c r="H357" s="66">
        <v>0</v>
      </c>
      <c r="I357" s="66">
        <v>0</v>
      </c>
      <c r="J357" s="24">
        <f t="shared" ref="J357:L357" si="430">P357+V357+Y357+AB357+AE357+S357+M357</f>
        <v>22000</v>
      </c>
      <c r="K357" s="24">
        <f t="shared" si="430"/>
        <v>13500</v>
      </c>
      <c r="L357" s="24">
        <f t="shared" si="430"/>
        <v>8500</v>
      </c>
      <c r="M357" s="33"/>
      <c r="N357" s="24"/>
      <c r="O357" s="34"/>
      <c r="P357" s="34"/>
      <c r="Q357" s="34"/>
      <c r="R357" s="34"/>
      <c r="S357" s="34">
        <v>9000</v>
      </c>
      <c r="T357" s="34">
        <f>VLOOKUP(D357,'[4]11月'!$I:$J,2,0)</f>
        <v>9000</v>
      </c>
      <c r="U357" s="34">
        <f t="shared" si="419"/>
        <v>0</v>
      </c>
      <c r="V357" s="34">
        <f>VLOOKUP(D357,'[10]10月份支付安排'!$C$4:$H$68,6,0)</f>
        <v>9000</v>
      </c>
      <c r="W357" s="34"/>
      <c r="X357" s="34">
        <f t="shared" si="417"/>
        <v>9000</v>
      </c>
      <c r="Y357" s="34">
        <v>4000</v>
      </c>
      <c r="Z357" s="34">
        <f>VLOOKUP(D357,'[4]9月'!$I:$J,2,0)</f>
        <v>4500</v>
      </c>
      <c r="AA357" s="34">
        <f t="shared" si="388"/>
        <v>-500</v>
      </c>
      <c r="AB357" s="34"/>
      <c r="AC357" s="24"/>
      <c r="AD357" s="34">
        <f t="shared" si="389"/>
        <v>0</v>
      </c>
      <c r="AE357" s="24"/>
      <c r="AF357" s="24"/>
      <c r="AG357" s="34">
        <f t="shared" si="390"/>
        <v>0</v>
      </c>
      <c r="AI357" s="42">
        <f t="shared" si="392"/>
        <v>500</v>
      </c>
      <c r="AJ357" s="42">
        <f t="shared" si="393"/>
        <v>-8500</v>
      </c>
      <c r="AK357" s="42">
        <f t="shared" si="394"/>
        <v>-8500</v>
      </c>
      <c r="AL357" s="42">
        <f t="shared" si="395"/>
        <v>-8500</v>
      </c>
      <c r="AM357" s="43" t="e">
        <f>VLOOKUP(D357,'[9]2月'!$B:$C,2,0)</f>
        <v>#N/A</v>
      </c>
      <c r="AN357" s="43" t="e">
        <f>VLOOKUP(C357,河北应付账款!$C:$AL,18,0)</f>
        <v>#N/A</v>
      </c>
      <c r="AO357" s="43" t="e">
        <f>VLOOKUP(C357,'河北原材料（大宗）'!$C:$AN,20,0)</f>
        <v>#N/A</v>
      </c>
      <c r="AP357" s="43">
        <f>VLOOKUP(C357,'预付&amp;票到付款'!$B:$AU,15,0)</f>
        <v>0</v>
      </c>
      <c r="AQ357" s="43" t="e">
        <f>VLOOKUP(C357,'涉诉-河北'!$B:$AV,15,0)</f>
        <v>#N/A</v>
      </c>
    </row>
    <row r="358" s="25" customFormat="1" ht="16.5" hidden="1" spans="3:43">
      <c r="C358" s="25" t="s">
        <v>1095</v>
      </c>
      <c r="D358" s="25" t="s">
        <v>1096</v>
      </c>
      <c r="E358" s="25" t="s">
        <v>890</v>
      </c>
      <c r="F358" s="25" t="s">
        <v>712</v>
      </c>
      <c r="G358" s="66">
        <f>VLOOKUP($C358,'[2]2024.01月支付计划'!$B:$H,5,0)</f>
        <v>42714</v>
      </c>
      <c r="H358" s="66">
        <f>VLOOKUP($C358,'[2]2024.01月支付计划'!$B:$H,6,0)</f>
        <v>42700</v>
      </c>
      <c r="I358" s="66">
        <f>VLOOKUP($C358,'[2]2024.01月支付计划'!$B:$H,7,0)</f>
        <v>7116.66666666667</v>
      </c>
      <c r="J358" s="24">
        <f t="shared" ref="J358:L358" si="431">P358+V358+Y358+AB358+AE358+S358+M358</f>
        <v>117700.8</v>
      </c>
      <c r="K358" s="24">
        <f t="shared" si="431"/>
        <v>28476</v>
      </c>
      <c r="L358" s="24">
        <f t="shared" si="431"/>
        <v>46510.8</v>
      </c>
      <c r="M358" s="33">
        <f>VLOOKUP(C358,'[2]2024.01月支付计划'!$B:$K,10,0)</f>
        <v>42714</v>
      </c>
      <c r="N358" s="24"/>
      <c r="O358" s="34"/>
      <c r="P358" s="34"/>
      <c r="Q358" s="34"/>
      <c r="R358" s="34"/>
      <c r="S358" s="34">
        <v>42714</v>
      </c>
      <c r="T358" s="34"/>
      <c r="U358" s="34">
        <f t="shared" si="419"/>
        <v>42714</v>
      </c>
      <c r="V358" s="34"/>
      <c r="W358" s="34"/>
      <c r="X358" s="34">
        <f t="shared" si="417"/>
        <v>0</v>
      </c>
      <c r="Y358" s="34"/>
      <c r="Z358" s="34">
        <f>VLOOKUP(D358,'[4]9月'!$I:$J,2,0)</f>
        <v>28476</v>
      </c>
      <c r="AA358" s="34">
        <f t="shared" si="388"/>
        <v>-28476</v>
      </c>
      <c r="AB358" s="35">
        <v>28476</v>
      </c>
      <c r="AC358" s="24"/>
      <c r="AD358" s="34">
        <f t="shared" si="389"/>
        <v>28476</v>
      </c>
      <c r="AE358" s="24">
        <f>VLOOKUP(D358,[8]签批清单!$B:$C,2,0)</f>
        <v>3796.8</v>
      </c>
      <c r="AF358" s="24"/>
      <c r="AG358" s="34">
        <f t="shared" si="390"/>
        <v>3796.8</v>
      </c>
      <c r="AI358" s="42">
        <f t="shared" si="392"/>
        <v>-3796.8</v>
      </c>
      <c r="AJ358" s="42">
        <f t="shared" si="393"/>
        <v>-46510.8</v>
      </c>
      <c r="AK358" s="42">
        <f t="shared" si="394"/>
        <v>-46510.8</v>
      </c>
      <c r="AL358" s="42">
        <f t="shared" si="395"/>
        <v>-89224.8</v>
      </c>
      <c r="AM358" s="43" t="e">
        <f>VLOOKUP(D358,'[9]2月'!$B:$C,2,0)</f>
        <v>#N/A</v>
      </c>
      <c r="AN358" s="43" t="e">
        <f>VLOOKUP(C358,河北应付账款!$C:$AL,18,0)</f>
        <v>#N/A</v>
      </c>
      <c r="AO358" s="43" t="e">
        <f>VLOOKUP(C358,'河北原材料（大宗）'!$C:$AN,20,0)</f>
        <v>#N/A</v>
      </c>
      <c r="AP358" s="43" t="e">
        <f>VLOOKUP(C358,'预付&amp;票到付款'!$B:$AU,15,0)</f>
        <v>#N/A</v>
      </c>
      <c r="AQ358" s="43" t="e">
        <f>VLOOKUP(C358,'涉诉-河北'!$B:$AV,15,0)</f>
        <v>#N/A</v>
      </c>
    </row>
    <row r="359" s="25" customFormat="1" ht="16.5" hidden="1" spans="3:43">
      <c r="C359" s="25" t="s">
        <v>713</v>
      </c>
      <c r="D359" s="25" t="s">
        <v>714</v>
      </c>
      <c r="E359" s="25" t="s">
        <v>644</v>
      </c>
      <c r="F359" s="25" t="s">
        <v>712</v>
      </c>
      <c r="G359" s="66">
        <f>VLOOKUP($C359,'[2]2024.01月支付计划'!$B:$H,5,0)</f>
        <v>303625.92</v>
      </c>
      <c r="H359" s="66">
        <f>VLOOKUP($C359,'[2]2024.01月支付计划'!$B:$H,6,0)</f>
        <v>197600</v>
      </c>
      <c r="I359" s="66">
        <f>VLOOKUP($C359,'[2]2024.01月支付计划'!$B:$H,7,0)</f>
        <v>32933.3333333333</v>
      </c>
      <c r="J359" s="24">
        <f t="shared" ref="J359:L359" si="432">P359+V359+Y359+AB359+AE359+S359+M359</f>
        <v>600000</v>
      </c>
      <c r="K359" s="24">
        <f t="shared" si="432"/>
        <v>300000</v>
      </c>
      <c r="L359" s="24">
        <f t="shared" si="432"/>
        <v>200000</v>
      </c>
      <c r="M359" s="33">
        <f>VLOOKUP(C359,'[2]2024.01月支付计划'!$B:$K,10,0)</f>
        <v>100000</v>
      </c>
      <c r="N359" s="24"/>
      <c r="O359" s="34"/>
      <c r="P359" s="34"/>
      <c r="Q359" s="34"/>
      <c r="R359" s="34"/>
      <c r="S359" s="34">
        <v>200000</v>
      </c>
      <c r="T359" s="34">
        <f>VLOOKUP(D359,'[4]11月'!$I:$J,2,0)</f>
        <v>50000</v>
      </c>
      <c r="U359" s="34">
        <f t="shared" si="419"/>
        <v>150000</v>
      </c>
      <c r="V359" s="34">
        <f>VLOOKUP(D359,'[10]10月份支付安排'!$C$4:$H$68,6,0)</f>
        <v>0</v>
      </c>
      <c r="W359" s="34"/>
      <c r="X359" s="34">
        <f t="shared" si="417"/>
        <v>0</v>
      </c>
      <c r="Y359" s="35">
        <v>100000</v>
      </c>
      <c r="Z359" s="34">
        <f>VLOOKUP(D359,'[4]9月'!$I:$J,2,0)</f>
        <v>50000</v>
      </c>
      <c r="AA359" s="34">
        <f t="shared" si="388"/>
        <v>50000</v>
      </c>
      <c r="AB359" s="35">
        <v>100000</v>
      </c>
      <c r="AC359" s="24">
        <f>VLOOKUP(D359,'[4]8月'!$I:$J,2,0)</f>
        <v>100000</v>
      </c>
      <c r="AD359" s="34">
        <f t="shared" si="389"/>
        <v>0</v>
      </c>
      <c r="AE359" s="24">
        <v>100000</v>
      </c>
      <c r="AF359" s="24">
        <f>VLOOKUP(D359,'[4]7月'!$I:$J,2,0)</f>
        <v>100000</v>
      </c>
      <c r="AG359" s="34">
        <f t="shared" si="390"/>
        <v>0</v>
      </c>
      <c r="AI359" s="42">
        <f t="shared" si="392"/>
        <v>0</v>
      </c>
      <c r="AJ359" s="42">
        <f t="shared" si="393"/>
        <v>-200000</v>
      </c>
      <c r="AK359" s="42">
        <f t="shared" si="394"/>
        <v>-200000</v>
      </c>
      <c r="AL359" s="42">
        <f t="shared" si="395"/>
        <v>-300000</v>
      </c>
      <c r="AM359" s="43" t="e">
        <f>VLOOKUP(D359,'[9]2月'!$B:$C,2,0)</f>
        <v>#N/A</v>
      </c>
      <c r="AN359" s="43" t="e">
        <f>VLOOKUP(C359,河北应付账款!$C:$AL,18,0)</f>
        <v>#N/A</v>
      </c>
      <c r="AO359" s="43">
        <f>VLOOKUP(C359,'河北原材料（大宗）'!$C:$AN,20,0)</f>
        <v>200000</v>
      </c>
      <c r="AP359" s="43" t="e">
        <f>VLOOKUP(C359,'预付&amp;票到付款'!$B:$AU,15,0)</f>
        <v>#N/A</v>
      </c>
      <c r="AQ359" s="43" t="e">
        <f>VLOOKUP(C359,'涉诉-河北'!$B:$AV,15,0)</f>
        <v>#N/A</v>
      </c>
    </row>
    <row r="360" s="25" customFormat="1" ht="16.5" hidden="1" spans="3:43">
      <c r="C360" s="25" t="s">
        <v>746</v>
      </c>
      <c r="D360" s="25" t="s">
        <v>747</v>
      </c>
      <c r="E360" s="25" t="s">
        <v>644</v>
      </c>
      <c r="F360" s="25" t="s">
        <v>712</v>
      </c>
      <c r="G360" s="66">
        <f>VLOOKUP($C360,'[2]2024.01月支付计划'!$B:$H,5,0)</f>
        <v>25009.66</v>
      </c>
      <c r="H360" s="66">
        <f>VLOOKUP($C360,'[2]2024.01月支付计划'!$B:$H,6,0)</f>
        <v>0</v>
      </c>
      <c r="I360" s="66">
        <f>VLOOKUP($C360,'[2]2024.01月支付计划'!$B:$H,7,0)</f>
        <v>0</v>
      </c>
      <c r="J360" s="24">
        <f t="shared" ref="J360:L360" si="433">P360+V360+Y360+AB360+AE360+S360+M360</f>
        <v>270203.73</v>
      </c>
      <c r="K360" s="24">
        <f t="shared" si="433"/>
        <v>217918.26</v>
      </c>
      <c r="L360" s="24">
        <f t="shared" si="433"/>
        <v>52285.47</v>
      </c>
      <c r="M360" s="33">
        <f>VLOOKUP(C360,'[2]2024.01月支付计划'!$B:$K,10,0)</f>
        <v>25009.66</v>
      </c>
      <c r="N360" s="24">
        <v>25009.66</v>
      </c>
      <c r="O360" s="34"/>
      <c r="P360" s="34"/>
      <c r="Q360" s="34"/>
      <c r="R360" s="34"/>
      <c r="S360" s="34">
        <v>52285.47</v>
      </c>
      <c r="T360" s="34"/>
      <c r="U360" s="34">
        <f t="shared" si="419"/>
        <v>52285.47</v>
      </c>
      <c r="V360" s="34"/>
      <c r="W360" s="34"/>
      <c r="X360" s="34">
        <f t="shared" si="417"/>
        <v>0</v>
      </c>
      <c r="Y360" s="34"/>
      <c r="Z360" s="34"/>
      <c r="AA360" s="34">
        <f t="shared" si="388"/>
        <v>0</v>
      </c>
      <c r="AB360" s="35">
        <v>167908.6</v>
      </c>
      <c r="AC360" s="34">
        <v>167908.6</v>
      </c>
      <c r="AD360" s="34">
        <f t="shared" si="389"/>
        <v>0</v>
      </c>
      <c r="AE360" s="24">
        <v>25000</v>
      </c>
      <c r="AF360" s="34">
        <v>25000</v>
      </c>
      <c r="AG360" s="34">
        <f t="shared" si="390"/>
        <v>0</v>
      </c>
      <c r="AI360" s="42">
        <f t="shared" si="392"/>
        <v>25009.66</v>
      </c>
      <c r="AJ360" s="42">
        <f t="shared" si="393"/>
        <v>-27275.81</v>
      </c>
      <c r="AK360" s="42">
        <f t="shared" si="394"/>
        <v>-27275.81</v>
      </c>
      <c r="AL360" s="42">
        <f t="shared" si="395"/>
        <v>-52285.47</v>
      </c>
      <c r="AM360" s="43" t="e">
        <f>VLOOKUP(D360,'[9]2月'!$B:$C,2,0)</f>
        <v>#N/A</v>
      </c>
      <c r="AN360" s="43" t="e">
        <f>VLOOKUP(C360,河北应付账款!$C:$AL,18,0)</f>
        <v>#N/A</v>
      </c>
      <c r="AO360" s="43">
        <f>VLOOKUP(C360,'河北原材料（大宗）'!$C:$AN,20,0)</f>
        <v>52285.47</v>
      </c>
      <c r="AP360" s="43" t="e">
        <f>VLOOKUP(C360,'预付&amp;票到付款'!$B:$AU,15,0)</f>
        <v>#N/A</v>
      </c>
      <c r="AQ360" s="43" t="e">
        <f>VLOOKUP(C360,'涉诉-河北'!$B:$AV,15,0)</f>
        <v>#N/A</v>
      </c>
    </row>
    <row r="361" s="25" customFormat="1" ht="16.5" hidden="1" spans="3:43">
      <c r="C361" s="25" t="s">
        <v>904</v>
      </c>
      <c r="D361" s="25" t="s">
        <v>905</v>
      </c>
      <c r="E361" s="25" t="s">
        <v>890</v>
      </c>
      <c r="F361" s="25" t="s">
        <v>712</v>
      </c>
      <c r="G361" s="66">
        <f>VLOOKUP($C361,'[2]2024.01月支付计划'!$B:$H,5,0)</f>
        <v>0.799999999988358</v>
      </c>
      <c r="H361" s="66">
        <f>VLOOKUP($C361,'[2]2024.01月支付计划'!$B:$H,6,0)</f>
        <v>40100</v>
      </c>
      <c r="I361" s="66">
        <f>VLOOKUP($C361,'[2]2024.01月支付计划'!$B:$H,7,0)</f>
        <v>6683.33333333333</v>
      </c>
      <c r="J361" s="24">
        <f t="shared" ref="J361:L361" si="434">P361+V361+Y361+AB361+AE361+S361+M361</f>
        <v>51098.7166666667</v>
      </c>
      <c r="K361" s="24">
        <f t="shared" si="434"/>
        <v>57683.68</v>
      </c>
      <c r="L361" s="24">
        <f t="shared" si="434"/>
        <v>10975.2366666667</v>
      </c>
      <c r="M361" s="33">
        <f>VLOOKUP(C361,'[2]2024.01月支付计划'!$B:$K,10,0)</f>
        <v>0</v>
      </c>
      <c r="N361" s="24">
        <v>17560.2</v>
      </c>
      <c r="O361" s="34"/>
      <c r="P361" s="34"/>
      <c r="Q361" s="34"/>
      <c r="R361" s="34"/>
      <c r="S361" s="34">
        <v>10975.13</v>
      </c>
      <c r="T361" s="34">
        <f>VLOOKUP(D361,'[4]11月'!$I:$J,2,0)</f>
        <v>10975.13</v>
      </c>
      <c r="U361" s="34">
        <f t="shared" si="419"/>
        <v>0</v>
      </c>
      <c r="V361" s="34">
        <f>VLOOKUP(D361,'[10]10月份支付安排'!$C$4:$H$68,6,0)</f>
        <v>10975.13</v>
      </c>
      <c r="W361" s="34"/>
      <c r="X361" s="34">
        <f t="shared" si="417"/>
        <v>10975.13</v>
      </c>
      <c r="Y361" s="35">
        <v>25148.35</v>
      </c>
      <c r="Z361" s="34">
        <f>VLOOKUP(D361,'[4]9月'!$I:$J,2,0)</f>
        <v>25148.35</v>
      </c>
      <c r="AA361" s="34">
        <f t="shared" si="388"/>
        <v>0</v>
      </c>
      <c r="AB361" s="35">
        <v>4000</v>
      </c>
      <c r="AC361" s="24">
        <f>VLOOKUP(D361,'[4]8月'!$I:$J,2,0)</f>
        <v>4000</v>
      </c>
      <c r="AD361" s="34">
        <f t="shared" si="389"/>
        <v>0</v>
      </c>
      <c r="AE361" s="24">
        <f>VLOOKUP(D361,[8]签批清单!$B:$C,2,0)</f>
        <v>0.106666666666667</v>
      </c>
      <c r="AF361" s="24"/>
      <c r="AG361" s="34">
        <f t="shared" si="390"/>
        <v>0.106666666666667</v>
      </c>
      <c r="AI361" s="42">
        <f t="shared" si="392"/>
        <v>17560.0933333333</v>
      </c>
      <c r="AJ361" s="42">
        <f t="shared" si="393"/>
        <v>6584.96333333333</v>
      </c>
      <c r="AK361" s="42">
        <f t="shared" si="394"/>
        <v>6584.96333333333</v>
      </c>
      <c r="AL361" s="42">
        <f t="shared" si="395"/>
        <v>6584.96333333333</v>
      </c>
      <c r="AM361" s="43" t="e">
        <f>VLOOKUP(D361,'[9]2月'!$B:$C,2,0)</f>
        <v>#N/A</v>
      </c>
      <c r="AN361" s="43" t="e">
        <f>VLOOKUP(C361,河北应付账款!$C:$AL,18,0)</f>
        <v>#N/A</v>
      </c>
      <c r="AO361" s="43" t="e">
        <f>VLOOKUP(C361,'河北原材料（大宗）'!$C:$AN,20,0)</f>
        <v>#N/A</v>
      </c>
      <c r="AP361" s="43">
        <f>VLOOKUP(C361,'预付&amp;票到付款'!$B:$AU,15,0)</f>
        <v>0</v>
      </c>
      <c r="AQ361" s="43" t="e">
        <f>VLOOKUP(C361,'涉诉-河北'!$B:$AV,15,0)</f>
        <v>#N/A</v>
      </c>
    </row>
    <row r="362" s="25" customFormat="1" ht="16.5" hidden="1" spans="3:43">
      <c r="C362" s="25" t="s">
        <v>795</v>
      </c>
      <c r="D362" s="25" t="s">
        <v>796</v>
      </c>
      <c r="E362" s="25" t="s">
        <v>890</v>
      </c>
      <c r="F362" s="25" t="s">
        <v>712</v>
      </c>
      <c r="G362" s="66">
        <v>0</v>
      </c>
      <c r="H362" s="66">
        <v>0</v>
      </c>
      <c r="I362" s="66">
        <v>0</v>
      </c>
      <c r="J362" s="24">
        <f t="shared" ref="J362:L362" si="435">P362+V362+Y362+AB362+AE362+S362+M362</f>
        <v>52300.5</v>
      </c>
      <c r="K362" s="24">
        <f t="shared" si="435"/>
        <v>141006</v>
      </c>
      <c r="L362" s="24">
        <f t="shared" si="435"/>
        <v>-50000</v>
      </c>
      <c r="M362" s="33"/>
      <c r="N362" s="24">
        <v>38705.5</v>
      </c>
      <c r="O362" s="34"/>
      <c r="P362" s="34"/>
      <c r="Q362" s="34"/>
      <c r="R362" s="34"/>
      <c r="S362" s="34">
        <v>26190</v>
      </c>
      <c r="T362" s="34">
        <f>VLOOKUP(D362,'[4]11月'!$I:$J,2,0)</f>
        <v>26190</v>
      </c>
      <c r="U362" s="34">
        <f t="shared" si="419"/>
        <v>0</v>
      </c>
      <c r="V362" s="34"/>
      <c r="W362" s="34">
        <f>VLOOKUP(D362,'[4]10月'!$I:$J,2,0)</f>
        <v>50000</v>
      </c>
      <c r="X362" s="34">
        <f t="shared" si="417"/>
        <v>-50000</v>
      </c>
      <c r="Y362" s="34"/>
      <c r="Z362" s="34"/>
      <c r="AA362" s="34">
        <f t="shared" si="388"/>
        <v>0</v>
      </c>
      <c r="AB362" s="35">
        <v>26110.5</v>
      </c>
      <c r="AC362" s="24">
        <f>VLOOKUP(D362,'[4]8月'!$I:$J,2,0)</f>
        <v>26110.5</v>
      </c>
      <c r="AD362" s="34">
        <f t="shared" si="389"/>
        <v>0</v>
      </c>
      <c r="AE362" s="24"/>
      <c r="AF362" s="24"/>
      <c r="AG362" s="34">
        <f t="shared" si="390"/>
        <v>0</v>
      </c>
      <c r="AI362" s="42">
        <f t="shared" si="392"/>
        <v>114895.5</v>
      </c>
      <c r="AJ362" s="42">
        <f t="shared" si="393"/>
        <v>88705.5</v>
      </c>
      <c r="AK362" s="42">
        <f t="shared" si="394"/>
        <v>88705.5</v>
      </c>
      <c r="AL362" s="42">
        <f t="shared" si="395"/>
        <v>88705.5</v>
      </c>
      <c r="AM362" s="43" t="e">
        <f>VLOOKUP(D362,'[9]2月'!$B:$C,2,0)</f>
        <v>#N/A</v>
      </c>
      <c r="AN362" s="43" t="e">
        <f>VLOOKUP(C362,河北应付账款!$C:$AL,18,0)</f>
        <v>#N/A</v>
      </c>
      <c r="AO362" s="43">
        <f>VLOOKUP(C362,'河北原材料（大宗）'!$C:$AN,20,0)</f>
        <v>0</v>
      </c>
      <c r="AP362" s="43" t="e">
        <f>VLOOKUP(C362,'预付&amp;票到付款'!$B:$AU,15,0)</f>
        <v>#N/A</v>
      </c>
      <c r="AQ362" s="43" t="e">
        <f>VLOOKUP(C362,'涉诉-河北'!$B:$AV,15,0)</f>
        <v>#N/A</v>
      </c>
    </row>
    <row r="363" s="25" customFormat="1" ht="16.5" hidden="1" spans="3:43">
      <c r="C363" s="25" t="s">
        <v>902</v>
      </c>
      <c r="D363" s="25" t="s">
        <v>1097</v>
      </c>
      <c r="E363" s="25" t="s">
        <v>890</v>
      </c>
      <c r="F363" s="25" t="s">
        <v>712</v>
      </c>
      <c r="G363" s="66">
        <f>VLOOKUP($C363,'[2]2024.01月支付计划'!$B:$H,5,0)</f>
        <v>0</v>
      </c>
      <c r="H363" s="66">
        <f>VLOOKUP($C363,'[2]2024.01月支付计划'!$B:$H,6,0)</f>
        <v>0</v>
      </c>
      <c r="I363" s="66">
        <f>VLOOKUP($C363,'[2]2024.01月支付计划'!$B:$H,7,0)</f>
        <v>0</v>
      </c>
      <c r="J363" s="24">
        <f t="shared" ref="J363:L363" si="436">P363+V363+Y363+AB363+AE363+S363+M363</f>
        <v>104751</v>
      </c>
      <c r="K363" s="24">
        <f t="shared" si="436"/>
        <v>81473</v>
      </c>
      <c r="L363" s="24">
        <f t="shared" si="436"/>
        <v>23278</v>
      </c>
      <c r="M363" s="33">
        <f>VLOOKUP(C363,'[2]2024.01月支付计划'!$B:$K,10,0)</f>
        <v>34917</v>
      </c>
      <c r="N363" s="24">
        <v>34917</v>
      </c>
      <c r="O363" s="34"/>
      <c r="P363" s="34"/>
      <c r="Q363" s="34"/>
      <c r="R363" s="34"/>
      <c r="S363" s="34">
        <v>23278</v>
      </c>
      <c r="T363" s="34">
        <f>VLOOKUP(D363,'[4]11月'!$I:$J,2,0)</f>
        <v>23278</v>
      </c>
      <c r="U363" s="34">
        <f t="shared" si="419"/>
        <v>0</v>
      </c>
      <c r="V363" s="34">
        <f>VLOOKUP(D363,'[10]10月份支付安排'!$C$4:$H$68,6,0)</f>
        <v>23278</v>
      </c>
      <c r="W363" s="34"/>
      <c r="X363" s="34">
        <f t="shared" si="417"/>
        <v>23278</v>
      </c>
      <c r="Y363" s="35">
        <v>23278</v>
      </c>
      <c r="Z363" s="34">
        <f>VLOOKUP(D363,'[4]9月'!$I:$J,2,0)</f>
        <v>23278</v>
      </c>
      <c r="AA363" s="34">
        <f t="shared" si="388"/>
        <v>0</v>
      </c>
      <c r="AB363" s="35"/>
      <c r="AC363" s="24"/>
      <c r="AD363" s="34">
        <f t="shared" si="389"/>
        <v>0</v>
      </c>
      <c r="AE363" s="24"/>
      <c r="AF363" s="24"/>
      <c r="AG363" s="34">
        <f t="shared" si="390"/>
        <v>0</v>
      </c>
      <c r="AI363" s="42">
        <f t="shared" si="392"/>
        <v>34917</v>
      </c>
      <c r="AJ363" s="42">
        <f t="shared" si="393"/>
        <v>11639</v>
      </c>
      <c r="AK363" s="42">
        <f t="shared" si="394"/>
        <v>11639</v>
      </c>
      <c r="AL363" s="42">
        <f t="shared" si="395"/>
        <v>-23278</v>
      </c>
      <c r="AM363" s="43" t="e">
        <f>VLOOKUP(D363,'[9]2月'!$B:$C,2,0)</f>
        <v>#N/A</v>
      </c>
      <c r="AN363" s="43" t="e">
        <f>VLOOKUP(C363,河北应付账款!$C:$AL,18,0)</f>
        <v>#N/A</v>
      </c>
      <c r="AO363" s="43" t="e">
        <f>VLOOKUP(C363,'河北原材料（大宗）'!$C:$AN,20,0)</f>
        <v>#N/A</v>
      </c>
      <c r="AP363" s="43">
        <f>VLOOKUP(C363,'预付&amp;票到付款'!$B:$AU,15,0)</f>
        <v>0</v>
      </c>
      <c r="AQ363" s="43" t="e">
        <f>VLOOKUP(C363,'涉诉-河北'!$B:$AV,15,0)</f>
        <v>#N/A</v>
      </c>
    </row>
    <row r="364" s="25" customFormat="1" ht="16.5" hidden="1" spans="3:43">
      <c r="C364" s="25" t="s">
        <v>955</v>
      </c>
      <c r="D364" s="25" t="s">
        <v>956</v>
      </c>
      <c r="E364" s="25" t="s">
        <v>890</v>
      </c>
      <c r="F364" s="25" t="s">
        <v>712</v>
      </c>
      <c r="G364" s="66">
        <f>VLOOKUP($C364,'[2]2024.01月支付计划'!$B:$H,5,0)</f>
        <v>24886.67</v>
      </c>
      <c r="H364" s="66">
        <f>VLOOKUP($C364,'[2]2024.01月支付计划'!$B:$H,6,0)</f>
        <v>0</v>
      </c>
      <c r="I364" s="66">
        <f>VLOOKUP($C364,'[2]2024.01月支付计划'!$B:$H,7,0)</f>
        <v>0</v>
      </c>
      <c r="J364" s="24">
        <f t="shared" ref="J364:L364" si="437">P364+V364+Y364+AB364+AE364+S364+M364</f>
        <v>169978.67</v>
      </c>
      <c r="K364" s="24">
        <f t="shared" si="437"/>
        <v>27086.67</v>
      </c>
      <c r="L364" s="24">
        <f t="shared" si="437"/>
        <v>118005.33</v>
      </c>
      <c r="M364" s="33">
        <f>VLOOKUP(C364,'[2]2024.01月支付计划'!$B:$K,10,0)</f>
        <v>24886.67</v>
      </c>
      <c r="N364" s="24"/>
      <c r="O364" s="34"/>
      <c r="P364" s="34"/>
      <c r="Q364" s="34"/>
      <c r="R364" s="34"/>
      <c r="S364" s="34">
        <v>145092</v>
      </c>
      <c r="T364" s="34">
        <f>VLOOKUP(D364,'[4]11月'!$I:$J,2,0)</f>
        <v>24886.67</v>
      </c>
      <c r="U364" s="34">
        <f t="shared" si="419"/>
        <v>120205.33</v>
      </c>
      <c r="V364" s="34"/>
      <c r="W364" s="34">
        <f>VLOOKUP(D364,'[4]10月'!$I:$J,2,0)</f>
        <v>2200</v>
      </c>
      <c r="X364" s="34">
        <f t="shared" si="417"/>
        <v>-2200</v>
      </c>
      <c r="Y364" s="34"/>
      <c r="Z364" s="34"/>
      <c r="AA364" s="34">
        <f t="shared" si="388"/>
        <v>0</v>
      </c>
      <c r="AB364" s="34"/>
      <c r="AC364" s="24"/>
      <c r="AD364" s="34">
        <f t="shared" si="389"/>
        <v>0</v>
      </c>
      <c r="AE364" s="24"/>
      <c r="AF364" s="24"/>
      <c r="AG364" s="34">
        <f t="shared" si="390"/>
        <v>0</v>
      </c>
      <c r="AI364" s="42">
        <f t="shared" si="392"/>
        <v>27086.67</v>
      </c>
      <c r="AJ364" s="42">
        <f t="shared" si="393"/>
        <v>-118005.33</v>
      </c>
      <c r="AK364" s="42">
        <f t="shared" si="394"/>
        <v>-118005.33</v>
      </c>
      <c r="AL364" s="42">
        <f t="shared" si="395"/>
        <v>-142892</v>
      </c>
      <c r="AM364" s="43" t="e">
        <f>VLOOKUP(D364,'[9]2月'!$B:$C,2,0)</f>
        <v>#N/A</v>
      </c>
      <c r="AN364" s="43" t="e">
        <f>VLOOKUP(C364,河北应付账款!$C:$AL,18,0)</f>
        <v>#N/A</v>
      </c>
      <c r="AO364" s="43" t="e">
        <f>VLOOKUP(C364,'河北原材料（大宗）'!$C:$AN,20,0)</f>
        <v>#N/A</v>
      </c>
      <c r="AP364" s="43">
        <f>VLOOKUP(C364,'预付&amp;票到付款'!$B:$AU,15,0)</f>
        <v>0</v>
      </c>
      <c r="AQ364" s="43" t="e">
        <f>VLOOKUP(C364,'涉诉-河北'!$B:$AV,15,0)</f>
        <v>#N/A</v>
      </c>
    </row>
    <row r="365" s="25" customFormat="1" ht="16.5" hidden="1" spans="3:43">
      <c r="C365" s="25" t="s">
        <v>957</v>
      </c>
      <c r="D365" s="25" t="s">
        <v>958</v>
      </c>
      <c r="E365" s="25" t="s">
        <v>890</v>
      </c>
      <c r="F365" s="25" t="s">
        <v>712</v>
      </c>
      <c r="G365" s="66">
        <v>0</v>
      </c>
      <c r="H365" s="66">
        <v>0</v>
      </c>
      <c r="I365" s="66">
        <v>0</v>
      </c>
      <c r="J365" s="24">
        <f t="shared" ref="J365:L365" si="438">P365+V365+Y365+AB365+AE365+S365+M365</f>
        <v>80000</v>
      </c>
      <c r="K365" s="24">
        <f t="shared" si="438"/>
        <v>0</v>
      </c>
      <c r="L365" s="24">
        <f t="shared" si="438"/>
        <v>80000</v>
      </c>
      <c r="M365" s="33"/>
      <c r="N365" s="24"/>
      <c r="O365" s="34"/>
      <c r="P365" s="34"/>
      <c r="Q365" s="34"/>
      <c r="R365" s="34"/>
      <c r="S365" s="34">
        <v>80000</v>
      </c>
      <c r="T365" s="34"/>
      <c r="U365" s="34">
        <f t="shared" si="419"/>
        <v>80000</v>
      </c>
      <c r="V365" s="34"/>
      <c r="W365" s="34"/>
      <c r="X365" s="34">
        <f t="shared" si="417"/>
        <v>0</v>
      </c>
      <c r="Y365" s="34"/>
      <c r="Z365" s="34"/>
      <c r="AA365" s="34">
        <f t="shared" si="388"/>
        <v>0</v>
      </c>
      <c r="AB365" s="34"/>
      <c r="AC365" s="24"/>
      <c r="AD365" s="34">
        <f t="shared" si="389"/>
        <v>0</v>
      </c>
      <c r="AE365" s="24"/>
      <c r="AF365" s="24"/>
      <c r="AG365" s="34">
        <f t="shared" si="390"/>
        <v>0</v>
      </c>
      <c r="AI365" s="42">
        <f t="shared" si="392"/>
        <v>0</v>
      </c>
      <c r="AJ365" s="42">
        <f t="shared" si="393"/>
        <v>-80000</v>
      </c>
      <c r="AK365" s="42">
        <f t="shared" si="394"/>
        <v>-80000</v>
      </c>
      <c r="AL365" s="42">
        <f t="shared" si="395"/>
        <v>-80000</v>
      </c>
      <c r="AM365" s="43" t="e">
        <f>VLOOKUP(D365,'[9]2月'!$B:$C,2,0)</f>
        <v>#N/A</v>
      </c>
      <c r="AN365" s="43" t="e">
        <f>VLOOKUP(C365,河北应付账款!$C:$AL,18,0)</f>
        <v>#N/A</v>
      </c>
      <c r="AO365" s="43" t="e">
        <f>VLOOKUP(C365,'河北原材料（大宗）'!$C:$AN,20,0)</f>
        <v>#N/A</v>
      </c>
      <c r="AP365" s="43">
        <f>VLOOKUP(C365,'预付&amp;票到付款'!$B:$AU,15,0)</f>
        <v>0</v>
      </c>
      <c r="AQ365" s="43" t="e">
        <f>VLOOKUP(C365,'涉诉-河北'!$B:$AV,15,0)</f>
        <v>#N/A</v>
      </c>
    </row>
    <row r="366" s="25" customFormat="1" ht="16.5" hidden="1" spans="2:44">
      <c r="B366" s="72"/>
      <c r="C366" s="72" t="s">
        <v>189</v>
      </c>
      <c r="D366" s="72" t="s">
        <v>190</v>
      </c>
      <c r="E366" s="72" t="s">
        <v>890</v>
      </c>
      <c r="F366" s="72" t="s">
        <v>645</v>
      </c>
      <c r="G366" s="66">
        <f>VLOOKUP($C366,'[2]2024.01月支付计划'!$B:$H,5,0)</f>
        <v>604982.49</v>
      </c>
      <c r="H366" s="66">
        <f>VLOOKUP($C366,'[2]2024.01月支付计划'!$B:$H,6,0)</f>
        <v>512042.48</v>
      </c>
      <c r="I366" s="66">
        <f>VLOOKUP($C366,'[2]2024.01月支付计划'!$B:$H,7,0)</f>
        <v>85340.4133333333</v>
      </c>
      <c r="J366" s="24">
        <f t="shared" ref="J366:L366" si="439">P366+V366+Y366+AB366+AE366+S366+M366</f>
        <v>11686.2</v>
      </c>
      <c r="K366" s="24">
        <f t="shared" si="439"/>
        <v>11686.2</v>
      </c>
      <c r="L366" s="24">
        <f t="shared" si="439"/>
        <v>0</v>
      </c>
      <c r="M366" s="33">
        <v>0</v>
      </c>
      <c r="N366" s="24"/>
      <c r="O366" s="34"/>
      <c r="P366" s="34"/>
      <c r="Q366" s="34"/>
      <c r="R366" s="34"/>
      <c r="S366" s="34">
        <v>11686.2</v>
      </c>
      <c r="T366" s="34">
        <v>11686.2</v>
      </c>
      <c r="U366" s="34">
        <f t="shared" si="419"/>
        <v>0</v>
      </c>
      <c r="V366" s="34"/>
      <c r="W366" s="34"/>
      <c r="X366" s="34">
        <f t="shared" si="417"/>
        <v>0</v>
      </c>
      <c r="Y366" s="34"/>
      <c r="Z366" s="34"/>
      <c r="AA366" s="34">
        <f t="shared" si="388"/>
        <v>0</v>
      </c>
      <c r="AB366" s="34"/>
      <c r="AC366" s="24"/>
      <c r="AD366" s="34">
        <f t="shared" si="389"/>
        <v>0</v>
      </c>
      <c r="AE366" s="24"/>
      <c r="AF366" s="24"/>
      <c r="AG366" s="34">
        <f t="shared" si="390"/>
        <v>0</v>
      </c>
      <c r="AI366" s="42">
        <f t="shared" si="392"/>
        <v>11686.2</v>
      </c>
      <c r="AJ366" s="42">
        <f t="shared" si="393"/>
        <v>0</v>
      </c>
      <c r="AK366" s="42">
        <f t="shared" si="394"/>
        <v>0</v>
      </c>
      <c r="AL366" s="42">
        <f t="shared" si="395"/>
        <v>0</v>
      </c>
      <c r="AM366" s="43" t="e">
        <f>VLOOKUP(D366,'[9]2月'!$B:$C,2,0)</f>
        <v>#N/A</v>
      </c>
      <c r="AN366" s="43">
        <f>VLOOKUP(C366,河北应付账款!$C:$AL,18,0)</f>
        <v>50000</v>
      </c>
      <c r="AO366" s="43" t="e">
        <f>VLOOKUP(C366,'河北原材料（大宗）'!$C:$AN,20,0)</f>
        <v>#N/A</v>
      </c>
      <c r="AP366" s="43" t="e">
        <f>VLOOKUP(C366,'预付&amp;票到付款'!$B:$AU,15,0)</f>
        <v>#N/A</v>
      </c>
      <c r="AQ366" s="43" t="e">
        <f>VLOOKUP(C366,'涉诉-河北'!$B:$AV,15,0)</f>
        <v>#N/A</v>
      </c>
      <c r="AR366" s="43">
        <v>1</v>
      </c>
    </row>
    <row r="367" s="25" customFormat="1" ht="16.5" hidden="1" spans="2:44">
      <c r="B367" s="72"/>
      <c r="C367" s="72" t="s">
        <v>89</v>
      </c>
      <c r="D367" s="72" t="s">
        <v>90</v>
      </c>
      <c r="E367" s="72" t="s">
        <v>890</v>
      </c>
      <c r="F367" s="72" t="s">
        <v>645</v>
      </c>
      <c r="G367" s="66">
        <f>VLOOKUP($C367,'[2]2024.01月支付计划'!$B:$H,5,0)</f>
        <v>2953342.21</v>
      </c>
      <c r="H367" s="66">
        <f>VLOOKUP($C367,'[2]2024.01月支付计划'!$B:$H,6,0)</f>
        <v>2090137.35</v>
      </c>
      <c r="I367" s="66">
        <f>VLOOKUP($C367,'[2]2024.01月支付计划'!$B:$H,7,0)</f>
        <v>348356.225</v>
      </c>
      <c r="J367" s="24">
        <f t="shared" ref="J367:L367" si="440">P367+V367+Y367+AB367+AE367+S367+M367</f>
        <v>7932.6</v>
      </c>
      <c r="K367" s="24">
        <f t="shared" si="440"/>
        <v>5924.2</v>
      </c>
      <c r="L367" s="24">
        <f t="shared" si="440"/>
        <v>7932.6</v>
      </c>
      <c r="M367" s="33">
        <v>0</v>
      </c>
      <c r="N367" s="24">
        <v>5924.2</v>
      </c>
      <c r="O367" s="34"/>
      <c r="P367" s="34"/>
      <c r="Q367" s="34"/>
      <c r="R367" s="34"/>
      <c r="S367" s="34">
        <v>7932.6</v>
      </c>
      <c r="T367" s="34"/>
      <c r="U367" s="34">
        <f t="shared" si="419"/>
        <v>7932.6</v>
      </c>
      <c r="V367" s="34"/>
      <c r="W367" s="34"/>
      <c r="X367" s="34">
        <f t="shared" si="417"/>
        <v>0</v>
      </c>
      <c r="Y367" s="34"/>
      <c r="Z367" s="34"/>
      <c r="AA367" s="34">
        <f t="shared" si="388"/>
        <v>0</v>
      </c>
      <c r="AB367" s="34"/>
      <c r="AC367" s="24"/>
      <c r="AD367" s="34">
        <f t="shared" si="389"/>
        <v>0</v>
      </c>
      <c r="AE367" s="24"/>
      <c r="AF367" s="24"/>
      <c r="AG367" s="34">
        <f t="shared" si="390"/>
        <v>0</v>
      </c>
      <c r="AI367" s="42">
        <f t="shared" si="392"/>
        <v>5924.2</v>
      </c>
      <c r="AJ367" s="42">
        <f t="shared" si="393"/>
        <v>-2008.4</v>
      </c>
      <c r="AK367" s="42">
        <f t="shared" si="394"/>
        <v>-2008.4</v>
      </c>
      <c r="AL367" s="42">
        <f t="shared" si="395"/>
        <v>-2008.4</v>
      </c>
      <c r="AM367" s="43" t="e">
        <f>VLOOKUP(D367,'[9]2月'!$B:$C,2,0)</f>
        <v>#N/A</v>
      </c>
      <c r="AN367" s="43">
        <f>VLOOKUP(C367,河北应付账款!$C:$AL,18,0)</f>
        <v>230000</v>
      </c>
      <c r="AO367" s="43" t="e">
        <f>VLOOKUP(C367,'河北原材料（大宗）'!$C:$AN,20,0)</f>
        <v>#N/A</v>
      </c>
      <c r="AP367" s="43" t="e">
        <f>VLOOKUP(C367,'预付&amp;票到付款'!$B:$AU,15,0)</f>
        <v>#N/A</v>
      </c>
      <c r="AQ367" s="43" t="e">
        <f>VLOOKUP(C367,'涉诉-河北'!$B:$AV,15,0)</f>
        <v>#N/A</v>
      </c>
      <c r="AR367" s="43">
        <v>1</v>
      </c>
    </row>
    <row r="368" s="25" customFormat="1" ht="16.5" hidden="1" spans="3:43">
      <c r="C368" s="25" t="s">
        <v>893</v>
      </c>
      <c r="D368" s="25" t="s">
        <v>894</v>
      </c>
      <c r="E368" s="25" t="s">
        <v>890</v>
      </c>
      <c r="F368" s="25" t="s">
        <v>645</v>
      </c>
      <c r="G368" s="66">
        <f>VLOOKUP($C368,'[2]2024.01月支付计划'!$B:$H,5,0)</f>
        <v>0.100000000000364</v>
      </c>
      <c r="H368" s="66">
        <f>VLOOKUP($C368,'[2]2024.01月支付计划'!$B:$H,6,0)</f>
        <v>4530.1</v>
      </c>
      <c r="I368" s="66">
        <f>VLOOKUP($C368,'[2]2024.01月支付计划'!$B:$H,7,0)</f>
        <v>755.016666666667</v>
      </c>
      <c r="J368" s="24">
        <f t="shared" ref="J368:L368" si="441">P368+V368+Y368+AB368+AE368+S368+M368</f>
        <v>5298.66666666667</v>
      </c>
      <c r="K368" s="24">
        <f t="shared" si="441"/>
        <v>7814</v>
      </c>
      <c r="L368" s="24">
        <f t="shared" si="441"/>
        <v>-2515.33333333333</v>
      </c>
      <c r="M368" s="33">
        <f>VLOOKUP(C368,'[2]2024.01月支付计划'!$B:$K,10,0)</f>
        <v>1248</v>
      </c>
      <c r="N368" s="24">
        <v>1248</v>
      </c>
      <c r="O368" s="34"/>
      <c r="P368" s="34"/>
      <c r="Q368" s="34"/>
      <c r="R368" s="34"/>
      <c r="S368" s="34">
        <v>1040</v>
      </c>
      <c r="T368" s="34">
        <f>VLOOKUP(D368,'[4]11月'!$I:$J,2,0)</f>
        <v>1040</v>
      </c>
      <c r="U368" s="34">
        <f t="shared" si="419"/>
        <v>0</v>
      </c>
      <c r="V368" s="34">
        <v>1733.33333333334</v>
      </c>
      <c r="W368" s="34">
        <f>VLOOKUP(D368,'[4]10月'!$I:$J,2,0)</f>
        <v>4070</v>
      </c>
      <c r="X368" s="34">
        <f t="shared" si="417"/>
        <v>-2336.66666666666</v>
      </c>
      <c r="Y368" s="34">
        <v>1000</v>
      </c>
      <c r="Z368" s="34"/>
      <c r="AA368" s="34">
        <f t="shared" si="388"/>
        <v>1000</v>
      </c>
      <c r="AB368" s="34"/>
      <c r="AC368" s="24">
        <f>VLOOKUP(D368,'[4]8月'!$I:$J,2,0)</f>
        <v>1456</v>
      </c>
      <c r="AD368" s="34">
        <f t="shared" si="389"/>
        <v>-1456</v>
      </c>
      <c r="AE368" s="24">
        <f>VLOOKUP(D368,[8]签批清单!$B:$C,2,0)</f>
        <v>277.333333333333</v>
      </c>
      <c r="AF368" s="24"/>
      <c r="AG368" s="34">
        <f t="shared" si="390"/>
        <v>277.333333333333</v>
      </c>
      <c r="AI368" s="42">
        <f t="shared" si="392"/>
        <v>4803.33333333333</v>
      </c>
      <c r="AJ368" s="42">
        <f t="shared" si="393"/>
        <v>3763.33333333333</v>
      </c>
      <c r="AK368" s="42">
        <f t="shared" si="394"/>
        <v>3763.33333333333</v>
      </c>
      <c r="AL368" s="42">
        <f t="shared" si="395"/>
        <v>2515.33333333333</v>
      </c>
      <c r="AM368" s="43" t="e">
        <f>VLOOKUP(D368,'[9]2月'!$B:$C,2,0)</f>
        <v>#N/A</v>
      </c>
      <c r="AN368" s="43" t="e">
        <f>VLOOKUP(C368,河北应付账款!$C:$AL,18,0)</f>
        <v>#N/A</v>
      </c>
      <c r="AO368" s="43" t="e">
        <f>VLOOKUP(C368,'河北原材料（大宗）'!$C:$AN,20,0)</f>
        <v>#N/A</v>
      </c>
      <c r="AP368" s="43">
        <f>VLOOKUP(C368,'预付&amp;票到付款'!$B:$AU,15,0)</f>
        <v>-1456</v>
      </c>
      <c r="AQ368" s="43" t="e">
        <f>VLOOKUP(C368,'涉诉-河北'!$B:$AV,15,0)</f>
        <v>#N/A</v>
      </c>
    </row>
    <row r="369" s="25" customFormat="1" ht="16.5" hidden="1" spans="2:44">
      <c r="B369" s="72"/>
      <c r="C369" s="72" t="s">
        <v>124</v>
      </c>
      <c r="D369" s="72" t="s">
        <v>125</v>
      </c>
      <c r="E369" s="72" t="s">
        <v>1080</v>
      </c>
      <c r="F369" s="72" t="s">
        <v>712</v>
      </c>
      <c r="G369" s="66">
        <f>VLOOKUP($C369,'[2]2024.01月支付计划'!$B:$H,5,0)</f>
        <v>869358.01</v>
      </c>
      <c r="H369" s="66">
        <f>VLOOKUP($C369,'[2]2024.01月支付计划'!$B:$H,6,0)</f>
        <v>411633.02</v>
      </c>
      <c r="I369" s="66">
        <f>VLOOKUP($C369,'[2]2024.01月支付计划'!$B:$H,7,0)</f>
        <v>68605.5033333333</v>
      </c>
      <c r="J369" s="24">
        <f t="shared" ref="J369:L369" si="442">P369+V369+Y369+AB369+AE369+S369+M369</f>
        <v>300000</v>
      </c>
      <c r="K369" s="24">
        <f t="shared" si="442"/>
        <v>0</v>
      </c>
      <c r="L369" s="24">
        <f t="shared" si="442"/>
        <v>300000</v>
      </c>
      <c r="M369" s="33">
        <v>0</v>
      </c>
      <c r="N369" s="24"/>
      <c r="O369" s="34"/>
      <c r="P369" s="34"/>
      <c r="Q369" s="34"/>
      <c r="R369" s="34"/>
      <c r="S369" s="34">
        <v>300000</v>
      </c>
      <c r="T369" s="34"/>
      <c r="U369" s="34">
        <f t="shared" si="419"/>
        <v>300000</v>
      </c>
      <c r="V369" s="34"/>
      <c r="W369" s="34"/>
      <c r="X369" s="34">
        <f t="shared" si="417"/>
        <v>0</v>
      </c>
      <c r="Y369" s="34"/>
      <c r="Z369" s="34"/>
      <c r="AA369" s="34">
        <f t="shared" si="388"/>
        <v>0</v>
      </c>
      <c r="AB369" s="34"/>
      <c r="AC369" s="24"/>
      <c r="AD369" s="34">
        <f t="shared" si="389"/>
        <v>0</v>
      </c>
      <c r="AE369" s="24"/>
      <c r="AF369" s="24"/>
      <c r="AG369" s="34">
        <f t="shared" si="390"/>
        <v>0</v>
      </c>
      <c r="AI369" s="42">
        <f t="shared" si="392"/>
        <v>0</v>
      </c>
      <c r="AJ369" s="42">
        <f t="shared" si="393"/>
        <v>-300000</v>
      </c>
      <c r="AK369" s="42">
        <f t="shared" si="394"/>
        <v>-300000</v>
      </c>
      <c r="AL369" s="42">
        <f t="shared" si="395"/>
        <v>-300000</v>
      </c>
      <c r="AM369" s="43" t="e">
        <f>VLOOKUP(D369,'[9]2月'!$B:$C,2,0)</f>
        <v>#N/A</v>
      </c>
      <c r="AN369" s="43">
        <f>VLOOKUP(C369,河北应付账款!$C:$AL,18,0)</f>
        <v>40000</v>
      </c>
      <c r="AO369" s="43" t="e">
        <f>VLOOKUP(C369,'河北原材料（大宗）'!$C:$AN,20,0)</f>
        <v>#N/A</v>
      </c>
      <c r="AP369" s="43" t="e">
        <f>VLOOKUP(C369,'预付&amp;票到付款'!$B:$AU,15,0)</f>
        <v>#N/A</v>
      </c>
      <c r="AQ369" s="43" t="e">
        <f>VLOOKUP(C369,'涉诉-河北'!$B:$AV,15,0)</f>
        <v>#N/A</v>
      </c>
      <c r="AR369" s="43">
        <v>1</v>
      </c>
    </row>
    <row r="370" s="25" customFormat="1" ht="16.5" hidden="1" spans="3:43">
      <c r="C370" s="25" t="s">
        <v>863</v>
      </c>
      <c r="D370" s="25" t="s">
        <v>864</v>
      </c>
      <c r="E370" s="25" t="s">
        <v>829</v>
      </c>
      <c r="F370" s="25" t="s">
        <v>690</v>
      </c>
      <c r="G370" s="66">
        <v>0</v>
      </c>
      <c r="H370" s="66">
        <v>0</v>
      </c>
      <c r="I370" s="66">
        <v>0</v>
      </c>
      <c r="J370" s="24">
        <f t="shared" ref="J370:L370" si="443">P370+V370+Y370+AB370+AE370+S370+M370</f>
        <v>0</v>
      </c>
      <c r="K370" s="24">
        <f t="shared" si="443"/>
        <v>9600</v>
      </c>
      <c r="L370" s="24">
        <f t="shared" si="443"/>
        <v>-9600</v>
      </c>
      <c r="M370" s="33"/>
      <c r="N370" s="24"/>
      <c r="O370" s="34"/>
      <c r="P370" s="34"/>
      <c r="Q370" s="34"/>
      <c r="R370" s="34"/>
      <c r="S370" s="34">
        <v>0</v>
      </c>
      <c r="T370" s="34"/>
      <c r="U370" s="34">
        <f t="shared" si="419"/>
        <v>0</v>
      </c>
      <c r="V370" s="34"/>
      <c r="W370" s="34"/>
      <c r="X370" s="34">
        <f t="shared" si="417"/>
        <v>0</v>
      </c>
      <c r="Y370" s="34"/>
      <c r="Z370" s="34">
        <f>VLOOKUP(D370,'[4]9月'!$I:$J,2,0)</f>
        <v>9600</v>
      </c>
      <c r="AA370" s="34">
        <f t="shared" si="388"/>
        <v>-9600</v>
      </c>
      <c r="AB370" s="34"/>
      <c r="AC370" s="24"/>
      <c r="AD370" s="34">
        <f t="shared" si="389"/>
        <v>0</v>
      </c>
      <c r="AE370" s="24"/>
      <c r="AF370" s="24"/>
      <c r="AG370" s="34">
        <f t="shared" si="390"/>
        <v>0</v>
      </c>
      <c r="AI370" s="42">
        <f t="shared" si="392"/>
        <v>9600</v>
      </c>
      <c r="AJ370" s="42">
        <f t="shared" si="393"/>
        <v>9600</v>
      </c>
      <c r="AK370" s="42">
        <f t="shared" si="394"/>
        <v>9600</v>
      </c>
      <c r="AL370" s="42">
        <f t="shared" si="395"/>
        <v>9600</v>
      </c>
      <c r="AM370" s="43" t="e">
        <f>VLOOKUP(D370,'[9]2月'!$B:$C,2,0)</f>
        <v>#N/A</v>
      </c>
      <c r="AN370" s="43" t="e">
        <f>VLOOKUP(C370,河北应付账款!$C:$AL,18,0)</f>
        <v>#N/A</v>
      </c>
      <c r="AO370" s="43" t="e">
        <f>VLOOKUP(C370,'河北原材料（大宗）'!$C:$AN,20,0)</f>
        <v>#N/A</v>
      </c>
      <c r="AP370" s="43" t="e">
        <f>VLOOKUP(C370,'预付&amp;票到付款'!$B:$AU,15,0)</f>
        <v>#N/A</v>
      </c>
      <c r="AQ370" s="43">
        <f>VLOOKUP(C370,'涉诉-河北'!$B:$AV,15,0)</f>
        <v>0</v>
      </c>
    </row>
    <row r="371" s="25" customFormat="1" ht="16.5" hidden="1" spans="2:44">
      <c r="B371" s="72"/>
      <c r="C371" s="72" t="s">
        <v>85</v>
      </c>
      <c r="D371" s="72" t="s">
        <v>86</v>
      </c>
      <c r="E371" s="72" t="s">
        <v>829</v>
      </c>
      <c r="F371" s="72" t="s">
        <v>690</v>
      </c>
      <c r="G371" s="66">
        <f>VLOOKUP($C371,'[2]2024.01月支付计划'!$B:$H,5,0)</f>
        <v>4049484.17</v>
      </c>
      <c r="H371" s="66">
        <f>VLOOKUP($C371,'[2]2024.01月支付计划'!$B:$H,6,0)</f>
        <v>5238879.22</v>
      </c>
      <c r="I371" s="66">
        <f>VLOOKUP($C371,'[2]2024.01月支付计划'!$B:$H,7,0)</f>
        <v>873146.536666667</v>
      </c>
      <c r="J371" s="24">
        <f t="shared" ref="J371:L371" si="444">P371+V371+Y371+AB371+AE371+S371+M371</f>
        <v>5023221.73</v>
      </c>
      <c r="K371" s="24">
        <f t="shared" si="444"/>
        <v>6351684.93</v>
      </c>
      <c r="L371" s="24">
        <f t="shared" si="444"/>
        <v>-1328463.2</v>
      </c>
      <c r="M371" s="33">
        <v>0</v>
      </c>
      <c r="N371" s="24"/>
      <c r="O371" s="34">
        <f>M371-N371</f>
        <v>0</v>
      </c>
      <c r="P371" s="34"/>
      <c r="Q371" s="34">
        <v>1100000</v>
      </c>
      <c r="R371" s="34">
        <f>P371-Q371</f>
        <v>-1100000</v>
      </c>
      <c r="S371" s="34">
        <v>3008888.65</v>
      </c>
      <c r="T371" s="34">
        <f>VLOOKUP(D371,'[4]11月'!$I:$J,2,0)</f>
        <v>2026584.93</v>
      </c>
      <c r="U371" s="34">
        <f t="shared" si="419"/>
        <v>982303.72</v>
      </c>
      <c r="V371" s="34">
        <f>VLOOKUP(D371,'[10]10月份支付安排'!$C$4:$H$68,6,0)</f>
        <v>824438.56</v>
      </c>
      <c r="W371" s="34">
        <f>VLOOKUP(D371,'[4]10月'!$I:$J,2,0)</f>
        <v>1700000</v>
      </c>
      <c r="X371" s="34">
        <f t="shared" si="417"/>
        <v>-875561.44</v>
      </c>
      <c r="Y371" s="34">
        <v>1189894.52</v>
      </c>
      <c r="Z371" s="34">
        <f>VLOOKUP(D371,'[4]9月'!$I:$J,2,0)</f>
        <v>1525100</v>
      </c>
      <c r="AA371" s="34">
        <f t="shared" si="388"/>
        <v>-335205.48</v>
      </c>
      <c r="AB371" s="34"/>
      <c r="AC371" s="24"/>
      <c r="AD371" s="34">
        <f t="shared" si="389"/>
        <v>0</v>
      </c>
      <c r="AE371" s="24"/>
      <c r="AF371" s="24"/>
      <c r="AG371" s="34">
        <f t="shared" si="390"/>
        <v>0</v>
      </c>
      <c r="AI371" s="42">
        <f t="shared" si="392"/>
        <v>4337351.85</v>
      </c>
      <c r="AJ371" s="42">
        <f t="shared" si="393"/>
        <v>1328463.2</v>
      </c>
      <c r="AK371" s="42">
        <f t="shared" si="394"/>
        <v>1328463.2</v>
      </c>
      <c r="AL371" s="42">
        <f t="shared" si="395"/>
        <v>1328463.2</v>
      </c>
      <c r="AM371" s="43" t="e">
        <f>VLOOKUP(D371,'[9]2月'!$B:$C,2,0)</f>
        <v>#N/A</v>
      </c>
      <c r="AN371" s="43">
        <f>VLOOKUP(C371,河北应付账款!$C:$AL,18,0)</f>
        <v>0</v>
      </c>
      <c r="AO371" s="43" t="e">
        <f>VLOOKUP(C371,'河北原材料（大宗）'!$C:$AN,20,0)</f>
        <v>#N/A</v>
      </c>
      <c r="AP371" s="43" t="e">
        <f>VLOOKUP(C371,'预付&amp;票到付款'!$B:$AU,15,0)</f>
        <v>#N/A</v>
      </c>
      <c r="AQ371" s="43" t="e">
        <f>VLOOKUP(C371,'涉诉-河北'!$B:$AV,15,0)</f>
        <v>#N/A</v>
      </c>
      <c r="AR371" s="43">
        <v>1</v>
      </c>
    </row>
    <row r="372" s="25" customFormat="1" ht="16.5" hidden="1" spans="3:43">
      <c r="C372" s="25" t="s">
        <v>865</v>
      </c>
      <c r="D372" s="25" t="s">
        <v>866</v>
      </c>
      <c r="E372" s="25" t="s">
        <v>829</v>
      </c>
      <c r="F372" s="25" t="s">
        <v>1098</v>
      </c>
      <c r="G372" s="66">
        <v>0</v>
      </c>
      <c r="H372" s="66">
        <v>0</v>
      </c>
      <c r="I372" s="66">
        <v>0</v>
      </c>
      <c r="J372" s="24">
        <f t="shared" ref="J372:L372" si="445">P372+V372+Y372+AB372+AE372+S372+M372</f>
        <v>131950</v>
      </c>
      <c r="K372" s="24">
        <f t="shared" si="445"/>
        <v>99475</v>
      </c>
      <c r="L372" s="24">
        <f t="shared" si="445"/>
        <v>32475</v>
      </c>
      <c r="M372" s="33"/>
      <c r="N372" s="24"/>
      <c r="O372" s="34"/>
      <c r="P372" s="34"/>
      <c r="Q372" s="34"/>
      <c r="R372" s="34"/>
      <c r="S372" s="34">
        <v>32475</v>
      </c>
      <c r="T372" s="34">
        <f>VLOOKUP(D372,'[4]11月'!$I:$J,2,0)</f>
        <v>32475</v>
      </c>
      <c r="U372" s="34">
        <f t="shared" si="419"/>
        <v>0</v>
      </c>
      <c r="V372" s="34">
        <f>VLOOKUP(D372,'[10]10月份支付安排'!$C$4:$H$68,6,0)</f>
        <v>32475</v>
      </c>
      <c r="W372" s="34">
        <f>VLOOKUP(D372,'[4]10月'!$I:$J,2,0)</f>
        <v>67000</v>
      </c>
      <c r="X372" s="34">
        <f t="shared" si="417"/>
        <v>-34525</v>
      </c>
      <c r="Y372" s="34">
        <v>67000</v>
      </c>
      <c r="Z372" s="34"/>
      <c r="AA372" s="34">
        <f t="shared" si="388"/>
        <v>67000</v>
      </c>
      <c r="AB372" s="34"/>
      <c r="AC372" s="24"/>
      <c r="AD372" s="34">
        <f t="shared" si="389"/>
        <v>0</v>
      </c>
      <c r="AE372" s="24"/>
      <c r="AF372" s="24"/>
      <c r="AG372" s="34">
        <f t="shared" si="390"/>
        <v>0</v>
      </c>
      <c r="AI372" s="42">
        <f t="shared" si="392"/>
        <v>0</v>
      </c>
      <c r="AJ372" s="42">
        <f t="shared" si="393"/>
        <v>-32475</v>
      </c>
      <c r="AK372" s="42">
        <f t="shared" si="394"/>
        <v>-32475</v>
      </c>
      <c r="AL372" s="42">
        <f t="shared" si="395"/>
        <v>-32475</v>
      </c>
      <c r="AM372" s="43" t="e">
        <f>VLOOKUP(D372,'[9]2月'!$B:$C,2,0)</f>
        <v>#N/A</v>
      </c>
      <c r="AN372" s="43" t="e">
        <f>VLOOKUP(C372,河北应付账款!$C:$AL,18,0)</f>
        <v>#N/A</v>
      </c>
      <c r="AO372" s="43" t="e">
        <f>VLOOKUP(C372,'河北原材料（大宗）'!$C:$AN,20,0)</f>
        <v>#N/A</v>
      </c>
      <c r="AP372" s="43" t="e">
        <f>VLOOKUP(C372,'预付&amp;票到付款'!$B:$AU,15,0)</f>
        <v>#N/A</v>
      </c>
      <c r="AQ372" s="43">
        <f>VLOOKUP(C372,'涉诉-河北'!$B:$AV,15,0)</f>
        <v>0</v>
      </c>
    </row>
    <row r="373" s="25" customFormat="1" ht="16.5" hidden="1" spans="2:44">
      <c r="B373" s="72"/>
      <c r="C373" s="72" t="s">
        <v>332</v>
      </c>
      <c r="D373" s="72" t="s">
        <v>333</v>
      </c>
      <c r="E373" s="72" t="s">
        <v>1080</v>
      </c>
      <c r="F373" s="72" t="s">
        <v>1098</v>
      </c>
      <c r="G373" s="66">
        <f>VLOOKUP($C373,'[2]2024.01月支付计划'!$B:$H,5,0)</f>
        <v>8350</v>
      </c>
      <c r="H373" s="66">
        <f>VLOOKUP($C373,'[2]2024.01月支付计划'!$B:$H,6,0)</f>
        <v>0</v>
      </c>
      <c r="I373" s="66">
        <f>VLOOKUP($C373,'[2]2024.01月支付计划'!$B:$H,7,0)</f>
        <v>0</v>
      </c>
      <c r="J373" s="24">
        <f t="shared" ref="J373:L373" si="446">P373+V373+Y373+AB373+AE373+S373+M373</f>
        <v>16700</v>
      </c>
      <c r="K373" s="24">
        <f t="shared" si="446"/>
        <v>0</v>
      </c>
      <c r="L373" s="24">
        <f t="shared" si="446"/>
        <v>16700</v>
      </c>
      <c r="M373" s="33">
        <f>VLOOKUP(C373,'[2]2024.01月支付计划'!$B:$K,10,0)</f>
        <v>0</v>
      </c>
      <c r="N373" s="24"/>
      <c r="O373" s="34"/>
      <c r="P373" s="34"/>
      <c r="Q373" s="34"/>
      <c r="R373" s="34"/>
      <c r="S373" s="34">
        <v>16700</v>
      </c>
      <c r="T373" s="34"/>
      <c r="U373" s="34">
        <f t="shared" si="419"/>
        <v>16700</v>
      </c>
      <c r="V373" s="34"/>
      <c r="W373" s="34"/>
      <c r="X373" s="34">
        <f t="shared" si="417"/>
        <v>0</v>
      </c>
      <c r="Y373" s="34"/>
      <c r="Z373" s="34"/>
      <c r="AA373" s="34">
        <f t="shared" si="388"/>
        <v>0</v>
      </c>
      <c r="AB373" s="34"/>
      <c r="AC373" s="24"/>
      <c r="AD373" s="34">
        <f t="shared" si="389"/>
        <v>0</v>
      </c>
      <c r="AE373" s="24"/>
      <c r="AF373" s="24"/>
      <c r="AG373" s="34">
        <f t="shared" si="390"/>
        <v>0</v>
      </c>
      <c r="AI373" s="42">
        <f t="shared" si="392"/>
        <v>0</v>
      </c>
      <c r="AJ373" s="42">
        <f t="shared" si="393"/>
        <v>-16700</v>
      </c>
      <c r="AK373" s="42">
        <f t="shared" si="394"/>
        <v>-16700</v>
      </c>
      <c r="AL373" s="42">
        <f t="shared" si="395"/>
        <v>-16700</v>
      </c>
      <c r="AM373" s="43" t="e">
        <f>VLOOKUP(D373,'[9]2月'!$B:$C,2,0)</f>
        <v>#N/A</v>
      </c>
      <c r="AN373" s="43">
        <f>VLOOKUP(C373,河北应付账款!$C:$AL,18,0)</f>
        <v>0</v>
      </c>
      <c r="AO373" s="43" t="e">
        <f>VLOOKUP(C373,'河北原材料（大宗）'!$C:$AN,20,0)</f>
        <v>#N/A</v>
      </c>
      <c r="AP373" s="43" t="e">
        <f>VLOOKUP(C373,'预付&amp;票到付款'!$B:$AU,15,0)</f>
        <v>#N/A</v>
      </c>
      <c r="AQ373" s="43" t="e">
        <f>VLOOKUP(C373,'涉诉-河北'!$B:$AV,15,0)</f>
        <v>#N/A</v>
      </c>
      <c r="AR373" s="43">
        <v>1</v>
      </c>
    </row>
    <row r="374" s="25" customFormat="1" ht="16.5" hidden="1" spans="2:44">
      <c r="B374" s="72"/>
      <c r="C374" s="72" t="s">
        <v>116</v>
      </c>
      <c r="D374" s="72" t="s">
        <v>117</v>
      </c>
      <c r="E374" s="72" t="s">
        <v>1080</v>
      </c>
      <c r="F374" s="72" t="s">
        <v>1009</v>
      </c>
      <c r="G374" s="66">
        <f>VLOOKUP($C374,'[2]2024.01月支付计划'!$B:$H,5,0)</f>
        <v>4055563.46</v>
      </c>
      <c r="H374" s="66">
        <f>VLOOKUP($C374,'[2]2024.01月支付计划'!$B:$H,6,0)</f>
        <v>3815880.68</v>
      </c>
      <c r="I374" s="66">
        <f>VLOOKUP($C374,'[2]2024.01月支付计划'!$B:$H,7,0)</f>
        <v>635980.113333333</v>
      </c>
      <c r="J374" s="24">
        <f t="shared" ref="J374:L374" si="447">P374+V374+Y374+AB374+AE374+S374+M374</f>
        <v>400000</v>
      </c>
      <c r="K374" s="24">
        <f t="shared" si="447"/>
        <v>400000</v>
      </c>
      <c r="L374" s="24">
        <f t="shared" si="447"/>
        <v>0</v>
      </c>
      <c r="M374" s="33">
        <v>0</v>
      </c>
      <c r="N374" s="24"/>
      <c r="O374" s="34"/>
      <c r="P374" s="34"/>
      <c r="Q374" s="34"/>
      <c r="R374" s="34"/>
      <c r="S374" s="34">
        <v>400000</v>
      </c>
      <c r="T374" s="34">
        <v>400000</v>
      </c>
      <c r="U374" s="34">
        <f t="shared" si="419"/>
        <v>0</v>
      </c>
      <c r="V374" s="34"/>
      <c r="W374" s="34"/>
      <c r="X374" s="34">
        <f t="shared" si="417"/>
        <v>0</v>
      </c>
      <c r="Y374" s="34"/>
      <c r="Z374" s="34"/>
      <c r="AA374" s="34">
        <f t="shared" si="388"/>
        <v>0</v>
      </c>
      <c r="AB374" s="34"/>
      <c r="AC374" s="24"/>
      <c r="AD374" s="34">
        <f t="shared" si="389"/>
        <v>0</v>
      </c>
      <c r="AE374" s="24"/>
      <c r="AF374" s="24"/>
      <c r="AG374" s="34">
        <f t="shared" si="390"/>
        <v>0</v>
      </c>
      <c r="AI374" s="42">
        <f t="shared" si="392"/>
        <v>400000</v>
      </c>
      <c r="AJ374" s="42">
        <f t="shared" si="393"/>
        <v>0</v>
      </c>
      <c r="AK374" s="42">
        <f t="shared" si="394"/>
        <v>0</v>
      </c>
      <c r="AL374" s="42">
        <f t="shared" si="395"/>
        <v>0</v>
      </c>
      <c r="AM374" s="43" t="e">
        <f>VLOOKUP(D374,'[9]2月'!$B:$C,2,0)</f>
        <v>#N/A</v>
      </c>
      <c r="AN374" s="43">
        <f>VLOOKUP(C374,河北应付账款!$C:$AL,18,0)</f>
        <v>400000</v>
      </c>
      <c r="AO374" s="43" t="e">
        <f>VLOOKUP(C374,'河北原材料（大宗）'!$C:$AN,20,0)</f>
        <v>#N/A</v>
      </c>
      <c r="AP374" s="43" t="e">
        <f>VLOOKUP(C374,'预付&amp;票到付款'!$B:$AU,15,0)</f>
        <v>#N/A</v>
      </c>
      <c r="AQ374" s="43" t="e">
        <f>VLOOKUP(C374,'涉诉-河北'!$B:$AV,15,0)</f>
        <v>#N/A</v>
      </c>
      <c r="AR374" s="43">
        <v>1</v>
      </c>
    </row>
    <row r="375" s="25" customFormat="1" ht="16.5" hidden="1" spans="3:43">
      <c r="C375" s="25" t="s">
        <v>730</v>
      </c>
      <c r="D375" s="25" t="s">
        <v>731</v>
      </c>
      <c r="E375" s="25" t="s">
        <v>644</v>
      </c>
      <c r="F375" s="25" t="s">
        <v>712</v>
      </c>
      <c r="G375" s="66">
        <v>0</v>
      </c>
      <c r="H375" s="66">
        <v>0</v>
      </c>
      <c r="I375" s="66">
        <v>0</v>
      </c>
      <c r="J375" s="24">
        <f t="shared" ref="J375:L375" si="448">P375+V375+Y375+AB375+AE375+S375+M375</f>
        <v>252200</v>
      </c>
      <c r="K375" s="24">
        <f t="shared" si="448"/>
        <v>213800</v>
      </c>
      <c r="L375" s="24">
        <f t="shared" si="448"/>
        <v>38400</v>
      </c>
      <c r="M375" s="33"/>
      <c r="N375" s="24"/>
      <c r="O375" s="34"/>
      <c r="P375" s="34"/>
      <c r="Q375" s="34"/>
      <c r="R375" s="34"/>
      <c r="S375" s="34">
        <v>0</v>
      </c>
      <c r="T375" s="34">
        <v>12000</v>
      </c>
      <c r="U375" s="34">
        <f t="shared" si="419"/>
        <v>-12000</v>
      </c>
      <c r="V375" s="34"/>
      <c r="W375" s="34">
        <f>VLOOKUP(D375,'[4]10月'!$I:$J,2,0)</f>
        <v>95800</v>
      </c>
      <c r="X375" s="34">
        <f t="shared" si="417"/>
        <v>-95800</v>
      </c>
      <c r="Y375" s="34">
        <v>195800</v>
      </c>
      <c r="Z375" s="34">
        <f>VLOOKUP(D375,'[4]9月'!$I:$J,2,0)</f>
        <v>100000</v>
      </c>
      <c r="AA375" s="34">
        <f t="shared" si="388"/>
        <v>95800</v>
      </c>
      <c r="AB375" s="34">
        <v>50000</v>
      </c>
      <c r="AC375" s="24"/>
      <c r="AD375" s="34">
        <f t="shared" si="389"/>
        <v>50000</v>
      </c>
      <c r="AE375" s="24">
        <f>VLOOKUP(D375,[8]签批清单!$B:$C,2,0)</f>
        <v>6400</v>
      </c>
      <c r="AF375" s="24">
        <f>VLOOKUP(D375,'[4]7月'!$I:$J,2,0)</f>
        <v>6000</v>
      </c>
      <c r="AG375" s="34">
        <f t="shared" si="390"/>
        <v>400</v>
      </c>
      <c r="AI375" s="42">
        <f t="shared" si="392"/>
        <v>-38400</v>
      </c>
      <c r="AJ375" s="42">
        <f t="shared" si="393"/>
        <v>-38400</v>
      </c>
      <c r="AK375" s="42">
        <f t="shared" si="394"/>
        <v>-38400</v>
      </c>
      <c r="AL375" s="42">
        <f t="shared" si="395"/>
        <v>-38400</v>
      </c>
      <c r="AM375" s="43" t="e">
        <f>VLOOKUP(D375,'[9]2月'!$B:$C,2,0)</f>
        <v>#N/A</v>
      </c>
      <c r="AN375" s="43" t="e">
        <f>VLOOKUP(C375,河北应付账款!$C:$AL,18,0)</f>
        <v>#N/A</v>
      </c>
      <c r="AO375" s="43">
        <f>VLOOKUP(C375,'河北原材料（大宗）'!$C:$AN,20,0)</f>
        <v>0</v>
      </c>
      <c r="AP375" s="43" t="e">
        <f>VLOOKUP(C375,'预付&amp;票到付款'!$B:$AU,15,0)</f>
        <v>#N/A</v>
      </c>
      <c r="AQ375" s="43" t="e">
        <f>VLOOKUP(C375,'涉诉-河北'!$B:$AV,15,0)</f>
        <v>#N/A</v>
      </c>
    </row>
    <row r="376" s="25" customFormat="1" ht="16.5" hidden="1" spans="3:43">
      <c r="C376" s="25" t="str">
        <f>_xlfn.XLOOKUP(D376,[1]整理明细!$C:$C,[1]整理明细!$B:$B)</f>
        <v>S413139</v>
      </c>
      <c r="D376" s="25" t="s">
        <v>543</v>
      </c>
      <c r="E376" s="25" t="s">
        <v>1078</v>
      </c>
      <c r="G376" s="66">
        <f>VLOOKUP($C376,'[2]2024.01月支付计划'!$B:$H,5,0)</f>
        <v>0</v>
      </c>
      <c r="H376" s="66">
        <f>VLOOKUP($C376,'[2]2024.01月支付计划'!$B:$H,6,0)</f>
        <v>1584</v>
      </c>
      <c r="I376" s="66">
        <f>VLOOKUP($C376,'[2]2024.01月支付计划'!$B:$H,7,0)</f>
        <v>264</v>
      </c>
      <c r="J376" s="24">
        <f t="shared" ref="J376:L376" si="449">P376+V376+Y376+AB376+AE376+S376+M376</f>
        <v>10011.2</v>
      </c>
      <c r="K376" s="24">
        <f t="shared" si="449"/>
        <v>3168</v>
      </c>
      <c r="L376" s="24">
        <f t="shared" si="449"/>
        <v>6843.2</v>
      </c>
      <c r="M376" s="33"/>
      <c r="N376" s="24"/>
      <c r="O376" s="34"/>
      <c r="P376" s="34"/>
      <c r="Q376" s="34"/>
      <c r="R376" s="34"/>
      <c r="S376" s="34">
        <v>0</v>
      </c>
      <c r="T376" s="34">
        <v>3168</v>
      </c>
      <c r="U376" s="34">
        <f t="shared" si="419"/>
        <v>-3168</v>
      </c>
      <c r="V376" s="34">
        <v>9800</v>
      </c>
      <c r="W376" s="34"/>
      <c r="X376" s="34">
        <f t="shared" si="417"/>
        <v>9800</v>
      </c>
      <c r="Y376" s="34"/>
      <c r="Z376" s="34"/>
      <c r="AA376" s="34">
        <f t="shared" si="388"/>
        <v>0</v>
      </c>
      <c r="AB376" s="34"/>
      <c r="AC376" s="24"/>
      <c r="AD376" s="34">
        <f t="shared" si="389"/>
        <v>0</v>
      </c>
      <c r="AE376" s="24">
        <f>VLOOKUP(D376,[8]签批清单!$B:$C,2,0)</f>
        <v>211.2</v>
      </c>
      <c r="AF376" s="24"/>
      <c r="AG376" s="34">
        <f t="shared" si="390"/>
        <v>211.2</v>
      </c>
      <c r="AI376" s="42">
        <f t="shared" si="392"/>
        <v>-6843.2</v>
      </c>
      <c r="AJ376" s="42">
        <f t="shared" si="393"/>
        <v>-6843.2</v>
      </c>
      <c r="AK376" s="42">
        <f t="shared" si="394"/>
        <v>-6843.2</v>
      </c>
      <c r="AL376" s="42">
        <f t="shared" si="395"/>
        <v>-6843.2</v>
      </c>
      <c r="AM376" s="43" t="e">
        <f>VLOOKUP(D376,'[9]2月'!$B:$C,2,0)</f>
        <v>#N/A</v>
      </c>
      <c r="AN376" s="43">
        <f>VLOOKUP(C376,河北应付账款!$C:$AL,18,0)</f>
        <v>0</v>
      </c>
      <c r="AO376" s="43" t="e">
        <f>VLOOKUP(C376,'河北原材料（大宗）'!$C:$AN,20,0)</f>
        <v>#N/A</v>
      </c>
      <c r="AP376" s="43" t="e">
        <f>VLOOKUP(C376,'预付&amp;票到付款'!$B:$AU,15,0)</f>
        <v>#N/A</v>
      </c>
      <c r="AQ376" s="43" t="e">
        <f>VLOOKUP(C376,'涉诉-河北'!$B:$AV,15,0)</f>
        <v>#N/A</v>
      </c>
    </row>
    <row r="377" s="25" customFormat="1" ht="16.5" hidden="1" spans="3:43">
      <c r="C377" s="25" t="str">
        <f>_xlfn.XLOOKUP(D377,[1]整理明细!$C:$C,[1]整理明细!$B:$B)</f>
        <v>S413211</v>
      </c>
      <c r="D377" s="25" t="s">
        <v>960</v>
      </c>
      <c r="E377" s="25" t="s">
        <v>890</v>
      </c>
      <c r="F377" s="25" t="s">
        <v>645</v>
      </c>
      <c r="G377" s="66">
        <v>0</v>
      </c>
      <c r="H377" s="66">
        <v>0</v>
      </c>
      <c r="I377" s="66">
        <v>0</v>
      </c>
      <c r="J377" s="24">
        <f t="shared" ref="J377:L377" si="450">P377+V377+Y377+AB377+AE377+S377+M377</f>
        <v>0</v>
      </c>
      <c r="K377" s="24">
        <f t="shared" si="450"/>
        <v>80000</v>
      </c>
      <c r="L377" s="24">
        <f t="shared" si="450"/>
        <v>-80000</v>
      </c>
      <c r="M377" s="33"/>
      <c r="N377" s="24"/>
      <c r="O377" s="34"/>
      <c r="P377" s="34"/>
      <c r="Q377" s="34"/>
      <c r="R377" s="34"/>
      <c r="S377" s="34">
        <v>0</v>
      </c>
      <c r="T377" s="34">
        <v>80000</v>
      </c>
      <c r="U377" s="34">
        <f t="shared" si="419"/>
        <v>-80000</v>
      </c>
      <c r="V377" s="34"/>
      <c r="W377" s="34"/>
      <c r="X377" s="34">
        <f t="shared" si="417"/>
        <v>0</v>
      </c>
      <c r="Y377" s="34"/>
      <c r="Z377" s="34"/>
      <c r="AA377" s="34">
        <f t="shared" si="388"/>
        <v>0</v>
      </c>
      <c r="AB377" s="34"/>
      <c r="AC377" s="24"/>
      <c r="AD377" s="34">
        <f t="shared" si="389"/>
        <v>0</v>
      </c>
      <c r="AE377" s="24"/>
      <c r="AF377" s="24"/>
      <c r="AG377" s="34">
        <f t="shared" si="390"/>
        <v>0</v>
      </c>
      <c r="AI377" s="42">
        <f t="shared" si="392"/>
        <v>80000</v>
      </c>
      <c r="AJ377" s="42">
        <f t="shared" si="393"/>
        <v>80000</v>
      </c>
      <c r="AK377" s="42">
        <f t="shared" si="394"/>
        <v>80000</v>
      </c>
      <c r="AL377" s="42">
        <f t="shared" si="395"/>
        <v>80000</v>
      </c>
      <c r="AM377" s="43" t="e">
        <f>VLOOKUP(D377,'[9]2月'!$B:$C,2,0)</f>
        <v>#N/A</v>
      </c>
      <c r="AN377" s="43" t="e">
        <f>VLOOKUP(C377,河北应付账款!$C:$AL,18,0)</f>
        <v>#N/A</v>
      </c>
      <c r="AO377" s="43" t="e">
        <f>VLOOKUP(C377,'河北原材料（大宗）'!$C:$AN,20,0)</f>
        <v>#N/A</v>
      </c>
      <c r="AP377" s="43">
        <f>VLOOKUP(C377,'预付&amp;票到付款'!$B:$AU,15,0)</f>
        <v>0</v>
      </c>
      <c r="AQ377" s="43" t="e">
        <f>VLOOKUP(C377,'涉诉-河北'!$B:$AV,15,0)</f>
        <v>#N/A</v>
      </c>
    </row>
    <row r="378" s="25" customFormat="1" ht="16.5" hidden="1" spans="3:43">
      <c r="C378" s="25" t="str">
        <f>_xlfn.XLOOKUP(D378,[1]整理明细!$C:$C,[1]整理明细!$B:$B)</f>
        <v>S432047</v>
      </c>
      <c r="D378" s="25" t="s">
        <v>962</v>
      </c>
      <c r="E378" s="25" t="s">
        <v>890</v>
      </c>
      <c r="F378" s="25" t="s">
        <v>690</v>
      </c>
      <c r="G378" s="66">
        <v>0</v>
      </c>
      <c r="H378" s="66">
        <v>0</v>
      </c>
      <c r="I378" s="66">
        <v>0</v>
      </c>
      <c r="J378" s="24">
        <f t="shared" ref="J378:L378" si="451">P378+V378+Y378+AB378+AE378+S378+M378</f>
        <v>0</v>
      </c>
      <c r="K378" s="24">
        <f t="shared" si="451"/>
        <v>42274.6</v>
      </c>
      <c r="L378" s="24">
        <f t="shared" si="451"/>
        <v>-42274.6</v>
      </c>
      <c r="M378" s="33"/>
      <c r="N378" s="24"/>
      <c r="O378" s="34"/>
      <c r="P378" s="34"/>
      <c r="Q378" s="34"/>
      <c r="R378" s="34"/>
      <c r="S378" s="34">
        <v>0</v>
      </c>
      <c r="T378" s="34">
        <v>24466.49</v>
      </c>
      <c r="U378" s="34">
        <f t="shared" si="419"/>
        <v>-24466.49</v>
      </c>
      <c r="V378" s="34"/>
      <c r="W378" s="34"/>
      <c r="X378" s="34">
        <f t="shared" si="417"/>
        <v>0</v>
      </c>
      <c r="Y378" s="34"/>
      <c r="Z378" s="34"/>
      <c r="AA378" s="34">
        <f t="shared" si="388"/>
        <v>0</v>
      </c>
      <c r="AB378" s="34"/>
      <c r="AC378" s="24">
        <f>VLOOKUP(D378,'[4]8月'!$I:$J,2,0)</f>
        <v>17808.11</v>
      </c>
      <c r="AD378" s="34">
        <f t="shared" si="389"/>
        <v>-17808.11</v>
      </c>
      <c r="AE378" s="24"/>
      <c r="AF378" s="24"/>
      <c r="AG378" s="34">
        <f t="shared" si="390"/>
        <v>0</v>
      </c>
      <c r="AI378" s="42">
        <f t="shared" si="392"/>
        <v>42274.6</v>
      </c>
      <c r="AJ378" s="42">
        <f t="shared" si="393"/>
        <v>42274.6</v>
      </c>
      <c r="AK378" s="42">
        <f t="shared" si="394"/>
        <v>42274.6</v>
      </c>
      <c r="AL378" s="42">
        <f t="shared" si="395"/>
        <v>42274.6</v>
      </c>
      <c r="AM378" s="43" t="e">
        <f>VLOOKUP(D378,'[9]2月'!$B:$C,2,0)</f>
        <v>#N/A</v>
      </c>
      <c r="AN378" s="43" t="e">
        <f>VLOOKUP(C378,河北应付账款!$C:$AL,18,0)</f>
        <v>#N/A</v>
      </c>
      <c r="AO378" s="43" t="e">
        <f>VLOOKUP(C378,'河北原材料（大宗）'!$C:$AN,20,0)</f>
        <v>#N/A</v>
      </c>
      <c r="AP378" s="43">
        <f>VLOOKUP(C378,'预付&amp;票到付款'!$B:$AU,15,0)</f>
        <v>-17808.11</v>
      </c>
      <c r="AQ378" s="43" t="e">
        <f>VLOOKUP(C378,'涉诉-河北'!$B:$AV,15,0)</f>
        <v>#N/A</v>
      </c>
    </row>
    <row r="379" s="25" customFormat="1" ht="16.5" hidden="1" spans="3:43">
      <c r="C379" s="25" t="str">
        <f>_xlfn.XLOOKUP(D379,[1]整理明细!$C:$C,[1]整理明细!$B:$B)</f>
        <v>S444015</v>
      </c>
      <c r="D379" s="25" t="s">
        <v>533</v>
      </c>
      <c r="E379" s="25" t="s">
        <v>1078</v>
      </c>
      <c r="G379" s="66">
        <f>VLOOKUP($C379,'[2]2024.01月支付计划'!$B:$H,5,0)</f>
        <v>0</v>
      </c>
      <c r="H379" s="66">
        <f>VLOOKUP($C379,'[2]2024.01月支付计划'!$B:$H,6,0)</f>
        <v>3277.34</v>
      </c>
      <c r="I379" s="66">
        <f>VLOOKUP($C379,'[2]2024.01月支付计划'!$B:$H,7,0)</f>
        <v>546.223333333333</v>
      </c>
      <c r="J379" s="24">
        <f t="shared" ref="J379:L379" si="452">P379+V379+Y379+AB379+AE379+S379+M379</f>
        <v>52443.324</v>
      </c>
      <c r="K379" s="24">
        <f t="shared" si="452"/>
        <v>10000</v>
      </c>
      <c r="L379" s="24">
        <f t="shared" si="452"/>
        <v>42443.324</v>
      </c>
      <c r="M379" s="33"/>
      <c r="N379" s="24"/>
      <c r="O379" s="34"/>
      <c r="P379" s="34"/>
      <c r="Q379" s="34"/>
      <c r="R379" s="34"/>
      <c r="S379" s="34"/>
      <c r="T379" s="34"/>
      <c r="U379" s="34"/>
      <c r="V379" s="34">
        <v>35520</v>
      </c>
      <c r="W379" s="34"/>
      <c r="X379" s="34">
        <f t="shared" si="417"/>
        <v>35520</v>
      </c>
      <c r="Y379" s="34">
        <v>6000</v>
      </c>
      <c r="Z379" s="34">
        <f>VLOOKUP(D379,'[4]9月'!$I:$J,2,0)</f>
        <v>5000</v>
      </c>
      <c r="AA379" s="34">
        <f t="shared" si="388"/>
        <v>1000</v>
      </c>
      <c r="AB379" s="34">
        <v>5000</v>
      </c>
      <c r="AC379" s="24"/>
      <c r="AD379" s="34">
        <f t="shared" si="389"/>
        <v>5000</v>
      </c>
      <c r="AE379" s="24">
        <f>VLOOKUP(D379,[8]签批清单!$B:$C,2,0)</f>
        <v>5923.324</v>
      </c>
      <c r="AF379" s="24">
        <f>VLOOKUP(D379,'[4]7月'!$I:$J,2,0)</f>
        <v>5000</v>
      </c>
      <c r="AG379" s="34">
        <f t="shared" si="390"/>
        <v>923.324</v>
      </c>
      <c r="AI379" s="42">
        <f t="shared" si="392"/>
        <v>-42443.324</v>
      </c>
      <c r="AJ379" s="42">
        <f t="shared" si="393"/>
        <v>-42443.324</v>
      </c>
      <c r="AK379" s="42">
        <f t="shared" si="394"/>
        <v>-42443.324</v>
      </c>
      <c r="AL379" s="42">
        <f t="shared" si="395"/>
        <v>-42443.324</v>
      </c>
      <c r="AM379" s="43" t="e">
        <f>VLOOKUP(D379,'[9]2月'!$B:$C,2,0)</f>
        <v>#N/A</v>
      </c>
      <c r="AN379" s="43">
        <f>VLOOKUP(C379,河北应付账款!$C:$AL,18,0)</f>
        <v>0</v>
      </c>
      <c r="AO379" s="43" t="e">
        <f>VLOOKUP(C379,'河北原材料（大宗）'!$C:$AN,20,0)</f>
        <v>#N/A</v>
      </c>
      <c r="AP379" s="43" t="e">
        <f>VLOOKUP(C379,'预付&amp;票到付款'!$B:$AU,15,0)</f>
        <v>#N/A</v>
      </c>
      <c r="AQ379" s="43" t="e">
        <f>VLOOKUP(C379,'涉诉-河北'!$B:$AV,15,0)</f>
        <v>#N/A</v>
      </c>
    </row>
    <row r="380" s="25" customFormat="1" ht="16.5" hidden="1" spans="3:43">
      <c r="C380" s="25" t="s">
        <v>1009</v>
      </c>
      <c r="D380" s="25" t="s">
        <v>1099</v>
      </c>
      <c r="E380" s="25" t="s">
        <v>644</v>
      </c>
      <c r="F380" s="25" t="s">
        <v>750</v>
      </c>
      <c r="G380" s="66">
        <f>VLOOKUP($C380,'[2]2024.01月支付计划'!$B:$H,5,0)</f>
        <v>0</v>
      </c>
      <c r="H380" s="66">
        <f>VLOOKUP($C380,'[2]2024.01月支付计划'!$B:$H,6,0)</f>
        <v>0</v>
      </c>
      <c r="I380" s="66">
        <f>VLOOKUP($C380,'[2]2024.01月支付计划'!$B:$H,7,0)</f>
        <v>0</v>
      </c>
      <c r="J380" s="24">
        <f t="shared" ref="J380:L380" si="453">P380+V380+Y380+AB380+AE380+S380+M380</f>
        <v>8000</v>
      </c>
      <c r="K380" s="24">
        <f t="shared" si="453"/>
        <v>6360</v>
      </c>
      <c r="L380" s="24">
        <f t="shared" si="453"/>
        <v>1640</v>
      </c>
      <c r="M380" s="33"/>
      <c r="N380" s="24"/>
      <c r="O380" s="34"/>
      <c r="P380" s="34"/>
      <c r="Q380" s="34"/>
      <c r="R380" s="34"/>
      <c r="S380" s="34"/>
      <c r="T380" s="34"/>
      <c r="U380" s="34"/>
      <c r="V380" s="34">
        <v>8000</v>
      </c>
      <c r="W380" s="34"/>
      <c r="X380" s="34">
        <f t="shared" si="417"/>
        <v>8000</v>
      </c>
      <c r="Y380" s="34"/>
      <c r="Z380" s="34">
        <f>VLOOKUP(D380,'[4]9月'!$I:$J,2,0)</f>
        <v>6360</v>
      </c>
      <c r="AA380" s="34">
        <f t="shared" si="388"/>
        <v>-6360</v>
      </c>
      <c r="AB380" s="34"/>
      <c r="AC380" s="24"/>
      <c r="AD380" s="34">
        <f t="shared" si="389"/>
        <v>0</v>
      </c>
      <c r="AE380" s="24"/>
      <c r="AF380" s="24"/>
      <c r="AG380" s="34">
        <f t="shared" si="390"/>
        <v>0</v>
      </c>
      <c r="AI380" s="42">
        <f t="shared" si="392"/>
        <v>-1640</v>
      </c>
      <c r="AJ380" s="42">
        <f t="shared" si="393"/>
        <v>-1640</v>
      </c>
      <c r="AK380" s="42">
        <f t="shared" si="394"/>
        <v>-1640</v>
      </c>
      <c r="AL380" s="42">
        <f t="shared" si="395"/>
        <v>-1640</v>
      </c>
      <c r="AM380" s="43" t="e">
        <f>VLOOKUP(D380,'[9]2月'!$B:$C,2,0)</f>
        <v>#N/A</v>
      </c>
      <c r="AN380" s="43" t="e">
        <f>VLOOKUP(C380,河北应付账款!$C:$AL,18,0)</f>
        <v>#N/A</v>
      </c>
      <c r="AO380" s="43" t="e">
        <f>VLOOKUP(C380,'河北原材料（大宗）'!$C:$AN,20,0)</f>
        <v>#N/A</v>
      </c>
      <c r="AP380" s="43" t="e">
        <f>VLOOKUP(C380,'预付&amp;票到付款'!$B:$AU,15,0)</f>
        <v>#N/A</v>
      </c>
      <c r="AQ380" s="43" t="e">
        <f>VLOOKUP(C380,'涉诉-河北'!$B:$AV,15,0)</f>
        <v>#N/A</v>
      </c>
    </row>
    <row r="381" s="25" customFormat="1" ht="16.5" hidden="1" spans="3:43">
      <c r="C381" s="25" t="s">
        <v>867</v>
      </c>
      <c r="D381" s="25" t="s">
        <v>868</v>
      </c>
      <c r="E381" s="25" t="s">
        <v>829</v>
      </c>
      <c r="F381" s="25" t="s">
        <v>690</v>
      </c>
      <c r="G381" s="66">
        <v>0</v>
      </c>
      <c r="H381" s="66">
        <v>0</v>
      </c>
      <c r="I381" s="66">
        <v>0</v>
      </c>
      <c r="J381" s="24">
        <f t="shared" ref="J381:L381" si="454">P381+V381+Y381+AB381+AE381+S381+M381</f>
        <v>1270000</v>
      </c>
      <c r="K381" s="24">
        <f t="shared" si="454"/>
        <v>1139400.2</v>
      </c>
      <c r="L381" s="24">
        <f t="shared" si="454"/>
        <v>130599.8</v>
      </c>
      <c r="M381" s="33"/>
      <c r="N381" s="24"/>
      <c r="O381" s="34"/>
      <c r="P381" s="34"/>
      <c r="Q381" s="34"/>
      <c r="R381" s="34"/>
      <c r="S381" s="34"/>
      <c r="T381" s="34"/>
      <c r="U381" s="34"/>
      <c r="V381" s="34">
        <v>1200000</v>
      </c>
      <c r="W381" s="34">
        <v>1063400.2</v>
      </c>
      <c r="X381" s="34">
        <f t="shared" si="417"/>
        <v>136599.8</v>
      </c>
      <c r="Y381" s="34"/>
      <c r="Z381" s="34"/>
      <c r="AA381" s="34">
        <f t="shared" si="388"/>
        <v>0</v>
      </c>
      <c r="AB381" s="34">
        <v>70000</v>
      </c>
      <c r="AC381" s="24"/>
      <c r="AD381" s="34">
        <f t="shared" si="389"/>
        <v>70000</v>
      </c>
      <c r="AE381" s="24"/>
      <c r="AF381" s="24">
        <v>76000</v>
      </c>
      <c r="AG381" s="34">
        <f t="shared" si="390"/>
        <v>-76000</v>
      </c>
      <c r="AI381" s="42">
        <f t="shared" si="392"/>
        <v>-130599.8</v>
      </c>
      <c r="AJ381" s="42">
        <f t="shared" si="393"/>
        <v>-130599.8</v>
      </c>
      <c r="AK381" s="42">
        <f t="shared" si="394"/>
        <v>-130599.8</v>
      </c>
      <c r="AL381" s="42">
        <f t="shared" si="395"/>
        <v>-130599.8</v>
      </c>
      <c r="AM381" s="43" t="e">
        <f>VLOOKUP(D381,'[9]2月'!$B:$C,2,0)</f>
        <v>#N/A</v>
      </c>
      <c r="AN381" s="43" t="e">
        <f>VLOOKUP(C381,河北应付账款!$C:$AL,18,0)</f>
        <v>#N/A</v>
      </c>
      <c r="AO381" s="43" t="e">
        <f>VLOOKUP(C381,'河北原材料（大宗）'!$C:$AN,20,0)</f>
        <v>#N/A</v>
      </c>
      <c r="AP381" s="43" t="e">
        <f>VLOOKUP(C381,'预付&amp;票到付款'!$B:$AU,15,0)</f>
        <v>#N/A</v>
      </c>
      <c r="AQ381" s="43">
        <f>VLOOKUP(C381,'涉诉-河北'!$B:$AV,15,0)</f>
        <v>70000</v>
      </c>
    </row>
    <row r="382" s="25" customFormat="1" ht="16.5" hidden="1" spans="3:43">
      <c r="C382" s="25" t="s">
        <v>963</v>
      </c>
      <c r="D382" s="25" t="s">
        <v>964</v>
      </c>
      <c r="E382" s="25" t="s">
        <v>890</v>
      </c>
      <c r="F382" s="25" t="s">
        <v>712</v>
      </c>
      <c r="G382" s="66">
        <v>0</v>
      </c>
      <c r="H382" s="66">
        <v>0</v>
      </c>
      <c r="I382" s="66">
        <v>0</v>
      </c>
      <c r="J382" s="24">
        <f t="shared" ref="J382:L382" si="455">P382+V382+Y382+AB382+AE382+S382+M382</f>
        <v>16800</v>
      </c>
      <c r="K382" s="24">
        <f t="shared" si="455"/>
        <v>16800</v>
      </c>
      <c r="L382" s="24">
        <f t="shared" si="455"/>
        <v>0</v>
      </c>
      <c r="M382" s="33"/>
      <c r="N382" s="24"/>
      <c r="O382" s="34"/>
      <c r="P382" s="34"/>
      <c r="Q382" s="34"/>
      <c r="R382" s="34"/>
      <c r="S382" s="34"/>
      <c r="T382" s="34"/>
      <c r="U382" s="34"/>
      <c r="V382" s="34">
        <v>8400</v>
      </c>
      <c r="W382" s="34"/>
      <c r="X382" s="34">
        <f t="shared" si="417"/>
        <v>8400</v>
      </c>
      <c r="Y382" s="35">
        <v>8400</v>
      </c>
      <c r="Z382" s="34">
        <f>VLOOKUP(D382,'[4]9月'!$I:$J,2,0)</f>
        <v>8400</v>
      </c>
      <c r="AA382" s="34">
        <f t="shared" si="388"/>
        <v>0</v>
      </c>
      <c r="AB382" s="35"/>
      <c r="AC382" s="24">
        <f>VLOOKUP(D382,'[4]8月'!$I:$J,2,0)</f>
        <v>4200</v>
      </c>
      <c r="AD382" s="34">
        <f t="shared" si="389"/>
        <v>-4200</v>
      </c>
      <c r="AE382" s="24"/>
      <c r="AF382" s="24">
        <f>VLOOKUP(D382,'[4]7月'!$I:$J,2,0)</f>
        <v>4200</v>
      </c>
      <c r="AG382" s="34">
        <f t="shared" si="390"/>
        <v>-4200</v>
      </c>
      <c r="AI382" s="42">
        <f t="shared" si="392"/>
        <v>0</v>
      </c>
      <c r="AJ382" s="42">
        <f t="shared" si="393"/>
        <v>0</v>
      </c>
      <c r="AK382" s="42">
        <f t="shared" si="394"/>
        <v>0</v>
      </c>
      <c r="AL382" s="42">
        <f t="shared" si="395"/>
        <v>0</v>
      </c>
      <c r="AM382" s="43" t="e">
        <f>VLOOKUP(D382,'[9]2月'!$B:$C,2,0)</f>
        <v>#N/A</v>
      </c>
      <c r="AN382" s="43" t="e">
        <f>VLOOKUP(C382,河北应付账款!$C:$AL,18,0)</f>
        <v>#N/A</v>
      </c>
      <c r="AO382" s="43" t="e">
        <f>VLOOKUP(C382,'河北原材料（大宗）'!$C:$AN,20,0)</f>
        <v>#N/A</v>
      </c>
      <c r="AP382" s="43">
        <f>VLOOKUP(C382,'预付&amp;票到付款'!$B:$AU,15,0)</f>
        <v>-4200</v>
      </c>
      <c r="AQ382" s="43" t="e">
        <f>VLOOKUP(C382,'涉诉-河北'!$B:$AV,15,0)</f>
        <v>#N/A</v>
      </c>
    </row>
    <row r="383" s="25" customFormat="1" ht="16.5" hidden="1" spans="3:43">
      <c r="C383" s="25" t="s">
        <v>899</v>
      </c>
      <c r="D383" s="25" t="s">
        <v>900</v>
      </c>
      <c r="E383" s="25" t="s">
        <v>890</v>
      </c>
      <c r="F383" s="25" t="s">
        <v>712</v>
      </c>
      <c r="G383" s="66">
        <f>VLOOKUP($C383,'[2]2024.01月支付计划'!$B:$H,5,0)</f>
        <v>0</v>
      </c>
      <c r="H383" s="66">
        <f>VLOOKUP($C383,'[2]2024.01月支付计划'!$B:$H,6,0)</f>
        <v>0</v>
      </c>
      <c r="I383" s="66">
        <f>VLOOKUP($C383,'[2]2024.01月支付计划'!$B:$H,7,0)</f>
        <v>0</v>
      </c>
      <c r="J383" s="24">
        <f t="shared" ref="J383:L383" si="456">P383+V383+Y383+AB383+AE383+S383+M383</f>
        <v>8340</v>
      </c>
      <c r="K383" s="24">
        <f t="shared" si="456"/>
        <v>25020</v>
      </c>
      <c r="L383" s="24">
        <f t="shared" si="456"/>
        <v>-16680</v>
      </c>
      <c r="M383" s="33">
        <v>8340</v>
      </c>
      <c r="N383" s="24">
        <v>8340</v>
      </c>
      <c r="O383" s="34"/>
      <c r="P383" s="34"/>
      <c r="Q383" s="34"/>
      <c r="R383" s="34"/>
      <c r="S383" s="34"/>
      <c r="T383" s="34"/>
      <c r="U383" s="34"/>
      <c r="V383" s="34"/>
      <c r="W383" s="34">
        <v>8340</v>
      </c>
      <c r="X383" s="34">
        <f t="shared" si="417"/>
        <v>-8340</v>
      </c>
      <c r="Y383" s="34"/>
      <c r="Z383" s="34"/>
      <c r="AA383" s="34">
        <f t="shared" si="388"/>
        <v>0</v>
      </c>
      <c r="AB383" s="34"/>
      <c r="AC383" s="24">
        <f>VLOOKUP(D383,'[4]8月'!$I:$J,2,0)</f>
        <v>8340</v>
      </c>
      <c r="AD383" s="34">
        <f t="shared" si="389"/>
        <v>-8340</v>
      </c>
      <c r="AE383" s="24"/>
      <c r="AF383" s="24"/>
      <c r="AG383" s="34">
        <f t="shared" si="390"/>
        <v>0</v>
      </c>
      <c r="AI383" s="42">
        <f t="shared" si="392"/>
        <v>25020</v>
      </c>
      <c r="AJ383" s="42">
        <f t="shared" si="393"/>
        <v>25020</v>
      </c>
      <c r="AK383" s="42">
        <f t="shared" si="394"/>
        <v>25020</v>
      </c>
      <c r="AL383" s="42">
        <f t="shared" si="395"/>
        <v>16680</v>
      </c>
      <c r="AM383" s="43" t="e">
        <f>VLOOKUP(D383,'[9]2月'!$B:$C,2,0)</f>
        <v>#N/A</v>
      </c>
      <c r="AN383" s="43" t="e">
        <f>VLOOKUP(C383,河北应付账款!$C:$AL,18,0)</f>
        <v>#N/A</v>
      </c>
      <c r="AO383" s="43" t="e">
        <f>VLOOKUP(C383,'河北原材料（大宗）'!$C:$AN,20,0)</f>
        <v>#N/A</v>
      </c>
      <c r="AP383" s="43">
        <f>VLOOKUP(C383,'预付&amp;票到付款'!$B:$AU,15,0)</f>
        <v>-8340</v>
      </c>
      <c r="AQ383" s="43" t="e">
        <f>VLOOKUP(C383,'涉诉-河北'!$B:$AV,15,0)</f>
        <v>#N/A</v>
      </c>
    </row>
    <row r="384" s="25" customFormat="1" ht="16.5" hidden="1" spans="3:43">
      <c r="C384" s="25" t="s">
        <v>710</v>
      </c>
      <c r="D384" s="25" t="s">
        <v>711</v>
      </c>
      <c r="E384" s="25" t="s">
        <v>644</v>
      </c>
      <c r="F384" s="25" t="s">
        <v>712</v>
      </c>
      <c r="G384" s="66">
        <f>VLOOKUP($C384,'[2]2024.01月支付计划'!$B:$H,5,0)</f>
        <v>6531</v>
      </c>
      <c r="H384" s="66">
        <f>VLOOKUP($C384,'[2]2024.01月支付计划'!$B:$H,6,0)</f>
        <v>0</v>
      </c>
      <c r="I384" s="66">
        <f>VLOOKUP($C384,'[2]2024.01月支付计划'!$B:$H,7,0)</f>
        <v>0</v>
      </c>
      <c r="J384" s="24">
        <f t="shared" ref="J384:L384" si="457">P384+V384+Y384+AB384+AE384+S384+M384</f>
        <v>17305</v>
      </c>
      <c r="K384" s="24">
        <f t="shared" si="457"/>
        <v>10774</v>
      </c>
      <c r="L384" s="24">
        <f t="shared" si="457"/>
        <v>0</v>
      </c>
      <c r="M384" s="33">
        <v>6531</v>
      </c>
      <c r="N384" s="24"/>
      <c r="O384" s="34"/>
      <c r="P384" s="34"/>
      <c r="Q384" s="34"/>
      <c r="R384" s="34"/>
      <c r="S384" s="34"/>
      <c r="T384" s="34"/>
      <c r="U384" s="34"/>
      <c r="V384" s="34"/>
      <c r="W384" s="34">
        <v>10000</v>
      </c>
      <c r="X384" s="34">
        <f t="shared" si="417"/>
        <v>-10000</v>
      </c>
      <c r="Y384" s="34">
        <v>10000</v>
      </c>
      <c r="Z384" s="34"/>
      <c r="AA384" s="34">
        <f t="shared" si="388"/>
        <v>10000</v>
      </c>
      <c r="AB384" s="34"/>
      <c r="AC384" s="24"/>
      <c r="AD384" s="34">
        <f t="shared" si="389"/>
        <v>0</v>
      </c>
      <c r="AE384" s="24">
        <f>VLOOKUP(D384,[8]签批清单!$B:$C,2,0)</f>
        <v>774</v>
      </c>
      <c r="AF384" s="24">
        <f>VLOOKUP(D384,'[4]7月'!$I:$J,2,0)</f>
        <v>774</v>
      </c>
      <c r="AG384" s="34">
        <f t="shared" si="390"/>
        <v>0</v>
      </c>
      <c r="AI384" s="42">
        <f t="shared" si="392"/>
        <v>0</v>
      </c>
      <c r="AJ384" s="42">
        <f t="shared" si="393"/>
        <v>0</v>
      </c>
      <c r="AK384" s="42">
        <f t="shared" si="394"/>
        <v>0</v>
      </c>
      <c r="AL384" s="42">
        <f t="shared" si="395"/>
        <v>-6531</v>
      </c>
      <c r="AM384" s="43" t="e">
        <f>VLOOKUP(D384,'[9]2月'!$B:$C,2,0)</f>
        <v>#N/A</v>
      </c>
      <c r="AN384" s="43" t="e">
        <f>VLOOKUP(C384,河北应付账款!$C:$AL,18,0)</f>
        <v>#N/A</v>
      </c>
      <c r="AO384" s="43">
        <f>VLOOKUP(C384,'河北原材料（大宗）'!$C:$AN,20,0)</f>
        <v>0</v>
      </c>
      <c r="AP384" s="43" t="e">
        <f>VLOOKUP(C384,'预付&amp;票到付款'!$B:$AU,15,0)</f>
        <v>#N/A</v>
      </c>
      <c r="AQ384" s="43" t="e">
        <f>VLOOKUP(C384,'涉诉-河北'!$B:$AV,15,0)</f>
        <v>#N/A</v>
      </c>
    </row>
    <row r="385" s="25" customFormat="1" ht="16.5" hidden="1" spans="3:43">
      <c r="C385" s="25" t="str">
        <f>_xlfn.XLOOKUP(D385,[1]整理明细!$C:$C,[1]整理明细!$B:$B)</f>
        <v>S437058</v>
      </c>
      <c r="D385" s="25" t="s">
        <v>1100</v>
      </c>
      <c r="E385" s="25" t="s">
        <v>644</v>
      </c>
      <c r="F385" s="25" t="s">
        <v>690</v>
      </c>
      <c r="G385" s="66">
        <v>0</v>
      </c>
      <c r="H385" s="66">
        <v>0</v>
      </c>
      <c r="I385" s="66">
        <v>0</v>
      </c>
      <c r="J385" s="24">
        <f t="shared" ref="J385:L385" si="458">P385+V385+Y385+AB385+AE385+S385+M385</f>
        <v>11520</v>
      </c>
      <c r="K385" s="24">
        <f t="shared" si="458"/>
        <v>11520</v>
      </c>
      <c r="L385" s="24">
        <f t="shared" si="458"/>
        <v>0</v>
      </c>
      <c r="M385" s="33"/>
      <c r="N385" s="24"/>
      <c r="O385" s="34"/>
      <c r="P385" s="34"/>
      <c r="Q385" s="34"/>
      <c r="R385" s="34"/>
      <c r="S385" s="34"/>
      <c r="T385" s="34"/>
      <c r="U385" s="34"/>
      <c r="V385" s="34"/>
      <c r="W385" s="34">
        <v>11520</v>
      </c>
      <c r="X385" s="34">
        <f t="shared" si="417"/>
        <v>-11520</v>
      </c>
      <c r="Y385" s="34">
        <v>11520</v>
      </c>
      <c r="Z385" s="34"/>
      <c r="AA385" s="34">
        <f t="shared" si="388"/>
        <v>11520</v>
      </c>
      <c r="AB385" s="34"/>
      <c r="AC385" s="24"/>
      <c r="AD385" s="34">
        <f t="shared" si="389"/>
        <v>0</v>
      </c>
      <c r="AE385" s="24"/>
      <c r="AF385" s="24"/>
      <c r="AG385" s="34">
        <f t="shared" si="390"/>
        <v>0</v>
      </c>
      <c r="AI385" s="42">
        <f t="shared" si="392"/>
        <v>0</v>
      </c>
      <c r="AJ385" s="42">
        <f t="shared" si="393"/>
        <v>0</v>
      </c>
      <c r="AK385" s="42">
        <f t="shared" si="394"/>
        <v>0</v>
      </c>
      <c r="AL385" s="42">
        <f t="shared" si="395"/>
        <v>0</v>
      </c>
      <c r="AM385" s="43" t="e">
        <f>VLOOKUP(D385,'[9]2月'!$B:$C,2,0)</f>
        <v>#N/A</v>
      </c>
      <c r="AN385" s="43" t="e">
        <f>VLOOKUP(C385,河北应付账款!$C:$AL,18,0)</f>
        <v>#N/A</v>
      </c>
      <c r="AO385" s="43" t="e">
        <f>VLOOKUP(C385,'河北原材料（大宗）'!$C:$AN,20,0)</f>
        <v>#N/A</v>
      </c>
      <c r="AP385" s="43" t="e">
        <f>VLOOKUP(C385,'预付&amp;票到付款'!$B:$AU,15,0)</f>
        <v>#N/A</v>
      </c>
      <c r="AQ385" s="43" t="e">
        <f>VLOOKUP(C385,'涉诉-河北'!$B:$AV,15,0)</f>
        <v>#N/A</v>
      </c>
    </row>
    <row r="386" s="25" customFormat="1" ht="16.5" hidden="1" spans="3:43">
      <c r="C386" s="25" t="s">
        <v>697</v>
      </c>
      <c r="D386" s="25" t="s">
        <v>698</v>
      </c>
      <c r="E386" s="25" t="s">
        <v>644</v>
      </c>
      <c r="F386" s="25" t="s">
        <v>690</v>
      </c>
      <c r="G386" s="66">
        <v>0</v>
      </c>
      <c r="H386" s="66">
        <v>0</v>
      </c>
      <c r="I386" s="66">
        <v>0</v>
      </c>
      <c r="J386" s="24">
        <f t="shared" ref="J386:L386" si="459">P386+V386+Y386+AB386+AE386+S386+M386</f>
        <v>56330.95</v>
      </c>
      <c r="K386" s="24">
        <f t="shared" si="459"/>
        <v>55880.25</v>
      </c>
      <c r="L386" s="24">
        <f t="shared" si="459"/>
        <v>450.7</v>
      </c>
      <c r="M386" s="33"/>
      <c r="N386" s="24"/>
      <c r="O386" s="34"/>
      <c r="P386" s="34"/>
      <c r="Q386" s="34"/>
      <c r="R386" s="34"/>
      <c r="S386" s="34"/>
      <c r="T386" s="34"/>
      <c r="U386" s="34"/>
      <c r="V386" s="34"/>
      <c r="W386" s="34">
        <v>48880.25</v>
      </c>
      <c r="X386" s="34">
        <f t="shared" si="417"/>
        <v>-48880.25</v>
      </c>
      <c r="Y386" s="34">
        <v>48880.25</v>
      </c>
      <c r="Z386" s="34"/>
      <c r="AA386" s="34">
        <f t="shared" si="388"/>
        <v>48880.25</v>
      </c>
      <c r="AB386" s="34"/>
      <c r="AC386" s="24"/>
      <c r="AD386" s="34">
        <f t="shared" si="389"/>
        <v>0</v>
      </c>
      <c r="AE386" s="24">
        <f>VLOOKUP(D386,[8]签批清单!$B:$C,2,0)</f>
        <v>7450.7</v>
      </c>
      <c r="AF386" s="24">
        <f>VLOOKUP(D386,'[4]7月'!$I:$J,2,0)</f>
        <v>7000</v>
      </c>
      <c r="AG386" s="34">
        <f t="shared" si="390"/>
        <v>450.7</v>
      </c>
      <c r="AI386" s="42">
        <f t="shared" si="392"/>
        <v>-450.699999999997</v>
      </c>
      <c r="AJ386" s="42">
        <f t="shared" si="393"/>
        <v>-450.699999999997</v>
      </c>
      <c r="AK386" s="42">
        <f t="shared" si="394"/>
        <v>-450.699999999997</v>
      </c>
      <c r="AL386" s="42">
        <f t="shared" si="395"/>
        <v>-450.699999999997</v>
      </c>
      <c r="AM386" s="43" t="e">
        <f>VLOOKUP(D386,'[9]2月'!$B:$C,2,0)</f>
        <v>#N/A</v>
      </c>
      <c r="AN386" s="43" t="e">
        <f>VLOOKUP(C386,河北应付账款!$C:$AL,18,0)</f>
        <v>#N/A</v>
      </c>
      <c r="AO386" s="43">
        <f>VLOOKUP(C386,'河北原材料（大宗）'!$C:$AN,20,0)</f>
        <v>0</v>
      </c>
      <c r="AP386" s="43" t="e">
        <f>VLOOKUP(C386,'预付&amp;票到付款'!$B:$AU,15,0)</f>
        <v>#N/A</v>
      </c>
      <c r="AQ386" s="43" t="e">
        <f>VLOOKUP(C386,'涉诉-河北'!$B:$AV,15,0)</f>
        <v>#N/A</v>
      </c>
    </row>
    <row r="387" s="25" customFormat="1" ht="16.5" hidden="1" spans="3:43">
      <c r="C387" s="25" t="s">
        <v>336</v>
      </c>
      <c r="D387" s="25" t="s">
        <v>337</v>
      </c>
      <c r="E387" s="25" t="s">
        <v>1078</v>
      </c>
      <c r="G387" s="66">
        <f>VLOOKUP($C387,'[2]2024.01月支付计划'!$B:$H,5,0)</f>
        <v>0</v>
      </c>
      <c r="H387" s="66">
        <f>VLOOKUP($C387,'[2]2024.01月支付计划'!$B:$H,6,0)</f>
        <v>83800</v>
      </c>
      <c r="I387" s="66">
        <f>VLOOKUP($C387,'[2]2024.01月支付计划'!$B:$H,7,0)</f>
        <v>13966.6666666667</v>
      </c>
      <c r="J387" s="24">
        <f t="shared" ref="J387:L387" si="460">P387+V387+Y387+AB387+AE387+S387+M387</f>
        <v>33282.1333333333</v>
      </c>
      <c r="K387" s="24">
        <f t="shared" si="460"/>
        <v>160830</v>
      </c>
      <c r="L387" s="24">
        <f t="shared" si="460"/>
        <v>-127547.866666667</v>
      </c>
      <c r="M387" s="33">
        <f>VLOOKUP(C387,'[2]2024.01月支付计划'!$B:$K,10,0)</f>
        <v>0</v>
      </c>
      <c r="N387" s="2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>
        <v>23000</v>
      </c>
      <c r="Z387" s="34">
        <f>VLOOKUP(D387,'[4]9月'!$I:$J,2,0)</f>
        <v>138830</v>
      </c>
      <c r="AA387" s="34">
        <f t="shared" si="388"/>
        <v>-115830</v>
      </c>
      <c r="AB387" s="34"/>
      <c r="AC387" s="24">
        <f>VLOOKUP(D387,'[4]8月'!$I:$J,2,0)</f>
        <v>12000</v>
      </c>
      <c r="AD387" s="34">
        <f t="shared" si="389"/>
        <v>-12000</v>
      </c>
      <c r="AE387" s="24">
        <f>VLOOKUP(D387,[8]签批清单!$B:$C,2,0)</f>
        <v>10282.1333333333</v>
      </c>
      <c r="AF387" s="24">
        <f>VLOOKUP(D387,'[4]7月'!$I:$J,2,0)</f>
        <v>10000</v>
      </c>
      <c r="AG387" s="34">
        <f t="shared" si="390"/>
        <v>282.1333333333</v>
      </c>
      <c r="AI387" s="42">
        <f t="shared" si="392"/>
        <v>127547.866666667</v>
      </c>
      <c r="AJ387" s="42">
        <f t="shared" si="393"/>
        <v>127547.866666667</v>
      </c>
      <c r="AK387" s="42">
        <f t="shared" si="394"/>
        <v>127547.866666667</v>
      </c>
      <c r="AL387" s="42">
        <f t="shared" si="395"/>
        <v>127547.866666667</v>
      </c>
      <c r="AM387" s="43" t="e">
        <f>VLOOKUP(D387,'[9]2月'!$B:$C,2,0)</f>
        <v>#N/A</v>
      </c>
      <c r="AN387" s="43">
        <f>VLOOKUP(C387,河北应付账款!$C:$AL,18,0)</f>
        <v>0</v>
      </c>
      <c r="AO387" s="43" t="e">
        <f>VLOOKUP(C387,'河北原材料（大宗）'!$C:$AN,20,0)</f>
        <v>#N/A</v>
      </c>
      <c r="AP387" s="43" t="e">
        <f>VLOOKUP(C387,'预付&amp;票到付款'!$B:$AU,15,0)</f>
        <v>#N/A</v>
      </c>
      <c r="AQ387" s="43" t="e">
        <f>VLOOKUP(C387,'涉诉-河北'!$B:$AV,15,0)</f>
        <v>#N/A</v>
      </c>
    </row>
    <row r="388" s="43" customFormat="1" ht="16.5" hidden="1" spans="2:44">
      <c r="B388" s="67"/>
      <c r="C388" s="67" t="s">
        <v>77</v>
      </c>
      <c r="D388" s="68" t="s">
        <v>78</v>
      </c>
      <c r="E388" s="68" t="s">
        <v>1080</v>
      </c>
      <c r="F388" s="68" t="s">
        <v>690</v>
      </c>
      <c r="G388" s="66">
        <f>VLOOKUP($C388,'[2]2024.01月支付计划'!$B:$H,5,0)</f>
        <v>3160794.99</v>
      </c>
      <c r="H388" s="66">
        <f>VLOOKUP($C388,'[2]2024.01月支付计划'!$B:$H,6,0)</f>
        <v>2433921.1</v>
      </c>
      <c r="I388" s="66">
        <f>VLOOKUP($C388,'[2]2024.01月支付计划'!$B:$H,7,0)</f>
        <v>405653.516666667</v>
      </c>
      <c r="J388" s="24">
        <f t="shared" ref="J388:L388" si="461">P388+V388+Y388+AB388+AE388+S388+M388</f>
        <v>400000</v>
      </c>
      <c r="K388" s="24">
        <f t="shared" si="461"/>
        <v>0</v>
      </c>
      <c r="L388" s="24">
        <f t="shared" si="461"/>
        <v>400000</v>
      </c>
      <c r="M388" s="33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>
        <v>400000</v>
      </c>
      <c r="Z388" s="24"/>
      <c r="AA388" s="24">
        <f t="shared" si="388"/>
        <v>400000</v>
      </c>
      <c r="AB388" s="24"/>
      <c r="AC388" s="24"/>
      <c r="AD388" s="24">
        <f t="shared" si="389"/>
        <v>0</v>
      </c>
      <c r="AE388" s="24"/>
      <c r="AF388" s="24"/>
      <c r="AG388" s="24">
        <f t="shared" si="390"/>
        <v>0</v>
      </c>
      <c r="AH388" s="47"/>
      <c r="AI388" s="42">
        <f t="shared" si="392"/>
        <v>-400000</v>
      </c>
      <c r="AJ388" s="42">
        <f t="shared" si="393"/>
        <v>-400000</v>
      </c>
      <c r="AK388" s="42">
        <f t="shared" si="394"/>
        <v>-400000</v>
      </c>
      <c r="AL388" s="42">
        <f t="shared" si="395"/>
        <v>-400000</v>
      </c>
      <c r="AM388" s="43" t="e">
        <f>VLOOKUP(D388,'[9]2月'!$B:$C,2,0)</f>
        <v>#N/A</v>
      </c>
      <c r="AN388" s="43">
        <f>VLOOKUP(C388,河北应付账款!$C:$AL,18,0)</f>
        <v>230000</v>
      </c>
      <c r="AO388" s="43" t="e">
        <f>VLOOKUP(C388,'河北原材料（大宗）'!$C:$AN,20,0)</f>
        <v>#N/A</v>
      </c>
      <c r="AP388" s="43" t="e">
        <f>VLOOKUP(C388,'预付&amp;票到付款'!$B:$AU,15,0)</f>
        <v>#N/A</v>
      </c>
      <c r="AQ388" s="43" t="e">
        <f>VLOOKUP(C388,'涉诉-河北'!$B:$AV,15,0)</f>
        <v>#N/A</v>
      </c>
      <c r="AR388" s="43">
        <v>1</v>
      </c>
    </row>
    <row r="389" s="25" customFormat="1" ht="16.5" hidden="1" spans="3:43">
      <c r="C389" s="25" t="s">
        <v>656</v>
      </c>
      <c r="D389" s="25" t="s">
        <v>657</v>
      </c>
      <c r="E389" s="25" t="s">
        <v>1080</v>
      </c>
      <c r="F389" s="25" t="s">
        <v>645</v>
      </c>
      <c r="G389" s="66">
        <f>VLOOKUP($C389,'[2]2024.01月支付计划'!$B:$H,5,0)</f>
        <v>533411.38</v>
      </c>
      <c r="H389" s="66">
        <f>VLOOKUP($C389,'[2]2024.01月支付计划'!$B:$H,6,0)</f>
        <v>619600</v>
      </c>
      <c r="I389" s="66">
        <f>VLOOKUP($C389,'[2]2024.01月支付计划'!$B:$H,7,0)</f>
        <v>103266.666666667</v>
      </c>
      <c r="J389" s="24">
        <f t="shared" ref="J389:L389" si="462">P389+V389+Y389+AB389+AE389+S389+M389</f>
        <v>391561.04</v>
      </c>
      <c r="K389" s="24">
        <f t="shared" si="462"/>
        <v>0</v>
      </c>
      <c r="L389" s="24">
        <f t="shared" si="462"/>
        <v>391561.04</v>
      </c>
      <c r="M389" s="33">
        <f>VLOOKUP(C389,'[2]2024.01月支付计划'!$B:$K,10,0)</f>
        <v>0</v>
      </c>
      <c r="N389" s="2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>
        <v>391561.04</v>
      </c>
      <c r="Z389" s="24"/>
      <c r="AA389" s="34">
        <f t="shared" ref="AA389:AA397" si="463">Y389-Z389</f>
        <v>391561.04</v>
      </c>
      <c r="AB389" s="35"/>
      <c r="AC389" s="24"/>
      <c r="AD389" s="34">
        <f t="shared" ref="AD389:AD408" si="464">AB389-AC389</f>
        <v>0</v>
      </c>
      <c r="AE389" s="24"/>
      <c r="AF389" s="24"/>
      <c r="AG389" s="34">
        <f t="shared" ref="AG389:AG412" si="465">AE389-AF389</f>
        <v>0</v>
      </c>
      <c r="AI389" s="42">
        <f t="shared" si="392"/>
        <v>-391561.04</v>
      </c>
      <c r="AJ389" s="42">
        <f t="shared" si="393"/>
        <v>-391561.04</v>
      </c>
      <c r="AK389" s="42">
        <f t="shared" si="394"/>
        <v>-391561.04</v>
      </c>
      <c r="AL389" s="42">
        <f t="shared" si="395"/>
        <v>-391561.04</v>
      </c>
      <c r="AM389" s="43" t="e">
        <f>VLOOKUP(D389,'[9]2月'!$B:$C,2,0)</f>
        <v>#N/A</v>
      </c>
      <c r="AN389" s="43" t="e">
        <f>VLOOKUP(C389,河北应付账款!$C:$AL,18,0)</f>
        <v>#N/A</v>
      </c>
      <c r="AO389" s="43">
        <f>VLOOKUP(C389,'河北原材料（大宗）'!$C:$AN,20,0)</f>
        <v>136368.4</v>
      </c>
      <c r="AP389" s="43" t="e">
        <f>VLOOKUP(C389,'预付&amp;票到付款'!$B:$AU,15,0)</f>
        <v>#N/A</v>
      </c>
      <c r="AQ389" s="43" t="e">
        <f>VLOOKUP(C389,'涉诉-河北'!$B:$AV,15,0)</f>
        <v>#N/A</v>
      </c>
    </row>
    <row r="390" s="43" customFormat="1" ht="16.5" hidden="1" spans="2:44">
      <c r="B390" s="67">
        <v>53</v>
      </c>
      <c r="C390" s="67" t="str">
        <f>_xlfn.XLOOKUP(D390,[1]整理明细!$C:$C,[1]整理明细!$B:$B)</f>
        <v>S444004</v>
      </c>
      <c r="D390" s="68" t="s">
        <v>160</v>
      </c>
      <c r="E390" s="68" t="s">
        <v>1080</v>
      </c>
      <c r="F390" s="68" t="s">
        <v>712</v>
      </c>
      <c r="G390" s="66">
        <f>VLOOKUP($C390,'[2]2024.01月支付计划'!$B:$H,5,0)</f>
        <v>132000</v>
      </c>
      <c r="H390" s="66">
        <f>VLOOKUP($C390,'[2]2024.01月支付计划'!$B:$H,6,0)</f>
        <v>0</v>
      </c>
      <c r="I390" s="66">
        <f>VLOOKUP($C390,'[2]2024.01月支付计划'!$B:$H,7,0)</f>
        <v>0</v>
      </c>
      <c r="J390" s="24">
        <f t="shared" ref="J390:L390" si="466">P390+V390+Y390+AB390+AE390+S390+M390</f>
        <v>114340.8</v>
      </c>
      <c r="K390" s="24">
        <f t="shared" si="466"/>
        <v>114340.8</v>
      </c>
      <c r="L390" s="24">
        <f t="shared" si="466"/>
        <v>0</v>
      </c>
      <c r="M390" s="33">
        <f>VLOOKUP(C390,'[2]2024.01月支付计划'!$B:$K,10,0)</f>
        <v>0</v>
      </c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>
        <v>114340.8</v>
      </c>
      <c r="Z390" s="24">
        <f>VLOOKUP(D390,'[4]9月'!$I:$J,2,0)</f>
        <v>114340.8</v>
      </c>
      <c r="AA390" s="24">
        <f t="shared" si="463"/>
        <v>0</v>
      </c>
      <c r="AB390" s="24"/>
      <c r="AC390" s="24"/>
      <c r="AD390" s="24">
        <f t="shared" si="464"/>
        <v>0</v>
      </c>
      <c r="AE390" s="24"/>
      <c r="AF390" s="24"/>
      <c r="AG390" s="24">
        <f t="shared" si="465"/>
        <v>0</v>
      </c>
      <c r="AH390" s="47"/>
      <c r="AI390" s="42">
        <f t="shared" ref="AI390:AI430" si="467">K390-AE390-AB390-Y390-V390</f>
        <v>0</v>
      </c>
      <c r="AJ390" s="42">
        <f t="shared" ref="AJ390:AJ430" si="468">AI390-S390</f>
        <v>0</v>
      </c>
      <c r="AK390" s="42">
        <f t="shared" ref="AK390:AK430" si="469">AJ390-P390</f>
        <v>0</v>
      </c>
      <c r="AL390" s="42">
        <f t="shared" ref="AL390:AL430" si="470">AK390-M390</f>
        <v>0</v>
      </c>
      <c r="AM390" s="43" t="e">
        <f>VLOOKUP(D390,'[9]2月'!$B:$C,2,0)</f>
        <v>#N/A</v>
      </c>
      <c r="AN390" s="43">
        <f>VLOOKUP(C390,河北应付账款!$C:$AL,18,0)</f>
        <v>0</v>
      </c>
      <c r="AO390" s="43" t="e">
        <f>VLOOKUP(C390,'河北原材料（大宗）'!$C:$AN,20,0)</f>
        <v>#N/A</v>
      </c>
      <c r="AP390" s="43" t="e">
        <f>VLOOKUP(C390,'预付&amp;票到付款'!$B:$AU,15,0)</f>
        <v>#N/A</v>
      </c>
      <c r="AQ390" s="43" t="e">
        <f>VLOOKUP(C390,'涉诉-河北'!$B:$AV,15,0)</f>
        <v>#N/A</v>
      </c>
      <c r="AR390" s="43">
        <v>1</v>
      </c>
    </row>
    <row r="391" s="43" customFormat="1" ht="16.5" hidden="1" spans="2:44">
      <c r="B391" s="67">
        <v>108</v>
      </c>
      <c r="C391" s="67" t="str">
        <f>_xlfn.XLOOKUP(D391,[1]整理明细!$C:$C,[1]整理明细!$B:$B)</f>
        <v>S413167</v>
      </c>
      <c r="D391" s="68" t="s">
        <v>307</v>
      </c>
      <c r="E391" s="68" t="s">
        <v>1080</v>
      </c>
      <c r="F391" s="68" t="s">
        <v>645</v>
      </c>
      <c r="G391" s="66">
        <f>VLOOKUP($C391,'[2]2024.01月支付计划'!$B:$H,5,0)</f>
        <v>637671.26</v>
      </c>
      <c r="H391" s="66">
        <f>VLOOKUP($C391,'[2]2024.01月支付计划'!$B:$H,6,0)</f>
        <v>842195</v>
      </c>
      <c r="I391" s="66">
        <f>VLOOKUP($C391,'[2]2024.01月支付计划'!$B:$H,7,0)</f>
        <v>140365.833333333</v>
      </c>
      <c r="J391" s="24">
        <f t="shared" ref="J391:L391" si="471">P391+V391+Y391+AB391+AE391+S391+M391</f>
        <v>400000</v>
      </c>
      <c r="K391" s="24">
        <f t="shared" si="471"/>
        <v>400000</v>
      </c>
      <c r="L391" s="24">
        <f t="shared" si="471"/>
        <v>0</v>
      </c>
      <c r="M391" s="33">
        <v>0</v>
      </c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>
        <v>400000</v>
      </c>
      <c r="Z391" s="24">
        <f>VLOOKUP(D391,'[4]9月'!$I:$J,2,0)</f>
        <v>400000</v>
      </c>
      <c r="AA391" s="24">
        <f t="shared" si="463"/>
        <v>0</v>
      </c>
      <c r="AB391" s="24"/>
      <c r="AC391" s="24"/>
      <c r="AD391" s="24">
        <f t="shared" si="464"/>
        <v>0</v>
      </c>
      <c r="AE391" s="24"/>
      <c r="AF391" s="24"/>
      <c r="AG391" s="24">
        <f t="shared" si="465"/>
        <v>0</v>
      </c>
      <c r="AH391" s="47"/>
      <c r="AI391" s="42">
        <f t="shared" si="467"/>
        <v>0</v>
      </c>
      <c r="AJ391" s="42">
        <f t="shared" si="468"/>
        <v>0</v>
      </c>
      <c r="AK391" s="42">
        <f t="shared" si="469"/>
        <v>0</v>
      </c>
      <c r="AL391" s="42">
        <f t="shared" si="470"/>
        <v>0</v>
      </c>
      <c r="AM391" s="43" t="e">
        <f>VLOOKUP(D391,'[9]2月'!$B:$C,2,0)</f>
        <v>#N/A</v>
      </c>
      <c r="AN391" s="43">
        <f>VLOOKUP(C391,河北应付账款!$C:$AL,18,0)</f>
        <v>140000</v>
      </c>
      <c r="AO391" s="43" t="e">
        <f>VLOOKUP(C391,'河北原材料（大宗）'!$C:$AN,20,0)</f>
        <v>#N/A</v>
      </c>
      <c r="AP391" s="43" t="e">
        <f>VLOOKUP(C391,'预付&amp;票到付款'!$B:$AU,15,0)</f>
        <v>#N/A</v>
      </c>
      <c r="AQ391" s="43" t="e">
        <f>VLOOKUP(C391,'涉诉-河北'!$B:$AV,15,0)</f>
        <v>#N/A</v>
      </c>
      <c r="AR391" s="43">
        <v>1</v>
      </c>
    </row>
    <row r="392" s="25" customFormat="1" ht="16.5" hidden="1" spans="3:43">
      <c r="C392" s="25" t="s">
        <v>330</v>
      </c>
      <c r="D392" s="25" t="s">
        <v>331</v>
      </c>
      <c r="E392" s="25" t="s">
        <v>1078</v>
      </c>
      <c r="G392" s="66">
        <f>VLOOKUP($C392,'[2]2024.01月支付计划'!$B:$H,5,0)</f>
        <v>23850</v>
      </c>
      <c r="H392" s="66">
        <f>VLOOKUP($C392,'[2]2024.01月支付计划'!$B:$H,6,0)</f>
        <v>45480</v>
      </c>
      <c r="I392" s="66">
        <f>VLOOKUP($C392,'[2]2024.01月支付计划'!$B:$H,7,0)</f>
        <v>7580</v>
      </c>
      <c r="J392" s="24">
        <f t="shared" ref="J392:L392" si="472">P392+V392+Y392+AB392+AE392+S392+M392</f>
        <v>49073.3333333333</v>
      </c>
      <c r="K392" s="24">
        <f t="shared" si="472"/>
        <v>92850</v>
      </c>
      <c r="L392" s="24">
        <f t="shared" si="472"/>
        <v>-25926.6666666667</v>
      </c>
      <c r="M392" s="33">
        <f>VLOOKUP(C392,'[2]2024.01月支付计划'!$B:$K,10,0)</f>
        <v>6000</v>
      </c>
      <c r="N392" s="24">
        <v>23850</v>
      </c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48">
        <v>35000</v>
      </c>
      <c r="Z392" s="24">
        <f>VLOOKUP(D392,'[4]9月'!$I:$J,2,0)</f>
        <v>35000</v>
      </c>
      <c r="AA392" s="24">
        <f t="shared" si="463"/>
        <v>0</v>
      </c>
      <c r="AB392" s="48">
        <v>4000</v>
      </c>
      <c r="AC392" s="24">
        <f>VLOOKUP(D392,'[4]8月'!$I:$J,2,0)</f>
        <v>4000</v>
      </c>
      <c r="AD392" s="24">
        <f t="shared" si="464"/>
        <v>0</v>
      </c>
      <c r="AE392" s="24">
        <f>VLOOKUP(D392,[8]签批清单!$B:$C,2,0)</f>
        <v>4073.33333333333</v>
      </c>
      <c r="AF392" s="24">
        <f>VLOOKUP(D392,'[4]7月'!$I:$J,2,0)</f>
        <v>30000</v>
      </c>
      <c r="AG392" s="24">
        <f t="shared" si="465"/>
        <v>-25926.6666666667</v>
      </c>
      <c r="AI392" s="42">
        <f t="shared" si="467"/>
        <v>49776.6666666667</v>
      </c>
      <c r="AJ392" s="42">
        <f t="shared" si="468"/>
        <v>49776.6666666667</v>
      </c>
      <c r="AK392" s="42">
        <f t="shared" si="469"/>
        <v>49776.6666666667</v>
      </c>
      <c r="AL392" s="42">
        <f t="shared" si="470"/>
        <v>43776.6666666667</v>
      </c>
      <c r="AM392" s="43" t="e">
        <f>VLOOKUP(D392,'[9]2月'!$B:$C,2,0)</f>
        <v>#N/A</v>
      </c>
      <c r="AN392" s="43">
        <f>VLOOKUP(C392,河北应付账款!$C:$AL,18,0)</f>
        <v>0</v>
      </c>
      <c r="AO392" s="43" t="e">
        <f>VLOOKUP(C392,'河北原材料（大宗）'!$C:$AN,20,0)</f>
        <v>#N/A</v>
      </c>
      <c r="AP392" s="43" t="e">
        <f>VLOOKUP(C392,'预付&amp;票到付款'!$B:$AU,15,0)</f>
        <v>#N/A</v>
      </c>
      <c r="AQ392" s="43" t="e">
        <f>VLOOKUP(C392,'涉诉-河北'!$B:$AV,15,0)</f>
        <v>#N/A</v>
      </c>
    </row>
    <row r="393" s="25" customFormat="1" ht="16.5" hidden="1" spans="3:43">
      <c r="C393" s="25" t="s">
        <v>1101</v>
      </c>
      <c r="D393" s="25" t="s">
        <v>1102</v>
      </c>
      <c r="E393" s="25" t="s">
        <v>890</v>
      </c>
      <c r="F393" s="25" t="s">
        <v>712</v>
      </c>
      <c r="G393" s="66">
        <v>0</v>
      </c>
      <c r="H393" s="66">
        <v>0</v>
      </c>
      <c r="I393" s="66">
        <v>0</v>
      </c>
      <c r="J393" s="24">
        <f t="shared" ref="J393:L393" si="473">P393+V393+Y393+AB393+AE393+S393+M393</f>
        <v>33600</v>
      </c>
      <c r="K393" s="24">
        <f t="shared" si="473"/>
        <v>38400</v>
      </c>
      <c r="L393" s="24">
        <f t="shared" si="473"/>
        <v>-4800</v>
      </c>
      <c r="M393" s="33"/>
      <c r="N393" s="2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48">
        <v>33600</v>
      </c>
      <c r="Z393" s="24"/>
      <c r="AA393" s="24">
        <f t="shared" si="463"/>
        <v>33600</v>
      </c>
      <c r="AB393" s="48"/>
      <c r="AC393" s="24">
        <f>VLOOKUP(D393,'[4]8月'!$I:$J,2,0)</f>
        <v>38400</v>
      </c>
      <c r="AD393" s="24">
        <f t="shared" si="464"/>
        <v>-38400</v>
      </c>
      <c r="AE393" s="24"/>
      <c r="AF393" s="24"/>
      <c r="AG393" s="24">
        <f t="shared" si="465"/>
        <v>0</v>
      </c>
      <c r="AI393" s="42">
        <f t="shared" si="467"/>
        <v>4800</v>
      </c>
      <c r="AJ393" s="42">
        <f t="shared" si="468"/>
        <v>4800</v>
      </c>
      <c r="AK393" s="42">
        <f t="shared" si="469"/>
        <v>4800</v>
      </c>
      <c r="AL393" s="42">
        <f t="shared" si="470"/>
        <v>4800</v>
      </c>
      <c r="AM393" s="43">
        <f>VLOOKUP(D393,'[9]2月'!$B:$C,2,0)</f>
        <v>20000</v>
      </c>
      <c r="AN393" s="43" t="e">
        <f>VLOOKUP(C393,河北应付账款!$C:$AL,18,0)</f>
        <v>#N/A</v>
      </c>
      <c r="AO393" s="43" t="e">
        <f>VLOOKUP(C393,'河北原材料（大宗）'!$C:$AN,20,0)</f>
        <v>#N/A</v>
      </c>
      <c r="AP393" s="43" t="e">
        <f>VLOOKUP(C393,'预付&amp;票到付款'!$B:$AU,15,0)</f>
        <v>#N/A</v>
      </c>
      <c r="AQ393" s="43" t="e">
        <f>VLOOKUP(C393,'涉诉-河北'!$B:$AV,15,0)</f>
        <v>#N/A</v>
      </c>
    </row>
    <row r="394" s="25" customFormat="1" ht="16.5" hidden="1" spans="2:44">
      <c r="B394" s="72"/>
      <c r="C394" s="72" t="s">
        <v>815</v>
      </c>
      <c r="D394" s="72" t="s">
        <v>816</v>
      </c>
      <c r="E394" s="72" t="s">
        <v>829</v>
      </c>
      <c r="F394" s="72" t="s">
        <v>690</v>
      </c>
      <c r="G394" s="66">
        <f>VLOOKUP($C394,'[2]2024.01月支付计划'!$B:$H,5,0)</f>
        <v>189448.35</v>
      </c>
      <c r="H394" s="66">
        <f>VLOOKUP($C394,'[2]2024.01月支付计划'!$B:$H,6,0)</f>
        <v>179400</v>
      </c>
      <c r="I394" s="66">
        <f>VLOOKUP($C394,'[2]2024.01月支付计划'!$B:$H,7,0)</f>
        <v>29900</v>
      </c>
      <c r="J394" s="24">
        <f t="shared" ref="J394:L394" si="474">P394+V394+Y394+AB394+AE394+S394+M394</f>
        <v>168827.99</v>
      </c>
      <c r="K394" s="24">
        <f t="shared" si="474"/>
        <v>0</v>
      </c>
      <c r="L394" s="24">
        <f t="shared" si="474"/>
        <v>168827.99</v>
      </c>
      <c r="M394" s="33"/>
      <c r="N394" s="2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5">
        <v>168827.99</v>
      </c>
      <c r="Z394" s="24"/>
      <c r="AA394" s="24">
        <f t="shared" si="463"/>
        <v>168827.99</v>
      </c>
      <c r="AB394" s="35"/>
      <c r="AC394" s="24"/>
      <c r="AD394" s="24">
        <f t="shared" si="464"/>
        <v>0</v>
      </c>
      <c r="AE394" s="24"/>
      <c r="AF394" s="24"/>
      <c r="AG394" s="24">
        <f t="shared" si="465"/>
        <v>0</v>
      </c>
      <c r="AI394" s="42">
        <f t="shared" si="467"/>
        <v>-168827.99</v>
      </c>
      <c r="AJ394" s="42">
        <f t="shared" si="468"/>
        <v>-168827.99</v>
      </c>
      <c r="AK394" s="42">
        <f t="shared" si="469"/>
        <v>-168827.99</v>
      </c>
      <c r="AL394" s="42">
        <f t="shared" si="470"/>
        <v>-168827.99</v>
      </c>
      <c r="AM394" s="43" t="e">
        <f>VLOOKUP(D394,'[9]2月'!$B:$C,2,0)</f>
        <v>#N/A</v>
      </c>
      <c r="AN394" s="43" t="e">
        <f>VLOOKUP(C394,河北应付账款!$C:$AL,18,0)</f>
        <v>#N/A</v>
      </c>
      <c r="AO394" s="43">
        <f>VLOOKUP(C394,'河北原材料（大宗）'!$C:$AN,20,0)</f>
        <v>20000</v>
      </c>
      <c r="AP394" s="43" t="e">
        <f>VLOOKUP(C394,'预付&amp;票到付款'!$B:$AU,15,0)</f>
        <v>#N/A</v>
      </c>
      <c r="AQ394" s="43" t="e">
        <f>VLOOKUP(C394,'涉诉-河北'!$B:$AV,15,0)</f>
        <v>#N/A</v>
      </c>
      <c r="AR394" s="43">
        <v>1</v>
      </c>
    </row>
    <row r="395" s="25" customFormat="1" ht="16.5" hidden="1" spans="3:43">
      <c r="C395" s="25" t="s">
        <v>869</v>
      </c>
      <c r="D395" s="25" t="s">
        <v>870</v>
      </c>
      <c r="E395" s="25" t="s">
        <v>829</v>
      </c>
      <c r="F395" s="25" t="s">
        <v>856</v>
      </c>
      <c r="G395" s="66">
        <v>0</v>
      </c>
      <c r="H395" s="66">
        <v>0</v>
      </c>
      <c r="I395" s="66">
        <v>0</v>
      </c>
      <c r="J395" s="24">
        <f t="shared" ref="J395:L395" si="475">P395+V395+Y395+AB395+AE395+S395+M395</f>
        <v>28096</v>
      </c>
      <c r="K395" s="24">
        <f t="shared" si="475"/>
        <v>58096</v>
      </c>
      <c r="L395" s="24">
        <f t="shared" si="475"/>
        <v>-30000</v>
      </c>
      <c r="M395" s="33"/>
      <c r="N395" s="2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5">
        <v>28096</v>
      </c>
      <c r="Z395" s="24">
        <f>VLOOKUP(D395,'[4]9月'!$I:$J,2,0)</f>
        <v>28096</v>
      </c>
      <c r="AA395" s="24">
        <f t="shared" si="463"/>
        <v>0</v>
      </c>
      <c r="AB395" s="35"/>
      <c r="AC395" s="24"/>
      <c r="AD395" s="24">
        <f t="shared" si="464"/>
        <v>0</v>
      </c>
      <c r="AE395" s="24"/>
      <c r="AF395" s="24">
        <f>VLOOKUP(D395,'[4]7月'!$I:$J,2,0)</f>
        <v>30000</v>
      </c>
      <c r="AG395" s="24">
        <f t="shared" si="465"/>
        <v>-30000</v>
      </c>
      <c r="AI395" s="42">
        <f t="shared" si="467"/>
        <v>30000</v>
      </c>
      <c r="AJ395" s="42">
        <f t="shared" si="468"/>
        <v>30000</v>
      </c>
      <c r="AK395" s="42">
        <f t="shared" si="469"/>
        <v>30000</v>
      </c>
      <c r="AL395" s="42">
        <f t="shared" si="470"/>
        <v>30000</v>
      </c>
      <c r="AM395" s="43" t="e">
        <f>VLOOKUP(D395,'[9]2月'!$B:$C,2,0)</f>
        <v>#N/A</v>
      </c>
      <c r="AN395" s="43" t="e">
        <f>VLOOKUP(C395,河北应付账款!$C:$AL,18,0)</f>
        <v>#N/A</v>
      </c>
      <c r="AO395" s="43" t="e">
        <f>VLOOKUP(C395,'河北原材料（大宗）'!$C:$AN,20,0)</f>
        <v>#N/A</v>
      </c>
      <c r="AP395" s="43" t="e">
        <f>VLOOKUP(C395,'预付&amp;票到付款'!$B:$AU,15,0)</f>
        <v>#N/A</v>
      </c>
      <c r="AQ395" s="43">
        <f>VLOOKUP(C395,'涉诉-河北'!$B:$AV,15,0)</f>
        <v>0</v>
      </c>
    </row>
    <row r="396" s="25" customFormat="1" ht="16.5" hidden="1" spans="3:43">
      <c r="C396" s="25" t="s">
        <v>871</v>
      </c>
      <c r="D396" s="25" t="s">
        <v>872</v>
      </c>
      <c r="E396" s="25" t="s">
        <v>829</v>
      </c>
      <c r="F396" s="25" t="s">
        <v>690</v>
      </c>
      <c r="G396" s="66">
        <f>VLOOKUP($C396,'[2]2024.01月支付计划'!$B:$H,5,0)</f>
        <v>0</v>
      </c>
      <c r="H396" s="66">
        <f>VLOOKUP($C396,'[2]2024.01月支付计划'!$B:$H,6,0)</f>
        <v>0</v>
      </c>
      <c r="I396" s="66">
        <f>VLOOKUP($C396,'[2]2024.01月支付计划'!$B:$H,7,0)</f>
        <v>0</v>
      </c>
      <c r="J396" s="24">
        <f t="shared" ref="J396:L396" si="476">P396+V396+Y396+AB396+AE396+S396+M396</f>
        <v>66403.2466666667</v>
      </c>
      <c r="K396" s="24">
        <f t="shared" si="476"/>
        <v>58591.1</v>
      </c>
      <c r="L396" s="24">
        <f t="shared" si="476"/>
        <v>7812.14666666667</v>
      </c>
      <c r="M396" s="33">
        <f>VLOOKUP(C396,'[2]2024.01月支付计划'!$B:$K,10,0)</f>
        <v>0</v>
      </c>
      <c r="N396" s="2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5">
        <v>58591.1</v>
      </c>
      <c r="Z396" s="24">
        <f>VLOOKUP(D396,'[4]9月'!$I:$J,2,0)</f>
        <v>58591.1</v>
      </c>
      <c r="AA396" s="24">
        <f t="shared" si="463"/>
        <v>0</v>
      </c>
      <c r="AB396" s="35"/>
      <c r="AC396" s="24"/>
      <c r="AD396" s="24">
        <f t="shared" si="464"/>
        <v>0</v>
      </c>
      <c r="AE396" s="24">
        <f>VLOOKUP(D396,[8]签批清单!$B:$C,2,0)</f>
        <v>7812.14666666667</v>
      </c>
      <c r="AF396" s="24"/>
      <c r="AG396" s="24">
        <f t="shared" si="465"/>
        <v>7812.14666666667</v>
      </c>
      <c r="AI396" s="42">
        <f t="shared" si="467"/>
        <v>-7812.14666666667</v>
      </c>
      <c r="AJ396" s="42">
        <f t="shared" si="468"/>
        <v>-7812.14666666667</v>
      </c>
      <c r="AK396" s="42">
        <f t="shared" si="469"/>
        <v>-7812.14666666667</v>
      </c>
      <c r="AL396" s="42">
        <f t="shared" si="470"/>
        <v>-7812.14666666667</v>
      </c>
      <c r="AM396" s="43" t="e">
        <f>VLOOKUP(D396,'[9]2月'!$B:$C,2,0)</f>
        <v>#N/A</v>
      </c>
      <c r="AN396" s="43" t="e">
        <f>VLOOKUP(C396,河北应付账款!$C:$AL,18,0)</f>
        <v>#N/A</v>
      </c>
      <c r="AO396" s="43" t="e">
        <f>VLOOKUP(C396,'河北原材料（大宗）'!$C:$AN,20,0)</f>
        <v>#N/A</v>
      </c>
      <c r="AP396" s="43" t="e">
        <f>VLOOKUP(C396,'预付&amp;票到付款'!$B:$AU,15,0)</f>
        <v>#N/A</v>
      </c>
      <c r="AQ396" s="43">
        <f>VLOOKUP(C396,'涉诉-河北'!$B:$AV,15,0)</f>
        <v>0</v>
      </c>
    </row>
    <row r="397" s="25" customFormat="1" ht="16.5" hidden="1" spans="4:43">
      <c r="D397" s="25" t="s">
        <v>1103</v>
      </c>
      <c r="E397" s="25" t="s">
        <v>644</v>
      </c>
      <c r="F397" s="25" t="s">
        <v>712</v>
      </c>
      <c r="G397" s="66">
        <v>0</v>
      </c>
      <c r="H397" s="66">
        <v>0</v>
      </c>
      <c r="I397" s="66">
        <v>0</v>
      </c>
      <c r="J397" s="24">
        <f t="shared" ref="J397:L397" si="477">P397+V397+Y397+AB397+AE397+S397+M397</f>
        <v>57000</v>
      </c>
      <c r="K397" s="24">
        <f t="shared" si="477"/>
        <v>0</v>
      </c>
      <c r="L397" s="24">
        <f t="shared" si="477"/>
        <v>57000</v>
      </c>
      <c r="M397" s="33"/>
      <c r="N397" s="2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>
        <v>57000</v>
      </c>
      <c r="Z397" s="34"/>
      <c r="AA397" s="24">
        <f t="shared" si="463"/>
        <v>57000</v>
      </c>
      <c r="AB397" s="34"/>
      <c r="AC397" s="24"/>
      <c r="AD397" s="24">
        <f t="shared" si="464"/>
        <v>0</v>
      </c>
      <c r="AE397" s="24"/>
      <c r="AF397" s="24"/>
      <c r="AG397" s="24">
        <f t="shared" si="465"/>
        <v>0</v>
      </c>
      <c r="AI397" s="42">
        <f t="shared" si="467"/>
        <v>-57000</v>
      </c>
      <c r="AJ397" s="42">
        <f t="shared" si="468"/>
        <v>-57000</v>
      </c>
      <c r="AK397" s="42">
        <f t="shared" si="469"/>
        <v>-57000</v>
      </c>
      <c r="AL397" s="42">
        <f t="shared" si="470"/>
        <v>-57000</v>
      </c>
      <c r="AM397" s="43" t="e">
        <f>VLOOKUP(D397,'[9]2月'!$B:$C,2,0)</f>
        <v>#N/A</v>
      </c>
      <c r="AN397" s="43" t="e">
        <f>VLOOKUP(C397,河北应付账款!$C:$AL,18,0)</f>
        <v>#N/A</v>
      </c>
      <c r="AO397" s="43" t="e">
        <f>VLOOKUP(C397,'河北原材料（大宗）'!$C:$AN,20,0)</f>
        <v>#N/A</v>
      </c>
      <c r="AP397" s="43" t="e">
        <f>VLOOKUP(C397,'预付&amp;票到付款'!$B:$AU,15,0)</f>
        <v>#N/A</v>
      </c>
      <c r="AQ397" s="43" t="e">
        <f>VLOOKUP(C397,'涉诉-河北'!$B:$AV,15,0)</f>
        <v>#N/A</v>
      </c>
    </row>
    <row r="398" s="25" customFormat="1" ht="16.5" hidden="1" spans="3:43">
      <c r="C398" s="25" t="s">
        <v>873</v>
      </c>
      <c r="D398" s="25" t="s">
        <v>874</v>
      </c>
      <c r="E398" s="25" t="s">
        <v>829</v>
      </c>
      <c r="G398" s="66">
        <v>0</v>
      </c>
      <c r="H398" s="66">
        <v>0</v>
      </c>
      <c r="I398" s="66">
        <v>0</v>
      </c>
      <c r="J398" s="24">
        <f t="shared" ref="J398:L398" si="478">P398+V398+Y398+AB398+AE398+S398+M398</f>
        <v>82657.824</v>
      </c>
      <c r="K398" s="24">
        <f t="shared" si="478"/>
        <v>858040.91</v>
      </c>
      <c r="L398" s="24">
        <f t="shared" si="478"/>
        <v>-775383.086</v>
      </c>
      <c r="M398" s="33"/>
      <c r="N398" s="2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>
        <v>15000</v>
      </c>
      <c r="AC398" s="24">
        <f>VLOOKUP(D398,'[4]8月'!$I:$J,2,0)</f>
        <v>300761.03</v>
      </c>
      <c r="AD398" s="24">
        <f t="shared" si="464"/>
        <v>-285761.03</v>
      </c>
      <c r="AE398" s="24">
        <f>VLOOKUP(D398,[8]签批清单!$B:$C,2,0)</f>
        <v>67657.824</v>
      </c>
      <c r="AF398" s="24">
        <f>VLOOKUP(D398,'[4]7月'!$I:$J,2,0)</f>
        <v>557279.88</v>
      </c>
      <c r="AG398" s="24">
        <f t="shared" si="465"/>
        <v>-489622.056</v>
      </c>
      <c r="AI398" s="42">
        <f t="shared" si="467"/>
        <v>775383.086</v>
      </c>
      <c r="AJ398" s="42">
        <f t="shared" si="468"/>
        <v>775383.086</v>
      </c>
      <c r="AK398" s="42">
        <f t="shared" si="469"/>
        <v>775383.086</v>
      </c>
      <c r="AL398" s="42">
        <f t="shared" si="470"/>
        <v>775383.086</v>
      </c>
      <c r="AM398" s="43" t="e">
        <f>VLOOKUP(D398,'[9]2月'!$B:$C,2,0)</f>
        <v>#N/A</v>
      </c>
      <c r="AN398" s="43" t="e">
        <f>VLOOKUP(C398,河北应付账款!$C:$AL,18,0)</f>
        <v>#N/A</v>
      </c>
      <c r="AO398" s="43" t="e">
        <f>VLOOKUP(C398,'河北原材料（大宗）'!$C:$AN,20,0)</f>
        <v>#N/A</v>
      </c>
      <c r="AP398" s="43" t="e">
        <f>VLOOKUP(C398,'预付&amp;票到付款'!$B:$AU,15,0)</f>
        <v>#N/A</v>
      </c>
      <c r="AQ398" s="43">
        <f>VLOOKUP(C398,'涉诉-河北'!$B:$AV,15,0)</f>
        <v>-285761.03</v>
      </c>
    </row>
    <row r="399" s="25" customFormat="1" ht="16.5" hidden="1" spans="3:43">
      <c r="C399" s="25" t="s">
        <v>875</v>
      </c>
      <c r="D399" s="25" t="s">
        <v>876</v>
      </c>
      <c r="E399" s="25" t="s">
        <v>829</v>
      </c>
      <c r="G399" s="66">
        <v>0</v>
      </c>
      <c r="H399" s="66">
        <v>0</v>
      </c>
      <c r="I399" s="66">
        <v>0</v>
      </c>
      <c r="J399" s="24">
        <f t="shared" ref="J399:L399" si="479">P399+V399+Y399+AB399+AE399+S399+M399</f>
        <v>37239.9466666667</v>
      </c>
      <c r="K399" s="24">
        <f t="shared" si="479"/>
        <v>169808.05</v>
      </c>
      <c r="L399" s="24">
        <f t="shared" si="479"/>
        <v>-132568.103333333</v>
      </c>
      <c r="M399" s="33"/>
      <c r="N399" s="2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>
        <v>20000</v>
      </c>
      <c r="AC399" s="24">
        <f>VLOOKUP(D399,'[4]8月'!$I:$J,2,0)</f>
        <v>152808.05</v>
      </c>
      <c r="AD399" s="24">
        <f t="shared" si="464"/>
        <v>-132808.05</v>
      </c>
      <c r="AE399" s="24">
        <f>VLOOKUP(D399,[8]签批清单!$B:$C,2,0)</f>
        <v>17239.9466666667</v>
      </c>
      <c r="AF399" s="24">
        <f>VLOOKUP(D399,'[4]7月'!$I:$J,2,0)</f>
        <v>17000</v>
      </c>
      <c r="AG399" s="24">
        <f t="shared" si="465"/>
        <v>239.946666666699</v>
      </c>
      <c r="AI399" s="42">
        <f t="shared" si="467"/>
        <v>132568.103333333</v>
      </c>
      <c r="AJ399" s="42">
        <f t="shared" si="468"/>
        <v>132568.103333333</v>
      </c>
      <c r="AK399" s="42">
        <f t="shared" si="469"/>
        <v>132568.103333333</v>
      </c>
      <c r="AL399" s="42">
        <f t="shared" si="470"/>
        <v>132568.103333333</v>
      </c>
      <c r="AM399" s="43" t="e">
        <f>VLOOKUP(D399,'[9]2月'!$B:$C,2,0)</f>
        <v>#N/A</v>
      </c>
      <c r="AN399" s="43" t="e">
        <f>VLOOKUP(C399,河北应付账款!$C:$AL,18,0)</f>
        <v>#N/A</v>
      </c>
      <c r="AO399" s="43" t="e">
        <f>VLOOKUP(C399,'河北原材料（大宗）'!$C:$AN,20,0)</f>
        <v>#N/A</v>
      </c>
      <c r="AP399" s="43" t="e">
        <f>VLOOKUP(C399,'预付&amp;票到付款'!$B:$AU,15,0)</f>
        <v>#N/A</v>
      </c>
      <c r="AQ399" s="43">
        <f>VLOOKUP(C399,'涉诉-河北'!$B:$AV,15,0)</f>
        <v>-132808.05</v>
      </c>
    </row>
    <row r="400" s="25" customFormat="1" ht="16.5" hidden="1" spans="3:43">
      <c r="C400" s="25" t="s">
        <v>781</v>
      </c>
      <c r="D400" s="25" t="s">
        <v>782</v>
      </c>
      <c r="E400" s="25" t="s">
        <v>783</v>
      </c>
      <c r="F400" s="25" t="s">
        <v>645</v>
      </c>
      <c r="G400" s="66">
        <f>VLOOKUP($C400,'[2]2024.01月支付计划'!$B:$H,5,0)</f>
        <v>76393.43</v>
      </c>
      <c r="H400" s="66">
        <f>VLOOKUP($C400,'[2]2024.01月支付计划'!$B:$H,6,0)</f>
        <v>69947.02</v>
      </c>
      <c r="I400" s="66">
        <f>VLOOKUP($C400,'[2]2024.01月支付计划'!$B:$H,7,0)</f>
        <v>11657.8366666667</v>
      </c>
      <c r="J400" s="24">
        <f t="shared" ref="J400:L400" si="480">P400+V400+Y400+AB400+AE400+S400+M400</f>
        <v>53530.928</v>
      </c>
      <c r="K400" s="24">
        <f t="shared" si="480"/>
        <v>0</v>
      </c>
      <c r="L400" s="24">
        <f t="shared" si="480"/>
        <v>23530.928</v>
      </c>
      <c r="M400" s="33">
        <v>30000</v>
      </c>
      <c r="N400" s="2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>
        <v>20000</v>
      </c>
      <c r="AC400" s="24"/>
      <c r="AD400" s="24">
        <f t="shared" si="464"/>
        <v>20000</v>
      </c>
      <c r="AE400" s="24">
        <f>VLOOKUP(D400,[8]签批清单!$B:$C,2,0)</f>
        <v>3530.928</v>
      </c>
      <c r="AF400" s="24"/>
      <c r="AG400" s="24">
        <f t="shared" si="465"/>
        <v>3530.928</v>
      </c>
      <c r="AI400" s="42">
        <f t="shared" si="467"/>
        <v>-23530.928</v>
      </c>
      <c r="AJ400" s="42">
        <f t="shared" si="468"/>
        <v>-23530.928</v>
      </c>
      <c r="AK400" s="42">
        <f t="shared" si="469"/>
        <v>-23530.928</v>
      </c>
      <c r="AL400" s="42">
        <f t="shared" si="470"/>
        <v>-53530.928</v>
      </c>
      <c r="AM400" s="43" t="e">
        <f>VLOOKUP(D400,'[9]2月'!$B:$C,2,0)</f>
        <v>#N/A</v>
      </c>
      <c r="AN400" s="43" t="e">
        <f>VLOOKUP(C400,河北应付账款!$C:$AL,18,0)</f>
        <v>#N/A</v>
      </c>
      <c r="AO400" s="43">
        <f>VLOOKUP(C400,'河北原材料（大宗）'!$C:$AN,20,0)</f>
        <v>0</v>
      </c>
      <c r="AP400" s="43" t="e">
        <f>VLOOKUP(C400,'预付&amp;票到付款'!$B:$AU,15,0)</f>
        <v>#N/A</v>
      </c>
      <c r="AQ400" s="43" t="e">
        <f>VLOOKUP(C400,'涉诉-河北'!$B:$AV,15,0)</f>
        <v>#N/A</v>
      </c>
    </row>
    <row r="401" s="25" customFormat="1" ht="16.5" hidden="1" spans="3:43">
      <c r="C401" s="25" t="str">
        <f>_xlfn.XLOOKUP(D401,[1]整理明细!$C:$C,[1]整理明细!$B:$B)</f>
        <v>S513111</v>
      </c>
      <c r="D401" s="25" t="s">
        <v>785</v>
      </c>
      <c r="E401" s="25" t="s">
        <v>786</v>
      </c>
      <c r="F401" s="25" t="s">
        <v>645</v>
      </c>
      <c r="G401" s="66">
        <v>0</v>
      </c>
      <c r="H401" s="66">
        <v>0</v>
      </c>
      <c r="I401" s="66">
        <v>0</v>
      </c>
      <c r="J401" s="24">
        <f t="shared" ref="J401:L401" si="481">P401+V401+Y401+AB401+AE401+S401+M401</f>
        <v>17012</v>
      </c>
      <c r="K401" s="24">
        <f t="shared" si="481"/>
        <v>17012</v>
      </c>
      <c r="L401" s="24">
        <f t="shared" si="481"/>
        <v>0</v>
      </c>
      <c r="M401" s="33"/>
      <c r="N401" s="2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>
        <v>17012</v>
      </c>
      <c r="AC401" s="24">
        <f>VLOOKUP(D401,'[4]8月'!$I:$J,2,0)</f>
        <v>17012</v>
      </c>
      <c r="AD401" s="24">
        <f t="shared" si="464"/>
        <v>0</v>
      </c>
      <c r="AE401" s="24"/>
      <c r="AF401" s="24"/>
      <c r="AG401" s="24">
        <f t="shared" si="465"/>
        <v>0</v>
      </c>
      <c r="AI401" s="42">
        <f t="shared" si="467"/>
        <v>0</v>
      </c>
      <c r="AJ401" s="42">
        <f t="shared" si="468"/>
        <v>0</v>
      </c>
      <c r="AK401" s="42">
        <f t="shared" si="469"/>
        <v>0</v>
      </c>
      <c r="AL401" s="42">
        <f t="shared" si="470"/>
        <v>0</v>
      </c>
      <c r="AM401" s="43" t="e">
        <f>VLOOKUP(D401,'[9]2月'!$B:$C,2,0)</f>
        <v>#N/A</v>
      </c>
      <c r="AN401" s="43" t="e">
        <f>VLOOKUP(C401,河北应付账款!$C:$AL,18,0)</f>
        <v>#N/A</v>
      </c>
      <c r="AO401" s="43">
        <f>VLOOKUP(C401,'河北原材料（大宗）'!$C:$AN,20,0)</f>
        <v>0</v>
      </c>
      <c r="AP401" s="43" t="e">
        <f>VLOOKUP(C401,'预付&amp;票到付款'!$B:$AU,15,0)</f>
        <v>#N/A</v>
      </c>
      <c r="AQ401" s="43" t="e">
        <f>VLOOKUP(C401,'涉诉-河北'!$B:$AV,15,0)</f>
        <v>#N/A</v>
      </c>
    </row>
    <row r="402" s="25" customFormat="1" ht="16.5" hidden="1" spans="3:43">
      <c r="C402" s="25" t="str">
        <f>_xlfn.XLOOKUP(D402,[1]整理明细!$C:$C,[1]整理明细!$B:$B)</f>
        <v>S411033</v>
      </c>
      <c r="D402" s="25" t="s">
        <v>788</v>
      </c>
      <c r="E402" s="25" t="s">
        <v>786</v>
      </c>
      <c r="F402" s="25" t="s">
        <v>645</v>
      </c>
      <c r="G402" s="66">
        <v>0</v>
      </c>
      <c r="H402" s="66">
        <v>0</v>
      </c>
      <c r="I402" s="66">
        <v>0</v>
      </c>
      <c r="J402" s="24">
        <f t="shared" ref="J402:L402" si="482">P402+V402+Y402+AB402+AE402+S402+M402</f>
        <v>58600</v>
      </c>
      <c r="K402" s="24">
        <f t="shared" si="482"/>
        <v>58600</v>
      </c>
      <c r="L402" s="24">
        <f t="shared" si="482"/>
        <v>0</v>
      </c>
      <c r="M402" s="33"/>
      <c r="N402" s="2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>
        <v>58600</v>
      </c>
      <c r="AC402" s="24">
        <f>VLOOKUP(D402,'[4]8月'!$I:$J,2,0)</f>
        <v>58600</v>
      </c>
      <c r="AD402" s="24">
        <f t="shared" si="464"/>
        <v>0</v>
      </c>
      <c r="AE402" s="24"/>
      <c r="AF402" s="24"/>
      <c r="AG402" s="24">
        <f t="shared" si="465"/>
        <v>0</v>
      </c>
      <c r="AI402" s="42">
        <f t="shared" si="467"/>
        <v>0</v>
      </c>
      <c r="AJ402" s="42">
        <f t="shared" si="468"/>
        <v>0</v>
      </c>
      <c r="AK402" s="42">
        <f t="shared" si="469"/>
        <v>0</v>
      </c>
      <c r="AL402" s="42">
        <f t="shared" si="470"/>
        <v>0</v>
      </c>
      <c r="AM402" s="43" t="e">
        <f>VLOOKUP(D402,'[9]2月'!$B:$C,2,0)</f>
        <v>#N/A</v>
      </c>
      <c r="AN402" s="43" t="e">
        <f>VLOOKUP(C402,河北应付账款!$C:$AL,18,0)</f>
        <v>#N/A</v>
      </c>
      <c r="AO402" s="43">
        <f>VLOOKUP(C402,'河北原材料（大宗）'!$C:$AN,20,0)</f>
        <v>0</v>
      </c>
      <c r="AP402" s="43" t="e">
        <f>VLOOKUP(C402,'预付&amp;票到付款'!$B:$AU,15,0)</f>
        <v>#N/A</v>
      </c>
      <c r="AQ402" s="43" t="e">
        <f>VLOOKUP(C402,'涉诉-河北'!$B:$AV,15,0)</f>
        <v>#N/A</v>
      </c>
    </row>
    <row r="403" s="25" customFormat="1" ht="16.5" hidden="1" spans="3:44">
      <c r="C403" s="25" t="s">
        <v>1104</v>
      </c>
      <c r="D403" s="25" t="s">
        <v>1105</v>
      </c>
      <c r="E403" s="25" t="s">
        <v>1078</v>
      </c>
      <c r="F403" s="25" t="s">
        <v>712</v>
      </c>
      <c r="G403" s="66">
        <v>0</v>
      </c>
      <c r="H403" s="66">
        <v>0</v>
      </c>
      <c r="I403" s="66">
        <v>0</v>
      </c>
      <c r="J403" s="24">
        <f t="shared" ref="J403:L403" si="483">P403+V403+Y403+AB403+AE403+S403+M403</f>
        <v>0</v>
      </c>
      <c r="K403" s="24">
        <f t="shared" si="483"/>
        <v>4915.5</v>
      </c>
      <c r="L403" s="24">
        <f t="shared" si="483"/>
        <v>-4915.5</v>
      </c>
      <c r="M403" s="33"/>
      <c r="N403" s="2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>
        <v>4915.5</v>
      </c>
      <c r="AD403" s="24">
        <f t="shared" si="464"/>
        <v>-4915.5</v>
      </c>
      <c r="AE403" s="24"/>
      <c r="AF403" s="24"/>
      <c r="AG403" s="24">
        <f t="shared" si="465"/>
        <v>0</v>
      </c>
      <c r="AI403" s="42">
        <f t="shared" si="467"/>
        <v>4915.5</v>
      </c>
      <c r="AJ403" s="42">
        <f t="shared" si="468"/>
        <v>4915.5</v>
      </c>
      <c r="AK403" s="42">
        <f t="shared" si="469"/>
        <v>4915.5</v>
      </c>
      <c r="AL403" s="42">
        <f t="shared" si="470"/>
        <v>4915.5</v>
      </c>
      <c r="AM403" s="43" t="e">
        <f>VLOOKUP(D403,'[9]2月'!$B:$C,2,0)</f>
        <v>#N/A</v>
      </c>
      <c r="AN403" s="43" t="e">
        <f>VLOOKUP(C403,河北应付账款!$C:$AL,18,0)</f>
        <v>#N/A</v>
      </c>
      <c r="AO403" s="43" t="e">
        <f>VLOOKUP(C403,'河北原材料（大宗）'!$C:$AN,20,0)</f>
        <v>#N/A</v>
      </c>
      <c r="AP403" s="43" t="e">
        <f>VLOOKUP(C403,'预付&amp;票到付款'!$B:$AU,15,0)</f>
        <v>#N/A</v>
      </c>
      <c r="AQ403" s="43" t="e">
        <f>VLOOKUP(C403,'涉诉-河北'!$B:$AV,15,0)</f>
        <v>#N/A</v>
      </c>
      <c r="AR403" s="43"/>
    </row>
    <row r="404" s="25" customFormat="1" ht="16.5" hidden="1" spans="3:43">
      <c r="C404" s="25" t="str">
        <f>_xlfn.XLOOKUP(D404,[1]整理明细!$C:$C,[1]整理明细!$B:$B)</f>
        <v>S413069</v>
      </c>
      <c r="D404" s="25" t="s">
        <v>878</v>
      </c>
      <c r="E404" s="25" t="s">
        <v>829</v>
      </c>
      <c r="G404" s="66">
        <v>0</v>
      </c>
      <c r="H404" s="66">
        <v>0</v>
      </c>
      <c r="I404" s="66">
        <v>0</v>
      </c>
      <c r="J404" s="24">
        <f t="shared" ref="J404:L404" si="484">P404+V404+Y404+AB404+AE404+S404+M404</f>
        <v>0</v>
      </c>
      <c r="K404" s="24">
        <f t="shared" si="484"/>
        <v>227793.27</v>
      </c>
      <c r="L404" s="24">
        <f t="shared" si="484"/>
        <v>-227793.27</v>
      </c>
      <c r="M404" s="33"/>
      <c r="N404" s="2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>
        <v>227793.27</v>
      </c>
      <c r="AD404" s="24">
        <f t="shared" si="464"/>
        <v>-227793.27</v>
      </c>
      <c r="AE404" s="24"/>
      <c r="AF404" s="24"/>
      <c r="AG404" s="24">
        <f t="shared" si="465"/>
        <v>0</v>
      </c>
      <c r="AI404" s="42">
        <f t="shared" si="467"/>
        <v>227793.27</v>
      </c>
      <c r="AJ404" s="42">
        <f t="shared" si="468"/>
        <v>227793.27</v>
      </c>
      <c r="AK404" s="42">
        <f t="shared" si="469"/>
        <v>227793.27</v>
      </c>
      <c r="AL404" s="42">
        <f t="shared" si="470"/>
        <v>227793.27</v>
      </c>
      <c r="AM404" s="43" t="e">
        <f>VLOOKUP(D404,'[9]2月'!$B:$C,2,0)</f>
        <v>#N/A</v>
      </c>
      <c r="AN404" s="43" t="e">
        <f>VLOOKUP(C404,河北应付账款!$C:$AL,18,0)</f>
        <v>#N/A</v>
      </c>
      <c r="AO404" s="43" t="e">
        <f>VLOOKUP(C404,'河北原材料（大宗）'!$C:$AN,20,0)</f>
        <v>#N/A</v>
      </c>
      <c r="AP404" s="43" t="e">
        <f>VLOOKUP(C404,'预付&amp;票到付款'!$B:$AU,15,0)</f>
        <v>#N/A</v>
      </c>
      <c r="AQ404" s="43">
        <f>VLOOKUP(C404,'涉诉-河北'!$B:$AV,15,0)</f>
        <v>-227793.27</v>
      </c>
    </row>
    <row r="405" s="25" customFormat="1" ht="16.5" hidden="1" spans="3:43">
      <c r="C405" s="25" t="str">
        <f>_xlfn.XLOOKUP(D405,[1]整理明细!$C:$C,[1]整理明细!$B:$B)</f>
        <v>S513142</v>
      </c>
      <c r="D405" s="25" t="s">
        <v>790</v>
      </c>
      <c r="E405" s="25" t="s">
        <v>644</v>
      </c>
      <c r="F405" s="25" t="s">
        <v>750</v>
      </c>
      <c r="G405" s="66">
        <v>0</v>
      </c>
      <c r="H405" s="66">
        <v>0</v>
      </c>
      <c r="I405" s="66">
        <v>0</v>
      </c>
      <c r="J405" s="24">
        <f t="shared" ref="J405:L405" si="485">P405+V405+Y405+AB405+AE405+S405+M405</f>
        <v>0</v>
      </c>
      <c r="K405" s="24">
        <f t="shared" si="485"/>
        <v>8760</v>
      </c>
      <c r="L405" s="24">
        <f t="shared" si="485"/>
        <v>-8760</v>
      </c>
      <c r="M405" s="33"/>
      <c r="N405" s="2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>
        <v>8760</v>
      </c>
      <c r="AD405" s="24">
        <f t="shared" si="464"/>
        <v>-8760</v>
      </c>
      <c r="AE405" s="24"/>
      <c r="AF405" s="24"/>
      <c r="AG405" s="24">
        <f t="shared" si="465"/>
        <v>0</v>
      </c>
      <c r="AI405" s="42">
        <f t="shared" si="467"/>
        <v>8760</v>
      </c>
      <c r="AJ405" s="42">
        <f t="shared" si="468"/>
        <v>8760</v>
      </c>
      <c r="AK405" s="42">
        <f t="shared" si="469"/>
        <v>8760</v>
      </c>
      <c r="AL405" s="42">
        <f t="shared" si="470"/>
        <v>8760</v>
      </c>
      <c r="AM405" s="43" t="e">
        <f>VLOOKUP(D405,'[9]2月'!$B:$C,2,0)</f>
        <v>#N/A</v>
      </c>
      <c r="AN405" s="43" t="e">
        <f>VLOOKUP(C405,河北应付账款!$C:$AL,18,0)</f>
        <v>#N/A</v>
      </c>
      <c r="AO405" s="43">
        <f>VLOOKUP(C405,'河北原材料（大宗）'!$C:$AN,20,0)</f>
        <v>0</v>
      </c>
      <c r="AP405" s="43" t="e">
        <f>VLOOKUP(C405,'预付&amp;票到付款'!$B:$AU,15,0)</f>
        <v>#N/A</v>
      </c>
      <c r="AQ405" s="43" t="e">
        <f>VLOOKUP(C405,'涉诉-河北'!$B:$AV,15,0)</f>
        <v>#N/A</v>
      </c>
    </row>
    <row r="406" s="25" customFormat="1" ht="16.5" hidden="1" spans="3:43">
      <c r="C406" s="25" t="str">
        <f>_xlfn.XLOOKUP(D406,[1]整理明细!$C:$C,[1]整理明细!$B:$B)</f>
        <v>S512031</v>
      </c>
      <c r="D406" s="25" t="s">
        <v>880</v>
      </c>
      <c r="E406" s="25" t="s">
        <v>829</v>
      </c>
      <c r="G406" s="66">
        <v>0</v>
      </c>
      <c r="H406" s="66">
        <v>0</v>
      </c>
      <c r="I406" s="66">
        <v>0</v>
      </c>
      <c r="J406" s="24">
        <f t="shared" ref="J406:L406" si="486">P406+V406+Y406+AB406+AE406+S406+M406</f>
        <v>7748.78666666667</v>
      </c>
      <c r="K406" s="24">
        <f t="shared" si="486"/>
        <v>58115.9</v>
      </c>
      <c r="L406" s="24">
        <f t="shared" si="486"/>
        <v>-50367.1133333333</v>
      </c>
      <c r="M406" s="33"/>
      <c r="N406" s="2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>
        <v>58115.9</v>
      </c>
      <c r="AD406" s="24">
        <f t="shared" si="464"/>
        <v>-58115.9</v>
      </c>
      <c r="AE406" s="24">
        <f>VLOOKUP(D406,[8]签批清单!$B:$C,2,0)</f>
        <v>7748.78666666667</v>
      </c>
      <c r="AF406" s="24"/>
      <c r="AG406" s="24">
        <f t="shared" si="465"/>
        <v>7748.78666666667</v>
      </c>
      <c r="AI406" s="42">
        <f t="shared" si="467"/>
        <v>50367.1133333333</v>
      </c>
      <c r="AJ406" s="42">
        <f t="shared" si="468"/>
        <v>50367.1133333333</v>
      </c>
      <c r="AK406" s="42">
        <f t="shared" si="469"/>
        <v>50367.1133333333</v>
      </c>
      <c r="AL406" s="42">
        <f t="shared" si="470"/>
        <v>50367.1133333333</v>
      </c>
      <c r="AM406" s="43" t="e">
        <f>VLOOKUP(D406,'[9]2月'!$B:$C,2,0)</f>
        <v>#N/A</v>
      </c>
      <c r="AN406" s="43" t="e">
        <f>VLOOKUP(C406,河北应付账款!$C:$AL,18,0)</f>
        <v>#N/A</v>
      </c>
      <c r="AO406" s="43" t="e">
        <f>VLOOKUP(C406,'河北原材料（大宗）'!$C:$AN,20,0)</f>
        <v>#N/A</v>
      </c>
      <c r="AP406" s="43" t="e">
        <f>VLOOKUP(C406,'预付&amp;票到付款'!$B:$AU,15,0)</f>
        <v>#N/A</v>
      </c>
      <c r="AQ406" s="43">
        <f>VLOOKUP(C406,'涉诉-河北'!$B:$AV,15,0)</f>
        <v>-58115.9</v>
      </c>
    </row>
    <row r="407" s="25" customFormat="1" ht="16.5" hidden="1" spans="3:43">
      <c r="C407" s="25" t="str">
        <f>_xlfn.XLOOKUP(D407,[1]整理明细!$C:$C,[1]整理明细!$B:$B)</f>
        <v>S412029</v>
      </c>
      <c r="D407" s="25" t="s">
        <v>882</v>
      </c>
      <c r="E407" s="25" t="s">
        <v>829</v>
      </c>
      <c r="G407" s="66">
        <v>0</v>
      </c>
      <c r="H407" s="66">
        <v>0</v>
      </c>
      <c r="I407" s="66">
        <v>0</v>
      </c>
      <c r="J407" s="24">
        <f t="shared" ref="J407:L407" si="487">P407+V407+Y407+AB407+AE407+S407+M407</f>
        <v>0</v>
      </c>
      <c r="K407" s="24">
        <f t="shared" si="487"/>
        <v>59700</v>
      </c>
      <c r="L407" s="24">
        <f t="shared" si="487"/>
        <v>-59700</v>
      </c>
      <c r="M407" s="33"/>
      <c r="N407" s="2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>
        <v>59700</v>
      </c>
      <c r="AD407" s="24">
        <f t="shared" si="464"/>
        <v>-59700</v>
      </c>
      <c r="AE407" s="24"/>
      <c r="AF407" s="24"/>
      <c r="AG407" s="24">
        <f t="shared" si="465"/>
        <v>0</v>
      </c>
      <c r="AI407" s="42">
        <f t="shared" si="467"/>
        <v>59700</v>
      </c>
      <c r="AJ407" s="42">
        <f t="shared" si="468"/>
        <v>59700</v>
      </c>
      <c r="AK407" s="42">
        <f t="shared" si="469"/>
        <v>59700</v>
      </c>
      <c r="AL407" s="42">
        <f t="shared" si="470"/>
        <v>59700</v>
      </c>
      <c r="AM407" s="43" t="e">
        <f>VLOOKUP(D407,'[9]2月'!$B:$C,2,0)</f>
        <v>#N/A</v>
      </c>
      <c r="AN407" s="43" t="e">
        <f>VLOOKUP(C407,河北应付账款!$C:$AL,18,0)</f>
        <v>#N/A</v>
      </c>
      <c r="AO407" s="43" t="e">
        <f>VLOOKUP(C407,'河北原材料（大宗）'!$C:$AN,20,0)</f>
        <v>#N/A</v>
      </c>
      <c r="AP407" s="43" t="e">
        <f>VLOOKUP(C407,'预付&amp;票到付款'!$B:$AU,15,0)</f>
        <v>#N/A</v>
      </c>
      <c r="AQ407" s="43">
        <f>VLOOKUP(C407,'涉诉-河北'!$B:$AV,15,0)</f>
        <v>-59700</v>
      </c>
    </row>
    <row r="408" s="25" customFormat="1" ht="16.5" hidden="1" spans="3:43">
      <c r="C408" s="25" t="s">
        <v>610</v>
      </c>
      <c r="D408" s="25" t="s">
        <v>611</v>
      </c>
      <c r="E408" s="25" t="s">
        <v>1080</v>
      </c>
      <c r="F408" s="25" t="s">
        <v>645</v>
      </c>
      <c r="G408" s="66">
        <f>VLOOKUP($C408,'[2]2024.01月支付计划'!$B:$H,5,0)</f>
        <v>9000</v>
      </c>
      <c r="H408" s="66">
        <f>VLOOKUP($C408,'[2]2024.01月支付计划'!$B:$H,6,0)</f>
        <v>0</v>
      </c>
      <c r="I408" s="66">
        <f>VLOOKUP($C408,'[2]2024.01月支付计划'!$B:$H,7,0)</f>
        <v>0</v>
      </c>
      <c r="J408" s="24">
        <f t="shared" ref="J408:L408" si="488">P408+V408+Y408+AB408+AE408+S408+M408</f>
        <v>9000</v>
      </c>
      <c r="K408" s="24">
        <f t="shared" si="488"/>
        <v>27500</v>
      </c>
      <c r="L408" s="24">
        <f t="shared" si="488"/>
        <v>-27500</v>
      </c>
      <c r="M408" s="33">
        <v>9000</v>
      </c>
      <c r="N408" s="2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>
        <v>27500</v>
      </c>
      <c r="AD408" s="24">
        <f t="shared" si="464"/>
        <v>-27500</v>
      </c>
      <c r="AE408" s="24"/>
      <c r="AF408" s="24"/>
      <c r="AG408" s="24">
        <f t="shared" si="465"/>
        <v>0</v>
      </c>
      <c r="AI408" s="42">
        <f t="shared" si="467"/>
        <v>27500</v>
      </c>
      <c r="AJ408" s="42">
        <f t="shared" si="468"/>
        <v>27500</v>
      </c>
      <c r="AK408" s="42">
        <f t="shared" si="469"/>
        <v>27500</v>
      </c>
      <c r="AL408" s="42">
        <f t="shared" si="470"/>
        <v>18500</v>
      </c>
      <c r="AM408" s="43" t="e">
        <f>VLOOKUP(D408,'[9]2月'!$B:$C,2,0)</f>
        <v>#N/A</v>
      </c>
      <c r="AN408" s="43">
        <f>VLOOKUP(C408,河北应付账款!$C:$AL,18,0)</f>
        <v>0</v>
      </c>
      <c r="AO408" s="43" t="e">
        <f>VLOOKUP(C408,'河北原材料（大宗）'!$C:$AN,20,0)</f>
        <v>#N/A</v>
      </c>
      <c r="AP408" s="43" t="e">
        <f>VLOOKUP(C408,'预付&amp;票到付款'!$B:$AU,15,0)</f>
        <v>#N/A</v>
      </c>
      <c r="AQ408" s="43" t="e">
        <f>VLOOKUP(C408,'涉诉-河北'!$B:$AV,15,0)</f>
        <v>#N/A</v>
      </c>
    </row>
    <row r="409" s="25" customFormat="1" ht="16.5" hidden="1" spans="3:43">
      <c r="C409" s="25" t="str">
        <f>_xlfn.XLOOKUP(D409,[1]整理明细!$C:$C,[1]整理明细!$B:$B)</f>
        <v>S411003</v>
      </c>
      <c r="D409" s="25" t="s">
        <v>792</v>
      </c>
      <c r="E409" s="25" t="s">
        <v>644</v>
      </c>
      <c r="F409" s="25" t="s">
        <v>690</v>
      </c>
      <c r="G409" s="66">
        <v>0</v>
      </c>
      <c r="H409" s="66">
        <v>0</v>
      </c>
      <c r="I409" s="66">
        <v>0</v>
      </c>
      <c r="J409" s="24">
        <f t="shared" ref="J409:L409" si="489">P409+V409+Y409+AB409+AE409+S409+M409</f>
        <v>12.5333333333333</v>
      </c>
      <c r="K409" s="24">
        <f t="shared" si="489"/>
        <v>94</v>
      </c>
      <c r="L409" s="24">
        <f t="shared" si="489"/>
        <v>-81.4666666666667</v>
      </c>
      <c r="M409" s="33"/>
      <c r="N409" s="2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24">
        <f>VLOOKUP(D409,[8]签批清单!$B:$C,2,0)</f>
        <v>12.5333333333333</v>
      </c>
      <c r="AF409" s="34">
        <v>94</v>
      </c>
      <c r="AG409" s="24">
        <f t="shared" si="465"/>
        <v>-81.4666666666667</v>
      </c>
      <c r="AI409" s="42">
        <f t="shared" si="467"/>
        <v>81.4666666666667</v>
      </c>
      <c r="AJ409" s="42">
        <f t="shared" si="468"/>
        <v>81.4666666666667</v>
      </c>
      <c r="AK409" s="42">
        <f t="shared" si="469"/>
        <v>81.4666666666667</v>
      </c>
      <c r="AL409" s="42">
        <f t="shared" si="470"/>
        <v>81.4666666666667</v>
      </c>
      <c r="AM409" s="43" t="e">
        <f>VLOOKUP(D409,'[9]2月'!$B:$C,2,0)</f>
        <v>#N/A</v>
      </c>
      <c r="AN409" s="43" t="e">
        <f>VLOOKUP(C409,河北应付账款!$C:$AL,18,0)</f>
        <v>#N/A</v>
      </c>
      <c r="AO409" s="43">
        <f>VLOOKUP(C409,'河北原材料（大宗）'!$C:$AN,20,0)</f>
        <v>0</v>
      </c>
      <c r="AP409" s="43" t="e">
        <f>VLOOKUP(C409,'预付&amp;票到付款'!$B:$AU,15,0)</f>
        <v>#N/A</v>
      </c>
      <c r="AQ409" s="43" t="e">
        <f>VLOOKUP(C409,'涉诉-河北'!$B:$AV,15,0)</f>
        <v>#N/A</v>
      </c>
    </row>
    <row r="410" s="25" customFormat="1" ht="16.5" hidden="1" spans="3:44">
      <c r="C410" s="25" t="str">
        <f>_xlfn.XLOOKUP(D410,[1]整理明细!$C:$C,[1]整理明细!$B:$B)</f>
        <v>S413144</v>
      </c>
      <c r="D410" s="25" t="s">
        <v>1106</v>
      </c>
      <c r="E410" s="25" t="s">
        <v>1078</v>
      </c>
      <c r="G410" s="66">
        <v>0</v>
      </c>
      <c r="H410" s="66">
        <v>0</v>
      </c>
      <c r="I410" s="66">
        <v>0</v>
      </c>
      <c r="J410" s="24">
        <f t="shared" ref="J410:L410" si="490">P410+V410+Y410+AB410+AE410+S410+M410</f>
        <v>0</v>
      </c>
      <c r="K410" s="24">
        <f t="shared" si="490"/>
        <v>21503.69</v>
      </c>
      <c r="L410" s="24">
        <f t="shared" si="490"/>
        <v>-21503.69</v>
      </c>
      <c r="M410" s="33"/>
      <c r="N410" s="2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24"/>
      <c r="AF410" s="34">
        <v>21503.69</v>
      </c>
      <c r="AG410" s="24">
        <f t="shared" si="465"/>
        <v>-21503.69</v>
      </c>
      <c r="AI410" s="42">
        <f t="shared" si="467"/>
        <v>21503.69</v>
      </c>
      <c r="AJ410" s="42">
        <f t="shared" si="468"/>
        <v>21503.69</v>
      </c>
      <c r="AK410" s="42">
        <f t="shared" si="469"/>
        <v>21503.69</v>
      </c>
      <c r="AL410" s="42">
        <f t="shared" si="470"/>
        <v>21503.69</v>
      </c>
      <c r="AM410" s="43" t="e">
        <f>VLOOKUP(D410,'[9]2月'!$B:$C,2,0)</f>
        <v>#N/A</v>
      </c>
      <c r="AN410" s="43" t="e">
        <f>VLOOKUP(C410,河北应付账款!$C:$AL,18,0)</f>
        <v>#N/A</v>
      </c>
      <c r="AO410" s="43" t="e">
        <f>VLOOKUP(C410,'河北原材料（大宗）'!$C:$AN,20,0)</f>
        <v>#N/A</v>
      </c>
      <c r="AP410" s="43" t="e">
        <f>VLOOKUP(C410,'预付&amp;票到付款'!$B:$AU,15,0)</f>
        <v>#N/A</v>
      </c>
      <c r="AQ410" s="43" t="e">
        <f>VLOOKUP(C410,'涉诉-河北'!$B:$AV,15,0)</f>
        <v>#N/A</v>
      </c>
      <c r="AR410" s="43"/>
    </row>
    <row r="411" s="25" customFormat="1" ht="16.5" hidden="1" spans="3:44">
      <c r="C411" s="25" t="str">
        <f>_xlfn.XLOOKUP(D411,[1]整理明细!$C:$C,[1]整理明细!$B:$B)</f>
        <v>S413041</v>
      </c>
      <c r="D411" s="25" t="s">
        <v>1107</v>
      </c>
      <c r="E411" s="25" t="s">
        <v>1078</v>
      </c>
      <c r="G411" s="66">
        <v>0</v>
      </c>
      <c r="H411" s="66">
        <v>0</v>
      </c>
      <c r="I411" s="66">
        <v>0</v>
      </c>
      <c r="J411" s="24">
        <f t="shared" ref="J411:L411" si="491">P411+V411+Y411+AB411+AE411+S411+M411</f>
        <v>0</v>
      </c>
      <c r="K411" s="24">
        <f t="shared" si="491"/>
        <v>2411.77</v>
      </c>
      <c r="L411" s="24">
        <f t="shared" si="491"/>
        <v>-2411.77</v>
      </c>
      <c r="M411" s="33"/>
      <c r="N411" s="2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24"/>
      <c r="AF411" s="34">
        <v>2411.77</v>
      </c>
      <c r="AG411" s="24">
        <f t="shared" si="465"/>
        <v>-2411.77</v>
      </c>
      <c r="AI411" s="42">
        <f t="shared" si="467"/>
        <v>2411.77</v>
      </c>
      <c r="AJ411" s="42">
        <f t="shared" si="468"/>
        <v>2411.77</v>
      </c>
      <c r="AK411" s="42">
        <f t="shared" si="469"/>
        <v>2411.77</v>
      </c>
      <c r="AL411" s="42">
        <f t="shared" si="470"/>
        <v>2411.77</v>
      </c>
      <c r="AM411" s="43" t="e">
        <f>VLOOKUP(D411,'[9]2月'!$B:$C,2,0)</f>
        <v>#N/A</v>
      </c>
      <c r="AN411" s="43" t="e">
        <f>VLOOKUP(C411,河北应付账款!$C:$AL,18,0)</f>
        <v>#N/A</v>
      </c>
      <c r="AO411" s="43" t="e">
        <f>VLOOKUP(C411,'河北原材料（大宗）'!$C:$AN,20,0)</f>
        <v>#N/A</v>
      </c>
      <c r="AP411" s="43" t="e">
        <f>VLOOKUP(C411,'预付&amp;票到付款'!$B:$AU,15,0)</f>
        <v>#N/A</v>
      </c>
      <c r="AQ411" s="43" t="e">
        <f>VLOOKUP(C411,'涉诉-河北'!$B:$AV,15,0)</f>
        <v>#N/A</v>
      </c>
      <c r="AR411" s="43"/>
    </row>
    <row r="412" s="25" customFormat="1" ht="16.5" hidden="1" spans="3:44">
      <c r="C412" s="25" t="str">
        <f>_xlfn.XLOOKUP(D412,[1]整理明细!$C:$C,[1]整理明细!$B:$B)</f>
        <v>S437011</v>
      </c>
      <c r="D412" s="25" t="s">
        <v>1108</v>
      </c>
      <c r="E412" s="25" t="s">
        <v>1078</v>
      </c>
      <c r="G412" s="66">
        <v>0</v>
      </c>
      <c r="H412" s="66">
        <v>0</v>
      </c>
      <c r="I412" s="66">
        <v>0</v>
      </c>
      <c r="J412" s="24">
        <f t="shared" ref="J412:L412" si="492">P412+V412+Y412+AB412+AE412+S412+M412</f>
        <v>2830.50666666667</v>
      </c>
      <c r="K412" s="24">
        <f t="shared" si="492"/>
        <v>22390.01</v>
      </c>
      <c r="L412" s="24">
        <f t="shared" si="492"/>
        <v>-19559.5033333333</v>
      </c>
      <c r="M412" s="33"/>
      <c r="N412" s="2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24">
        <f>VLOOKUP(D412,[8]签批清单!$B:$C,2,0)</f>
        <v>2830.50666666667</v>
      </c>
      <c r="AF412" s="34">
        <v>22390.01</v>
      </c>
      <c r="AG412" s="24">
        <f t="shared" si="465"/>
        <v>-19559.5033333333</v>
      </c>
      <c r="AI412" s="42">
        <f t="shared" si="467"/>
        <v>19559.5033333333</v>
      </c>
      <c r="AJ412" s="42">
        <f t="shared" si="468"/>
        <v>19559.5033333333</v>
      </c>
      <c r="AK412" s="42">
        <f t="shared" si="469"/>
        <v>19559.5033333333</v>
      </c>
      <c r="AL412" s="42">
        <f t="shared" si="470"/>
        <v>19559.5033333333</v>
      </c>
      <c r="AM412" s="43" t="e">
        <f>VLOOKUP(D412,'[9]2月'!$B:$C,2,0)</f>
        <v>#N/A</v>
      </c>
      <c r="AN412" s="43" t="e">
        <f>VLOOKUP(C412,河北应付账款!$C:$AL,18,0)</f>
        <v>#N/A</v>
      </c>
      <c r="AO412" s="43" t="e">
        <f>VLOOKUP(C412,'河北原材料（大宗）'!$C:$AN,20,0)</f>
        <v>#N/A</v>
      </c>
      <c r="AP412" s="43" t="e">
        <f>VLOOKUP(C412,'预付&amp;票到付款'!$B:$AU,15,0)</f>
        <v>#N/A</v>
      </c>
      <c r="AQ412" s="43" t="e">
        <f>VLOOKUP(C412,'涉诉-河北'!$B:$AV,15,0)</f>
        <v>#N/A</v>
      </c>
      <c r="AR412" s="43"/>
    </row>
    <row r="413" s="25" customFormat="1" ht="16.5" hidden="1" spans="3:43">
      <c r="C413" s="25" t="s">
        <v>185</v>
      </c>
      <c r="D413" s="25" t="s">
        <v>186</v>
      </c>
      <c r="E413" s="25" t="s">
        <v>1078</v>
      </c>
      <c r="G413" s="66">
        <f>VLOOKUP($C413,'[2]2024.01月支付计划'!$B:$H,5,0)</f>
        <v>266650.3</v>
      </c>
      <c r="H413" s="66">
        <f>VLOOKUP($C413,'[2]2024.01月支付计划'!$B:$H,6,0)</f>
        <v>117082</v>
      </c>
      <c r="I413" s="66">
        <f>VLOOKUP($C413,'[2]2024.01月支付计划'!$B:$H,7,0)</f>
        <v>19513.6666666667</v>
      </c>
      <c r="J413" s="24">
        <f t="shared" ref="J413:L413" si="493">P413+V413+Y413+AB413+AE413+S413+M413</f>
        <v>16000</v>
      </c>
      <c r="K413" s="24">
        <f t="shared" si="493"/>
        <v>1411</v>
      </c>
      <c r="L413" s="24">
        <f t="shared" si="493"/>
        <v>0</v>
      </c>
      <c r="M413" s="33">
        <v>16000</v>
      </c>
      <c r="N413" s="24">
        <v>1411</v>
      </c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24"/>
      <c r="AF413" s="34"/>
      <c r="AG413" s="24"/>
      <c r="AI413" s="42">
        <f t="shared" si="467"/>
        <v>1411</v>
      </c>
      <c r="AJ413" s="42">
        <f t="shared" si="468"/>
        <v>1411</v>
      </c>
      <c r="AK413" s="42">
        <f t="shared" si="469"/>
        <v>1411</v>
      </c>
      <c r="AL413" s="42">
        <f t="shared" si="470"/>
        <v>-14589</v>
      </c>
      <c r="AM413" s="43" t="e">
        <f>VLOOKUP(D413,'[9]2月'!$B:$C,2,0)</f>
        <v>#N/A</v>
      </c>
      <c r="AN413" s="43">
        <f>VLOOKUP(C413,河北应付账款!$C:$AL,18,0)</f>
        <v>0</v>
      </c>
      <c r="AO413" s="43" t="e">
        <f>VLOOKUP(C413,'河北原材料（大宗）'!$C:$AN,20,0)</f>
        <v>#N/A</v>
      </c>
      <c r="AP413" s="43" t="e">
        <f>VLOOKUP(C413,'预付&amp;票到付款'!$B:$AU,15,0)</f>
        <v>#N/A</v>
      </c>
      <c r="AQ413" s="43" t="e">
        <f>VLOOKUP(C413,'涉诉-河北'!$B:$AV,15,0)</f>
        <v>#N/A</v>
      </c>
    </row>
    <row r="414" s="25" customFormat="1" ht="16.5" hidden="1" spans="3:43">
      <c r="C414" s="25" t="s">
        <v>239</v>
      </c>
      <c r="D414" s="25" t="s">
        <v>240</v>
      </c>
      <c r="E414" s="25" t="s">
        <v>1078</v>
      </c>
      <c r="G414" s="66">
        <f>VLOOKUP($C414,'[2]2024.01月支付计划'!$B:$H,5,0)</f>
        <v>448416.98</v>
      </c>
      <c r="H414" s="66">
        <f>VLOOKUP($C414,'[2]2024.01月支付计划'!$B:$H,6,0)</f>
        <v>448416.98</v>
      </c>
      <c r="I414" s="66">
        <f>VLOOKUP($C414,'[2]2024.01月支付计划'!$B:$H,7,0)</f>
        <v>74736.1633333333</v>
      </c>
      <c r="J414" s="24">
        <f t="shared" ref="J414:L414" si="494">P414+V414+Y414+AB414+AE414+S414+M414</f>
        <v>60000</v>
      </c>
      <c r="K414" s="24">
        <f t="shared" si="494"/>
        <v>0</v>
      </c>
      <c r="L414" s="24">
        <f t="shared" si="494"/>
        <v>0</v>
      </c>
      <c r="M414" s="33">
        <v>60000</v>
      </c>
      <c r="N414" s="2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24"/>
      <c r="AF414" s="34"/>
      <c r="AG414" s="24"/>
      <c r="AI414" s="42">
        <f t="shared" si="467"/>
        <v>0</v>
      </c>
      <c r="AJ414" s="42">
        <f t="shared" si="468"/>
        <v>0</v>
      </c>
      <c r="AK414" s="42">
        <f t="shared" si="469"/>
        <v>0</v>
      </c>
      <c r="AL414" s="42">
        <f t="shared" si="470"/>
        <v>-60000</v>
      </c>
      <c r="AM414" s="43" t="e">
        <f>VLOOKUP(D414,'[9]2月'!$B:$C,2,0)</f>
        <v>#N/A</v>
      </c>
      <c r="AN414" s="43">
        <f>VLOOKUP(C414,河北应付账款!$C:$AL,18,0)</f>
        <v>0</v>
      </c>
      <c r="AO414" s="43" t="e">
        <f>VLOOKUP(C414,'河北原材料（大宗）'!$C:$AN,20,0)</f>
        <v>#N/A</v>
      </c>
      <c r="AP414" s="43" t="e">
        <f>VLOOKUP(C414,'预付&amp;票到付款'!$B:$AU,15,0)</f>
        <v>#N/A</v>
      </c>
      <c r="AQ414" s="43" t="e">
        <f>VLOOKUP(C414,'涉诉-河北'!$B:$AV,15,0)</f>
        <v>#N/A</v>
      </c>
    </row>
    <row r="415" s="25" customFormat="1" ht="16.5" hidden="1" spans="3:43">
      <c r="C415" s="25" t="s">
        <v>247</v>
      </c>
      <c r="D415" s="25" t="s">
        <v>248</v>
      </c>
      <c r="E415" s="25" t="s">
        <v>1078</v>
      </c>
      <c r="G415" s="66">
        <f>VLOOKUP($C415,'[2]2024.01月支付计划'!$B:$H,5,0)</f>
        <v>59100</v>
      </c>
      <c r="H415" s="66">
        <f>VLOOKUP($C415,'[2]2024.01月支付计划'!$B:$H,6,0)</f>
        <v>27600</v>
      </c>
      <c r="I415" s="66">
        <f>VLOOKUP($C415,'[2]2024.01月支付计划'!$B:$H,7,0)</f>
        <v>4600</v>
      </c>
      <c r="J415" s="24">
        <f t="shared" ref="J415:L415" si="495">P415+V415+Y415+AB415+AE415+S415+M415</f>
        <v>4000</v>
      </c>
      <c r="K415" s="24">
        <f t="shared" si="495"/>
        <v>8400</v>
      </c>
      <c r="L415" s="24">
        <f t="shared" si="495"/>
        <v>0</v>
      </c>
      <c r="M415" s="33">
        <v>4000</v>
      </c>
      <c r="N415" s="24">
        <v>8400</v>
      </c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24"/>
      <c r="AF415" s="34"/>
      <c r="AG415" s="24"/>
      <c r="AI415" s="42">
        <f t="shared" si="467"/>
        <v>8400</v>
      </c>
      <c r="AJ415" s="42">
        <f t="shared" si="468"/>
        <v>8400</v>
      </c>
      <c r="AK415" s="42">
        <f t="shared" si="469"/>
        <v>8400</v>
      </c>
      <c r="AL415" s="42">
        <f t="shared" si="470"/>
        <v>4400</v>
      </c>
      <c r="AM415" s="43" t="e">
        <f>VLOOKUP(D415,'[9]2月'!$B:$C,2,0)</f>
        <v>#N/A</v>
      </c>
      <c r="AN415" s="43">
        <f>VLOOKUP(C415,河北应付账款!$C:$AL,18,0)</f>
        <v>0</v>
      </c>
      <c r="AO415" s="43" t="e">
        <f>VLOOKUP(C415,'河北原材料（大宗）'!$C:$AN,20,0)</f>
        <v>#N/A</v>
      </c>
      <c r="AP415" s="43" t="e">
        <f>VLOOKUP(C415,'预付&amp;票到付款'!$B:$AU,15,0)</f>
        <v>#N/A</v>
      </c>
      <c r="AQ415" s="43" t="e">
        <f>VLOOKUP(C415,'涉诉-河北'!$B:$AV,15,0)</f>
        <v>#N/A</v>
      </c>
    </row>
    <row r="416" s="25" customFormat="1" ht="16.5" hidden="1" spans="3:43">
      <c r="C416" s="25" t="s">
        <v>257</v>
      </c>
      <c r="D416" s="25" t="s">
        <v>258</v>
      </c>
      <c r="E416" s="25" t="s">
        <v>1078</v>
      </c>
      <c r="G416" s="66">
        <f>VLOOKUP($C416,'[2]2024.01月支付计划'!$B:$H,5,0)</f>
        <v>79960</v>
      </c>
      <c r="H416" s="66">
        <f>VLOOKUP($C416,'[2]2024.01月支付计划'!$B:$H,6,0)</f>
        <v>25000</v>
      </c>
      <c r="I416" s="66">
        <f>VLOOKUP($C416,'[2]2024.01月支付计划'!$B:$H,7,0)</f>
        <v>4166.66666666667</v>
      </c>
      <c r="J416" s="24">
        <f t="shared" ref="J416:L416" si="496">P416+V416+Y416+AB416+AE416+S416+M416</f>
        <v>3000</v>
      </c>
      <c r="K416" s="24">
        <f t="shared" si="496"/>
        <v>0</v>
      </c>
      <c r="L416" s="24">
        <f t="shared" si="496"/>
        <v>0</v>
      </c>
      <c r="M416" s="33">
        <v>3000</v>
      </c>
      <c r="N416" s="2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24"/>
      <c r="AF416" s="34"/>
      <c r="AG416" s="24"/>
      <c r="AI416" s="42">
        <f t="shared" si="467"/>
        <v>0</v>
      </c>
      <c r="AJ416" s="42">
        <f t="shared" si="468"/>
        <v>0</v>
      </c>
      <c r="AK416" s="42">
        <f t="shared" si="469"/>
        <v>0</v>
      </c>
      <c r="AL416" s="42">
        <f t="shared" si="470"/>
        <v>-3000</v>
      </c>
      <c r="AM416" s="43" t="e">
        <f>VLOOKUP(D416,'[9]2月'!$B:$C,2,0)</f>
        <v>#N/A</v>
      </c>
      <c r="AN416" s="43">
        <f>VLOOKUP(C416,河北应付账款!$C:$AL,18,0)</f>
        <v>0</v>
      </c>
      <c r="AO416" s="43" t="e">
        <f>VLOOKUP(C416,'河北原材料（大宗）'!$C:$AN,20,0)</f>
        <v>#N/A</v>
      </c>
      <c r="AP416" s="43" t="e">
        <f>VLOOKUP(C416,'预付&amp;票到付款'!$B:$AU,15,0)</f>
        <v>#N/A</v>
      </c>
      <c r="AQ416" s="43" t="e">
        <f>VLOOKUP(C416,'涉诉-河北'!$B:$AV,15,0)</f>
        <v>#N/A</v>
      </c>
    </row>
    <row r="417" s="25" customFormat="1" ht="16.5" hidden="1" spans="3:43">
      <c r="C417" s="25" t="s">
        <v>304</v>
      </c>
      <c r="D417" s="25" t="s">
        <v>305</v>
      </c>
      <c r="E417" s="25" t="s">
        <v>1078</v>
      </c>
      <c r="G417" s="66">
        <f>VLOOKUP($C417,'[2]2024.01月支付计划'!$B:$H,5,0)</f>
        <v>123682</v>
      </c>
      <c r="H417" s="66">
        <f>VLOOKUP($C417,'[2]2024.01月支付计划'!$B:$H,6,0)</f>
        <v>97000</v>
      </c>
      <c r="I417" s="66">
        <f>VLOOKUP($C417,'[2]2024.01月支付计划'!$B:$H,7,0)</f>
        <v>16166.6666666667</v>
      </c>
      <c r="J417" s="24">
        <f t="shared" ref="J417:L417" si="497">P417+V417+Y417+AB417+AE417+S417+M417</f>
        <v>13000</v>
      </c>
      <c r="K417" s="24">
        <f t="shared" si="497"/>
        <v>0</v>
      </c>
      <c r="L417" s="24">
        <f t="shared" si="497"/>
        <v>0</v>
      </c>
      <c r="M417" s="33">
        <v>13000</v>
      </c>
      <c r="N417" s="24">
        <v>0</v>
      </c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24"/>
      <c r="AF417" s="34"/>
      <c r="AG417" s="24"/>
      <c r="AI417" s="42">
        <f t="shared" si="467"/>
        <v>0</v>
      </c>
      <c r="AJ417" s="42">
        <f t="shared" si="468"/>
        <v>0</v>
      </c>
      <c r="AK417" s="42">
        <f t="shared" si="469"/>
        <v>0</v>
      </c>
      <c r="AL417" s="42">
        <f t="shared" si="470"/>
        <v>-13000</v>
      </c>
      <c r="AM417" s="43" t="e">
        <f>VLOOKUP(D417,'[9]2月'!$B:$C,2,0)</f>
        <v>#N/A</v>
      </c>
      <c r="AN417" s="43">
        <f>VLOOKUP(C417,河北应付账款!$C:$AL,18,0)</f>
        <v>0</v>
      </c>
      <c r="AO417" s="43" t="e">
        <f>VLOOKUP(C417,'河北原材料（大宗）'!$C:$AN,20,0)</f>
        <v>#N/A</v>
      </c>
      <c r="AP417" s="43" t="e">
        <f>VLOOKUP(C417,'预付&amp;票到付款'!$B:$AU,15,0)</f>
        <v>#N/A</v>
      </c>
      <c r="AQ417" s="43" t="e">
        <f>VLOOKUP(C417,'涉诉-河北'!$B:$AV,15,0)</f>
        <v>#N/A</v>
      </c>
    </row>
    <row r="418" s="25" customFormat="1" ht="16.5" hidden="1" spans="3:43">
      <c r="C418" s="25" t="s">
        <v>500</v>
      </c>
      <c r="D418" s="25" t="s">
        <v>501</v>
      </c>
      <c r="E418" s="25" t="s">
        <v>1078</v>
      </c>
      <c r="G418" s="66">
        <f>VLOOKUP($C418,'[2]2024.01月支付计划'!$B:$H,5,0)</f>
        <v>142294.41</v>
      </c>
      <c r="H418" s="66">
        <f>VLOOKUP($C418,'[2]2024.01月支付计划'!$B:$H,6,0)</f>
        <v>248600</v>
      </c>
      <c r="I418" s="66">
        <f>VLOOKUP($C418,'[2]2024.01月支付计划'!$B:$H,7,0)</f>
        <v>41433.3333333333</v>
      </c>
      <c r="J418" s="24">
        <f t="shared" ref="J418:L418" si="498">P418+V418+Y418+AB418+AE418+S418+M418</f>
        <v>33000</v>
      </c>
      <c r="K418" s="24">
        <f t="shared" si="498"/>
        <v>121994.41</v>
      </c>
      <c r="L418" s="24">
        <f t="shared" si="498"/>
        <v>0</v>
      </c>
      <c r="M418" s="33">
        <v>33000</v>
      </c>
      <c r="N418" s="24">
        <v>121994.41</v>
      </c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24"/>
      <c r="AF418" s="34"/>
      <c r="AG418" s="24"/>
      <c r="AI418" s="42">
        <f t="shared" si="467"/>
        <v>121994.41</v>
      </c>
      <c r="AJ418" s="42">
        <f t="shared" si="468"/>
        <v>121994.41</v>
      </c>
      <c r="AK418" s="42">
        <f t="shared" si="469"/>
        <v>121994.41</v>
      </c>
      <c r="AL418" s="42">
        <f t="shared" si="470"/>
        <v>88994.41</v>
      </c>
      <c r="AM418" s="43" t="e">
        <f>VLOOKUP(D418,'[9]2月'!$B:$C,2,0)</f>
        <v>#N/A</v>
      </c>
      <c r="AN418" s="43">
        <f>VLOOKUP(C418,河北应付账款!$C:$AL,18,0)</f>
        <v>0</v>
      </c>
      <c r="AO418" s="43" t="e">
        <f>VLOOKUP(C418,'河北原材料（大宗）'!$C:$AN,20,0)</f>
        <v>#N/A</v>
      </c>
      <c r="AP418" s="43" t="e">
        <f>VLOOKUP(C418,'预付&amp;票到付款'!$B:$AU,15,0)</f>
        <v>#N/A</v>
      </c>
      <c r="AQ418" s="43" t="e">
        <f>VLOOKUP(C418,'涉诉-河北'!$B:$AV,15,0)</f>
        <v>#N/A</v>
      </c>
    </row>
    <row r="419" s="25" customFormat="1" ht="16.5" hidden="1" spans="3:43">
      <c r="C419" s="25" t="s">
        <v>512</v>
      </c>
      <c r="D419" s="25" t="s">
        <v>513</v>
      </c>
      <c r="E419" s="25" t="s">
        <v>1078</v>
      </c>
      <c r="G419" s="66">
        <f>VLOOKUP($C419,'[2]2024.01月支付计划'!$B:$H,5,0)</f>
        <v>26870</v>
      </c>
      <c r="H419" s="66">
        <f>VLOOKUP($C419,'[2]2024.01月支付计划'!$B:$H,6,0)</f>
        <v>30870</v>
      </c>
      <c r="I419" s="66">
        <f>VLOOKUP($C419,'[2]2024.01月支付计划'!$B:$H,7,0)</f>
        <v>5145</v>
      </c>
      <c r="J419" s="24">
        <f t="shared" ref="J419:L419" si="499">P419+V419+Y419+AB419+AE419+S419+M419</f>
        <v>4000</v>
      </c>
      <c r="K419" s="24">
        <f t="shared" si="499"/>
        <v>0</v>
      </c>
      <c r="L419" s="24">
        <f t="shared" si="499"/>
        <v>0</v>
      </c>
      <c r="M419" s="33">
        <v>4000</v>
      </c>
      <c r="N419" s="2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24"/>
      <c r="AF419" s="34"/>
      <c r="AG419" s="24"/>
      <c r="AI419" s="42">
        <f t="shared" si="467"/>
        <v>0</v>
      </c>
      <c r="AJ419" s="42">
        <f t="shared" si="468"/>
        <v>0</v>
      </c>
      <c r="AK419" s="42">
        <f t="shared" si="469"/>
        <v>0</v>
      </c>
      <c r="AL419" s="42">
        <f t="shared" si="470"/>
        <v>-4000</v>
      </c>
      <c r="AM419" s="43" t="e">
        <f>VLOOKUP(D419,'[9]2月'!$B:$C,2,0)</f>
        <v>#N/A</v>
      </c>
      <c r="AN419" s="43">
        <f>VLOOKUP(C419,河北应付账款!$C:$AL,18,0)</f>
        <v>0</v>
      </c>
      <c r="AO419" s="43" t="e">
        <f>VLOOKUP(C419,'河北原材料（大宗）'!$C:$AN,20,0)</f>
        <v>#N/A</v>
      </c>
      <c r="AP419" s="43" t="e">
        <f>VLOOKUP(C419,'预付&amp;票到付款'!$B:$AU,15,0)</f>
        <v>#N/A</v>
      </c>
      <c r="AQ419" s="43" t="e">
        <f>VLOOKUP(C419,'涉诉-河北'!$B:$AV,15,0)</f>
        <v>#N/A</v>
      </c>
    </row>
    <row r="420" s="25" customFormat="1" ht="16.5" hidden="1" spans="3:43">
      <c r="C420" s="25" t="s">
        <v>534</v>
      </c>
      <c r="D420" s="25" t="s">
        <v>535</v>
      </c>
      <c r="E420" s="25" t="s">
        <v>1078</v>
      </c>
      <c r="G420" s="66">
        <f>VLOOKUP($C420,'[2]2024.01月支付计划'!$B:$H,5,0)</f>
        <v>6000</v>
      </c>
      <c r="H420" s="66">
        <f>VLOOKUP($C420,'[2]2024.01月支付计划'!$B:$H,6,0)</f>
        <v>10000</v>
      </c>
      <c r="I420" s="66">
        <f>VLOOKUP($C420,'[2]2024.01月支付计划'!$B:$H,7,0)</f>
        <v>1666.66666666667</v>
      </c>
      <c r="J420" s="24">
        <f t="shared" ref="J420:L420" si="500">P420+V420+Y420+AB420+AE420+S420+M420</f>
        <v>1000</v>
      </c>
      <c r="K420" s="24">
        <f t="shared" si="500"/>
        <v>0</v>
      </c>
      <c r="L420" s="24">
        <f t="shared" si="500"/>
        <v>0</v>
      </c>
      <c r="M420" s="33">
        <v>1000</v>
      </c>
      <c r="N420" s="2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24"/>
      <c r="AF420" s="34"/>
      <c r="AG420" s="24"/>
      <c r="AI420" s="42">
        <f t="shared" si="467"/>
        <v>0</v>
      </c>
      <c r="AJ420" s="42">
        <f t="shared" si="468"/>
        <v>0</v>
      </c>
      <c r="AK420" s="42">
        <f t="shared" si="469"/>
        <v>0</v>
      </c>
      <c r="AL420" s="42">
        <f t="shared" si="470"/>
        <v>-1000</v>
      </c>
      <c r="AM420" s="43" t="e">
        <f>VLOOKUP(D420,'[9]2月'!$B:$C,2,0)</f>
        <v>#N/A</v>
      </c>
      <c r="AN420" s="43">
        <f>VLOOKUP(C420,河北应付账款!$C:$AL,18,0)</f>
        <v>0</v>
      </c>
      <c r="AO420" s="43" t="e">
        <f>VLOOKUP(C420,'河北原材料（大宗）'!$C:$AN,20,0)</f>
        <v>#N/A</v>
      </c>
      <c r="AP420" s="43" t="e">
        <f>VLOOKUP(C420,'预付&amp;票到付款'!$B:$AU,15,0)</f>
        <v>#N/A</v>
      </c>
      <c r="AQ420" s="43" t="e">
        <f>VLOOKUP(C420,'涉诉-河北'!$B:$AV,15,0)</f>
        <v>#N/A</v>
      </c>
    </row>
    <row r="421" s="25" customFormat="1" ht="16.5" hidden="1" spans="3:43">
      <c r="C421" s="25" t="s">
        <v>536</v>
      </c>
      <c r="D421" s="25" t="s">
        <v>537</v>
      </c>
      <c r="E421" s="25" t="s">
        <v>1078</v>
      </c>
      <c r="G421" s="66">
        <f>VLOOKUP($C421,'[2]2024.01月支付计划'!$B:$H,5,0)</f>
        <v>8750</v>
      </c>
      <c r="H421" s="66">
        <f>VLOOKUP($C421,'[2]2024.01月支付计划'!$B:$H,6,0)</f>
        <v>17500</v>
      </c>
      <c r="I421" s="66">
        <f>VLOOKUP($C421,'[2]2024.01月支付计划'!$B:$H,7,0)</f>
        <v>2916.66666666667</v>
      </c>
      <c r="J421" s="24">
        <f t="shared" ref="J421:L421" si="501">P421+V421+Y421+AB421+AE421+S421+M421</f>
        <v>2000</v>
      </c>
      <c r="K421" s="24">
        <f t="shared" si="501"/>
        <v>7000</v>
      </c>
      <c r="L421" s="24">
        <f t="shared" si="501"/>
        <v>0</v>
      </c>
      <c r="M421" s="33">
        <v>2000</v>
      </c>
      <c r="N421" s="24">
        <v>7000</v>
      </c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24"/>
      <c r="AF421" s="34"/>
      <c r="AG421" s="24"/>
      <c r="AI421" s="42">
        <f t="shared" si="467"/>
        <v>7000</v>
      </c>
      <c r="AJ421" s="42">
        <f t="shared" si="468"/>
        <v>7000</v>
      </c>
      <c r="AK421" s="42">
        <f t="shared" si="469"/>
        <v>7000</v>
      </c>
      <c r="AL421" s="42">
        <f t="shared" si="470"/>
        <v>5000</v>
      </c>
      <c r="AM421" s="43" t="e">
        <f>VLOOKUP(D421,'[9]2月'!$B:$C,2,0)</f>
        <v>#N/A</v>
      </c>
      <c r="AN421" s="43">
        <f>VLOOKUP(C421,河北应付账款!$C:$AL,18,0)</f>
        <v>0</v>
      </c>
      <c r="AO421" s="43" t="e">
        <f>VLOOKUP(C421,'河北原材料（大宗）'!$C:$AN,20,0)</f>
        <v>#N/A</v>
      </c>
      <c r="AP421" s="43" t="e">
        <f>VLOOKUP(C421,'预付&amp;票到付款'!$B:$AU,15,0)</f>
        <v>#N/A</v>
      </c>
      <c r="AQ421" s="43" t="e">
        <f>VLOOKUP(C421,'涉诉-河北'!$B:$AV,15,0)</f>
        <v>#N/A</v>
      </c>
    </row>
    <row r="422" s="25" customFormat="1" ht="16.5" hidden="1" spans="2:44">
      <c r="B422" s="72"/>
      <c r="C422" s="72" t="s">
        <v>604</v>
      </c>
      <c r="D422" s="72" t="s">
        <v>605</v>
      </c>
      <c r="E422" s="72" t="s">
        <v>1080</v>
      </c>
      <c r="F422" s="72" t="s">
        <v>1109</v>
      </c>
      <c r="G422" s="66">
        <f>VLOOKUP($C422,'[2]2024.01月支付计划'!$B:$H,5,0)</f>
        <v>35000</v>
      </c>
      <c r="H422" s="66">
        <f>VLOOKUP($C422,'[2]2024.01月支付计划'!$B:$H,6,0)</f>
        <v>0</v>
      </c>
      <c r="I422" s="66">
        <f>VLOOKUP($C422,'[2]2024.01月支付计划'!$B:$H,7,0)</f>
        <v>0</v>
      </c>
      <c r="J422" s="24">
        <f t="shared" ref="J422:L422" si="502">P422+V422+Y422+AB422+AE422+S422+M422</f>
        <v>35000</v>
      </c>
      <c r="K422" s="24">
        <f t="shared" si="502"/>
        <v>0</v>
      </c>
      <c r="L422" s="24">
        <f t="shared" si="502"/>
        <v>0</v>
      </c>
      <c r="M422" s="33">
        <v>35000</v>
      </c>
      <c r="N422" s="2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24"/>
      <c r="AF422" s="34"/>
      <c r="AG422" s="24"/>
      <c r="AI422" s="42">
        <f t="shared" si="467"/>
        <v>0</v>
      </c>
      <c r="AJ422" s="42">
        <f t="shared" si="468"/>
        <v>0</v>
      </c>
      <c r="AK422" s="42">
        <f t="shared" si="469"/>
        <v>0</v>
      </c>
      <c r="AL422" s="42">
        <f t="shared" si="470"/>
        <v>-35000</v>
      </c>
      <c r="AM422" s="43" t="e">
        <f>VLOOKUP(D422,'[9]2月'!$B:$C,2,0)</f>
        <v>#N/A</v>
      </c>
      <c r="AN422" s="43">
        <f>VLOOKUP(C422,河北应付账款!$C:$AL,18,0)</f>
        <v>0</v>
      </c>
      <c r="AO422" s="43" t="e">
        <f>VLOOKUP(C422,'河北原材料（大宗）'!$C:$AN,20,0)</f>
        <v>#N/A</v>
      </c>
      <c r="AP422" s="43" t="e">
        <f>VLOOKUP(C422,'预付&amp;票到付款'!$B:$AU,15,0)</f>
        <v>#N/A</v>
      </c>
      <c r="AQ422" s="43" t="e">
        <f>VLOOKUP(C422,'涉诉-河北'!$B:$AV,15,0)</f>
        <v>#N/A</v>
      </c>
      <c r="AR422" s="43">
        <v>1</v>
      </c>
    </row>
    <row r="423" s="25" customFormat="1" ht="16.5" hidden="1" spans="2:44">
      <c r="B423" s="72"/>
      <c r="C423" s="72" t="s">
        <v>606</v>
      </c>
      <c r="D423" s="72" t="s">
        <v>607</v>
      </c>
      <c r="E423" s="72" t="s">
        <v>1080</v>
      </c>
      <c r="F423" s="72" t="s">
        <v>645</v>
      </c>
      <c r="G423" s="66">
        <f>VLOOKUP($C423,'[2]2024.01月支付计划'!$B:$H,5,0)</f>
        <v>0</v>
      </c>
      <c r="H423" s="66">
        <f>VLOOKUP($C423,'[2]2024.01月支付计划'!$B:$H,6,0)</f>
        <v>0</v>
      </c>
      <c r="I423" s="66">
        <f>VLOOKUP($C423,'[2]2024.01月支付计划'!$B:$H,7,0)</f>
        <v>0</v>
      </c>
      <c r="J423" s="24">
        <f t="shared" ref="J423:L423" si="503">P423+V423+Y423+AB423+AE423+S423+M423</f>
        <v>23221.5</v>
      </c>
      <c r="K423" s="24">
        <f t="shared" si="503"/>
        <v>0</v>
      </c>
      <c r="L423" s="24">
        <f t="shared" si="503"/>
        <v>0</v>
      </c>
      <c r="M423" s="33">
        <v>23221.5</v>
      </c>
      <c r="N423" s="2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24"/>
      <c r="AF423" s="34"/>
      <c r="AG423" s="24"/>
      <c r="AI423" s="42">
        <f t="shared" si="467"/>
        <v>0</v>
      </c>
      <c r="AJ423" s="42">
        <f t="shared" si="468"/>
        <v>0</v>
      </c>
      <c r="AK423" s="42">
        <f t="shared" si="469"/>
        <v>0</v>
      </c>
      <c r="AL423" s="42">
        <f t="shared" si="470"/>
        <v>-23221.5</v>
      </c>
      <c r="AM423" s="43" t="e">
        <f>VLOOKUP(D423,'[9]2月'!$B:$C,2,0)</f>
        <v>#N/A</v>
      </c>
      <c r="AN423" s="43">
        <f>VLOOKUP(C423,河北应付账款!$C:$AL,18,0)</f>
        <v>0</v>
      </c>
      <c r="AO423" s="43" t="e">
        <f>VLOOKUP(C423,'河北原材料（大宗）'!$C:$AN,20,0)</f>
        <v>#N/A</v>
      </c>
      <c r="AP423" s="43" t="e">
        <f>VLOOKUP(C423,'预付&amp;票到付款'!$B:$AU,15,0)</f>
        <v>#N/A</v>
      </c>
      <c r="AQ423" s="43" t="e">
        <f>VLOOKUP(C423,'涉诉-河北'!$B:$AV,15,0)</f>
        <v>#N/A</v>
      </c>
      <c r="AR423" s="43">
        <v>1</v>
      </c>
    </row>
    <row r="424" s="25" customFormat="1" ht="16.5" hidden="1" spans="2:44">
      <c r="B424" s="72"/>
      <c r="C424" s="72" t="s">
        <v>614</v>
      </c>
      <c r="D424" s="72" t="s">
        <v>615</v>
      </c>
      <c r="E424" s="72" t="s">
        <v>1080</v>
      </c>
      <c r="F424" s="72" t="s">
        <v>712</v>
      </c>
      <c r="G424" s="66">
        <f>VLOOKUP($C424,'[2]2024.01月支付计划'!$B:$H,5,0)</f>
        <v>212428.9</v>
      </c>
      <c r="H424" s="66">
        <f>VLOOKUP($C424,'[2]2024.01月支付计划'!$B:$H,6,0)</f>
        <v>0</v>
      </c>
      <c r="I424" s="66">
        <f>VLOOKUP($C424,'[2]2024.01月支付计划'!$B:$H,7,0)</f>
        <v>0</v>
      </c>
      <c r="J424" s="24">
        <f t="shared" ref="J424:L424" si="504">P424+V424+Y424+AB424+AE424+S424+M424</f>
        <v>112053.87</v>
      </c>
      <c r="K424" s="24">
        <f t="shared" si="504"/>
        <v>4553.88</v>
      </c>
      <c r="L424" s="24">
        <f t="shared" si="504"/>
        <v>0</v>
      </c>
      <c r="M424" s="33">
        <v>112053.87</v>
      </c>
      <c r="N424" s="24">
        <v>4553.88</v>
      </c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24"/>
      <c r="AF424" s="34"/>
      <c r="AG424" s="24"/>
      <c r="AI424" s="42">
        <f t="shared" si="467"/>
        <v>4553.88</v>
      </c>
      <c r="AJ424" s="42">
        <f t="shared" si="468"/>
        <v>4553.88</v>
      </c>
      <c r="AK424" s="42">
        <f t="shared" si="469"/>
        <v>4553.88</v>
      </c>
      <c r="AL424" s="42">
        <f t="shared" si="470"/>
        <v>-107499.99</v>
      </c>
      <c r="AM424" s="43">
        <f>VLOOKUP(D424,'[9]2月'!$B:$C,2,0)</f>
        <v>20000</v>
      </c>
      <c r="AN424" s="43">
        <f>VLOOKUP(C424,河北应付账款!$C:$AL,18,0)</f>
        <v>0</v>
      </c>
      <c r="AO424" s="43" t="e">
        <f>VLOOKUP(C424,'河北原材料（大宗）'!$C:$AN,20,0)</f>
        <v>#N/A</v>
      </c>
      <c r="AP424" s="43" t="e">
        <f>VLOOKUP(C424,'预付&amp;票到付款'!$B:$AU,15,0)</f>
        <v>#N/A</v>
      </c>
      <c r="AQ424" s="43" t="e">
        <f>VLOOKUP(C424,'涉诉-河北'!$B:$AV,15,0)</f>
        <v>#N/A</v>
      </c>
      <c r="AR424" s="43">
        <v>1</v>
      </c>
    </row>
    <row r="425" s="25" customFormat="1" ht="16.5" hidden="1" spans="3:43">
      <c r="C425" s="25" t="s">
        <v>1110</v>
      </c>
      <c r="D425" s="25" t="s">
        <v>634</v>
      </c>
      <c r="E425" s="25" t="s">
        <v>1080</v>
      </c>
      <c r="F425" s="25" t="s">
        <v>712</v>
      </c>
      <c r="G425" s="66">
        <f>VLOOKUP($C425,'[2]2024.01月支付计划'!$B:$H,5,0)</f>
        <v>177694.24</v>
      </c>
      <c r="H425" s="66">
        <f>VLOOKUP($C425,'[2]2024.01月支付计划'!$B:$H,6,0)</f>
        <v>0</v>
      </c>
      <c r="I425" s="66">
        <f>VLOOKUP($C425,'[2]2024.01月支付计划'!$B:$H,7,0)</f>
        <v>0</v>
      </c>
      <c r="J425" s="24">
        <f t="shared" ref="J425:L425" si="505">P425+V425+Y425+AB425+AE425+S425+M425</f>
        <v>49891.24</v>
      </c>
      <c r="K425" s="24">
        <f t="shared" si="505"/>
        <v>0</v>
      </c>
      <c r="L425" s="24">
        <f t="shared" si="505"/>
        <v>0</v>
      </c>
      <c r="M425" s="33">
        <v>49891.24</v>
      </c>
      <c r="N425" s="2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24"/>
      <c r="AF425" s="34"/>
      <c r="AG425" s="24"/>
      <c r="AI425" s="42">
        <f t="shared" si="467"/>
        <v>0</v>
      </c>
      <c r="AJ425" s="42">
        <f t="shared" si="468"/>
        <v>0</v>
      </c>
      <c r="AK425" s="42">
        <f t="shared" si="469"/>
        <v>0</v>
      </c>
      <c r="AL425" s="42">
        <f t="shared" si="470"/>
        <v>-49891.24</v>
      </c>
      <c r="AM425" s="43">
        <f>VLOOKUP(D425,'[9]2月'!$B:$C,2,0)</f>
        <v>50000</v>
      </c>
      <c r="AN425" s="43" t="e">
        <f>VLOOKUP(C425,河北应付账款!$C:$AL,18,0)</f>
        <v>#N/A</v>
      </c>
      <c r="AO425" s="43" t="e">
        <f>VLOOKUP(C425,'河北原材料（大宗）'!$C:$AN,20,0)</f>
        <v>#N/A</v>
      </c>
      <c r="AP425" s="43" t="e">
        <f>VLOOKUP(C425,'预付&amp;票到付款'!$B:$AU,15,0)</f>
        <v>#N/A</v>
      </c>
      <c r="AQ425" s="43" t="e">
        <f>VLOOKUP(C425,'涉诉-河北'!$B:$AV,15,0)</f>
        <v>#N/A</v>
      </c>
    </row>
    <row r="426" s="25" customFormat="1" ht="16.5" hidden="1" spans="3:43">
      <c r="C426" s="25" t="s">
        <v>840</v>
      </c>
      <c r="D426" s="25" t="s">
        <v>841</v>
      </c>
      <c r="E426" s="25" t="s">
        <v>829</v>
      </c>
      <c r="F426" s="25" t="s">
        <v>645</v>
      </c>
      <c r="G426" s="66">
        <f>VLOOKUP($C426,'[2]2024.01月支付计划'!$B:$H,5,0)</f>
        <v>176704.41</v>
      </c>
      <c r="H426" s="66">
        <f>VLOOKUP($C426,'[2]2024.01月支付计划'!$B:$H,6,0)</f>
        <v>0</v>
      </c>
      <c r="I426" s="66">
        <f>VLOOKUP($C426,'[2]2024.01月支付计划'!$B:$H,7,0)</f>
        <v>0</v>
      </c>
      <c r="J426" s="24">
        <f t="shared" ref="J426:L426" si="506">P426+V426+Y426+AB426+AE426+S426+M426</f>
        <v>176704.41</v>
      </c>
      <c r="K426" s="24">
        <f t="shared" si="506"/>
        <v>0</v>
      </c>
      <c r="L426" s="24">
        <f t="shared" si="506"/>
        <v>0</v>
      </c>
      <c r="M426" s="33">
        <v>176704.41</v>
      </c>
      <c r="N426" s="2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24"/>
      <c r="AF426" s="34"/>
      <c r="AG426" s="24"/>
      <c r="AI426" s="42">
        <f t="shared" si="467"/>
        <v>0</v>
      </c>
      <c r="AJ426" s="42">
        <f t="shared" si="468"/>
        <v>0</v>
      </c>
      <c r="AK426" s="42">
        <f t="shared" si="469"/>
        <v>0</v>
      </c>
      <c r="AL426" s="42">
        <f t="shared" si="470"/>
        <v>-176704.41</v>
      </c>
      <c r="AM426" s="43" t="e">
        <f>VLOOKUP(D426,'[9]2月'!$B:$C,2,0)</f>
        <v>#N/A</v>
      </c>
      <c r="AN426" s="43" t="e">
        <f>VLOOKUP(C426,河北应付账款!$C:$AL,18,0)</f>
        <v>#N/A</v>
      </c>
      <c r="AO426" s="43" t="e">
        <f>VLOOKUP(C426,'河北原材料（大宗）'!$C:$AN,20,0)</f>
        <v>#N/A</v>
      </c>
      <c r="AP426" s="43" t="e">
        <f>VLOOKUP(C426,'预付&amp;票到付款'!$B:$AU,15,0)</f>
        <v>#N/A</v>
      </c>
      <c r="AQ426" s="43">
        <f>VLOOKUP(C426,'涉诉-河北'!$B:$AV,15,0)</f>
        <v>0</v>
      </c>
    </row>
    <row r="427" s="25" customFormat="1" ht="16.5" hidden="1" spans="3:43">
      <c r="C427" s="25" t="s">
        <v>830</v>
      </c>
      <c r="D427" s="25" t="s">
        <v>831</v>
      </c>
      <c r="E427" s="25" t="s">
        <v>829</v>
      </c>
      <c r="F427" s="25" t="s">
        <v>645</v>
      </c>
      <c r="G427" s="66">
        <f>VLOOKUP($C427,'[2]2024.01月支付计划'!$B:$H,5,0)</f>
        <v>1722170</v>
      </c>
      <c r="H427" s="66">
        <f>VLOOKUP($C427,'[2]2024.01月支付计划'!$B:$H,6,0)</f>
        <v>0</v>
      </c>
      <c r="I427" s="66">
        <f>VLOOKUP($C427,'[2]2024.01月支付计划'!$B:$H,7,0)</f>
        <v>0</v>
      </c>
      <c r="J427" s="24">
        <f t="shared" ref="J427:L427" si="507">P427+V427+Y427+AB427+AE427+S427+M427</f>
        <v>1722170</v>
      </c>
      <c r="K427" s="24">
        <f t="shared" si="507"/>
        <v>0</v>
      </c>
      <c r="L427" s="24">
        <f t="shared" si="507"/>
        <v>0</v>
      </c>
      <c r="M427" s="33">
        <v>1722170</v>
      </c>
      <c r="N427" s="2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24"/>
      <c r="AF427" s="34"/>
      <c r="AG427" s="24"/>
      <c r="AI427" s="42">
        <f t="shared" si="467"/>
        <v>0</v>
      </c>
      <c r="AJ427" s="42">
        <f t="shared" si="468"/>
        <v>0</v>
      </c>
      <c r="AK427" s="42">
        <f t="shared" si="469"/>
        <v>0</v>
      </c>
      <c r="AL427" s="42">
        <f t="shared" si="470"/>
        <v>-1722170</v>
      </c>
      <c r="AM427" s="43" t="e">
        <f>VLOOKUP(D427,'[9]2月'!$B:$C,2,0)</f>
        <v>#N/A</v>
      </c>
      <c r="AN427" s="43" t="e">
        <f>VLOOKUP(C427,河北应付账款!$C:$AL,18,0)</f>
        <v>#N/A</v>
      </c>
      <c r="AO427" s="43" t="e">
        <f>VLOOKUP(C427,'河北原材料（大宗）'!$C:$AN,20,0)</f>
        <v>#N/A</v>
      </c>
      <c r="AP427" s="43" t="e">
        <f>VLOOKUP(C427,'预付&amp;票到付款'!$B:$AU,15,0)</f>
        <v>#N/A</v>
      </c>
      <c r="AQ427" s="43">
        <f>VLOOKUP(C427,'涉诉-河北'!$B:$AV,15,0)</f>
        <v>0</v>
      </c>
    </row>
    <row r="428" s="25" customFormat="1" ht="16.5" hidden="1" spans="3:43">
      <c r="C428" s="25" t="s">
        <v>906</v>
      </c>
      <c r="D428" s="25" t="s">
        <v>907</v>
      </c>
      <c r="E428" s="25" t="s">
        <v>890</v>
      </c>
      <c r="F428" s="25" t="s">
        <v>712</v>
      </c>
      <c r="G428" s="66">
        <f>VLOOKUP($C428,'[2]2024.01月支付计划'!$B:$H,5,0)</f>
        <v>0</v>
      </c>
      <c r="H428" s="66">
        <f>VLOOKUP($C428,'[2]2024.01月支付计划'!$B:$H,6,0)</f>
        <v>0</v>
      </c>
      <c r="I428" s="66">
        <f>VLOOKUP($C428,'[2]2024.01月支付计划'!$B:$H,7,0)</f>
        <v>0</v>
      </c>
      <c r="J428" s="24">
        <f t="shared" ref="J428:L428" si="508">P428+V428+Y428+AB428+AE428+S428+M428</f>
        <v>12000</v>
      </c>
      <c r="K428" s="24">
        <f t="shared" si="508"/>
        <v>45500</v>
      </c>
      <c r="L428" s="24">
        <f t="shared" si="508"/>
        <v>0</v>
      </c>
      <c r="M428" s="33">
        <v>12000</v>
      </c>
      <c r="N428" s="24">
        <v>45500</v>
      </c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24"/>
      <c r="AF428" s="34"/>
      <c r="AG428" s="24"/>
      <c r="AI428" s="42">
        <f t="shared" si="467"/>
        <v>45500</v>
      </c>
      <c r="AJ428" s="42">
        <f t="shared" si="468"/>
        <v>45500</v>
      </c>
      <c r="AK428" s="42">
        <f t="shared" si="469"/>
        <v>45500</v>
      </c>
      <c r="AL428" s="42">
        <f t="shared" si="470"/>
        <v>33500</v>
      </c>
      <c r="AM428" s="43" t="e">
        <f>VLOOKUP(D428,'[9]2月'!$B:$C,2,0)</f>
        <v>#N/A</v>
      </c>
      <c r="AN428" s="43" t="e">
        <f>VLOOKUP(C428,河北应付账款!$C:$AL,18,0)</f>
        <v>#N/A</v>
      </c>
      <c r="AO428" s="43" t="e">
        <f>VLOOKUP(C428,'河北原材料（大宗）'!$C:$AN,20,0)</f>
        <v>#N/A</v>
      </c>
      <c r="AP428" s="43">
        <f>VLOOKUP(C428,'预付&amp;票到付款'!$B:$AU,15,0)</f>
        <v>0</v>
      </c>
      <c r="AQ428" s="43" t="e">
        <f>VLOOKUP(C428,'涉诉-河北'!$B:$AV,15,0)</f>
        <v>#N/A</v>
      </c>
    </row>
    <row r="429" s="25" customFormat="1" ht="16.5" hidden="1" spans="3:43">
      <c r="C429" s="25" t="s">
        <v>926</v>
      </c>
      <c r="D429" s="25" t="s">
        <v>927</v>
      </c>
      <c r="E429" s="25" t="s">
        <v>890</v>
      </c>
      <c r="F429" s="25" t="s">
        <v>690</v>
      </c>
      <c r="G429" s="66">
        <f>VLOOKUP($C429,'[2]2024.01月支付计划'!$B:$H,5,0)</f>
        <v>0</v>
      </c>
      <c r="H429" s="66">
        <f>VLOOKUP($C429,'[2]2024.01月支付计划'!$B:$H,6,0)</f>
        <v>0</v>
      </c>
      <c r="I429" s="66">
        <f>VLOOKUP($C429,'[2]2024.01月支付计划'!$B:$H,7,0)</f>
        <v>0</v>
      </c>
      <c r="J429" s="24">
        <f t="shared" ref="J429:L429" si="509">P429+V429+Y429+AB429+AE429+S429+M429</f>
        <v>27300</v>
      </c>
      <c r="K429" s="24">
        <f t="shared" si="509"/>
        <v>0</v>
      </c>
      <c r="L429" s="24">
        <f t="shared" si="509"/>
        <v>0</v>
      </c>
      <c r="M429" s="33">
        <v>27300</v>
      </c>
      <c r="N429" s="2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24"/>
      <c r="AF429" s="34"/>
      <c r="AG429" s="24"/>
      <c r="AI429" s="42">
        <f t="shared" si="467"/>
        <v>0</v>
      </c>
      <c r="AJ429" s="42">
        <f t="shared" si="468"/>
        <v>0</v>
      </c>
      <c r="AK429" s="42">
        <f t="shared" si="469"/>
        <v>0</v>
      </c>
      <c r="AL429" s="42">
        <f t="shared" si="470"/>
        <v>-27300</v>
      </c>
      <c r="AM429" s="43" t="e">
        <f>VLOOKUP(D429,'[9]2月'!$B:$C,2,0)</f>
        <v>#N/A</v>
      </c>
      <c r="AN429" s="43" t="e">
        <f>VLOOKUP(C429,河北应付账款!$C:$AL,18,0)</f>
        <v>#N/A</v>
      </c>
      <c r="AO429" s="43" t="e">
        <f>VLOOKUP(C429,'河北原材料（大宗）'!$C:$AN,20,0)</f>
        <v>#N/A</v>
      </c>
      <c r="AP429" s="43">
        <f>VLOOKUP(C429,'预付&amp;票到付款'!$B:$AU,15,0)</f>
        <v>0</v>
      </c>
      <c r="AQ429" s="43" t="e">
        <f>VLOOKUP(C429,'涉诉-河北'!$B:$AV,15,0)</f>
        <v>#N/A</v>
      </c>
    </row>
    <row r="430" s="25" customFormat="1" ht="16.5" hidden="1" spans="3:43">
      <c r="C430" s="25" t="s">
        <v>924</v>
      </c>
      <c r="D430" s="25" t="s">
        <v>925</v>
      </c>
      <c r="E430" s="25" t="s">
        <v>890</v>
      </c>
      <c r="F430" s="25" t="s">
        <v>690</v>
      </c>
      <c r="G430" s="66">
        <f>VLOOKUP($C430,'[2]2024.01月支付计划'!$B:$H,5,0)</f>
        <v>0</v>
      </c>
      <c r="H430" s="66">
        <f>VLOOKUP($C430,'[2]2024.01月支付计划'!$B:$H,6,0)</f>
        <v>0</v>
      </c>
      <c r="I430" s="66">
        <f>VLOOKUP($C430,'[2]2024.01月支付计划'!$B:$H,7,0)</f>
        <v>0</v>
      </c>
      <c r="J430" s="24">
        <f t="shared" ref="J430:L430" si="510">P430+V430+Y430+AB430+AE430+S430+M430</f>
        <v>14700</v>
      </c>
      <c r="K430" s="24">
        <f t="shared" si="510"/>
        <v>0</v>
      </c>
      <c r="L430" s="24">
        <f t="shared" si="510"/>
        <v>0</v>
      </c>
      <c r="M430" s="33">
        <v>14700</v>
      </c>
      <c r="N430" s="2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24"/>
      <c r="AF430" s="34"/>
      <c r="AG430" s="24"/>
      <c r="AI430" s="42">
        <f t="shared" si="467"/>
        <v>0</v>
      </c>
      <c r="AJ430" s="42">
        <f t="shared" si="468"/>
        <v>0</v>
      </c>
      <c r="AK430" s="42">
        <f t="shared" si="469"/>
        <v>0</v>
      </c>
      <c r="AL430" s="42">
        <f t="shared" si="470"/>
        <v>-14700</v>
      </c>
      <c r="AM430" s="43" t="e">
        <f>VLOOKUP(D430,'[9]2月'!$B:$C,2,0)</f>
        <v>#N/A</v>
      </c>
      <c r="AN430" s="43" t="e">
        <f>VLOOKUP(C430,河北应付账款!$C:$AL,18,0)</f>
        <v>#N/A</v>
      </c>
      <c r="AO430" s="43" t="e">
        <f>VLOOKUP(C430,'河北原材料（大宗）'!$C:$AN,20,0)</f>
        <v>#N/A</v>
      </c>
      <c r="AP430" s="43">
        <f>VLOOKUP(C430,'预付&amp;票到付款'!$B:$AU,15,0)</f>
        <v>0</v>
      </c>
      <c r="AQ430" s="43" t="e">
        <f>VLOOKUP(C430,'涉诉-河北'!$B:$AV,15,0)</f>
        <v>#N/A</v>
      </c>
    </row>
  </sheetData>
  <autoFilter ref="B5:AR430">
    <filterColumn colId="2">
      <customFilters>
        <customFilter operator="equal" val="美视伊汽车镜控（苏州）有限公司"/>
        <customFilter operator="equal" val="美视伊汽车镜控(苏州)有限公司"/>
      </customFilters>
    </filterColumn>
    <extLst/>
  </autoFilter>
  <mergeCells count="18">
    <mergeCell ref="B1:R1"/>
    <mergeCell ref="J3:L3"/>
    <mergeCell ref="M3:O3"/>
    <mergeCell ref="P3:R3"/>
    <mergeCell ref="S3:U3"/>
    <mergeCell ref="V3:X3"/>
    <mergeCell ref="Y3:AA3"/>
    <mergeCell ref="AB3:AD3"/>
    <mergeCell ref="AE3:AG3"/>
    <mergeCell ref="B3:B4"/>
    <mergeCell ref="C3:C4"/>
    <mergeCell ref="D3:D4"/>
    <mergeCell ref="E3:E4"/>
    <mergeCell ref="F3:F4"/>
    <mergeCell ref="G3:G4"/>
    <mergeCell ref="H3:H4"/>
    <mergeCell ref="I3:I4"/>
    <mergeCell ref="AH3:AH4"/>
  </mergeCells>
  <conditionalFormatting sqref="C211:D211">
    <cfRule type="duplicateValues" dxfId="0" priority="165"/>
  </conditionalFormatting>
  <conditionalFormatting sqref="D211">
    <cfRule type="duplicateValues" dxfId="0" priority="166"/>
  </conditionalFormatting>
  <conditionalFormatting sqref="C212:D212">
    <cfRule type="duplicateValues" dxfId="0" priority="163"/>
  </conditionalFormatting>
  <conditionalFormatting sqref="D212">
    <cfRule type="duplicateValues" dxfId="0" priority="164"/>
  </conditionalFormatting>
  <conditionalFormatting sqref="C215:D215">
    <cfRule type="duplicateValues" dxfId="0" priority="158"/>
    <cfRule type="duplicateValues" dxfId="0" priority="157"/>
  </conditionalFormatting>
  <conditionalFormatting sqref="D215">
    <cfRule type="duplicateValues" dxfId="0" priority="159"/>
  </conditionalFormatting>
  <conditionalFormatting sqref="C216:D216">
    <cfRule type="duplicateValues" dxfId="0" priority="155"/>
    <cfRule type="duplicateValues" dxfId="0" priority="154"/>
  </conditionalFormatting>
  <conditionalFormatting sqref="D216">
    <cfRule type="duplicateValues" dxfId="0" priority="156"/>
  </conditionalFormatting>
  <conditionalFormatting sqref="D219">
    <cfRule type="duplicateValues" dxfId="0" priority="227"/>
  </conditionalFormatting>
  <conditionalFormatting sqref="D220">
    <cfRule type="duplicateValues" dxfId="0" priority="226"/>
  </conditionalFormatting>
  <conditionalFormatting sqref="D347">
    <cfRule type="duplicateValues" dxfId="0" priority="233"/>
  </conditionalFormatting>
  <conditionalFormatting sqref="D348">
    <cfRule type="duplicateValues" dxfId="0" priority="232"/>
  </conditionalFormatting>
  <conditionalFormatting sqref="D349">
    <cfRule type="duplicateValues" dxfId="0" priority="231"/>
  </conditionalFormatting>
  <conditionalFormatting sqref="D350">
    <cfRule type="duplicateValues" dxfId="0" priority="230"/>
  </conditionalFormatting>
  <conditionalFormatting sqref="D351">
    <cfRule type="duplicateValues" dxfId="0" priority="229"/>
  </conditionalFormatting>
  <conditionalFormatting sqref="D352">
    <cfRule type="duplicateValues" dxfId="0" priority="228"/>
  </conditionalFormatting>
  <conditionalFormatting sqref="D353">
    <cfRule type="duplicateValues" dxfId="0" priority="225"/>
  </conditionalFormatting>
  <conditionalFormatting sqref="D354">
    <cfRule type="duplicateValues" dxfId="0" priority="224"/>
  </conditionalFormatting>
  <conditionalFormatting sqref="D355">
    <cfRule type="duplicateValues" dxfId="0" priority="223"/>
  </conditionalFormatting>
  <conditionalFormatting sqref="D356">
    <cfRule type="duplicateValues" dxfId="0" priority="222"/>
  </conditionalFormatting>
  <conditionalFormatting sqref="D357">
    <cfRule type="duplicateValues" dxfId="0" priority="221"/>
  </conditionalFormatting>
  <conditionalFormatting sqref="D358">
    <cfRule type="duplicateValues" dxfId="0" priority="220"/>
  </conditionalFormatting>
  <conditionalFormatting sqref="D359">
    <cfRule type="duplicateValues" dxfId="0" priority="219"/>
  </conditionalFormatting>
  <conditionalFormatting sqref="D360">
    <cfRule type="duplicateValues" dxfId="0" priority="218"/>
  </conditionalFormatting>
  <conditionalFormatting sqref="D361">
    <cfRule type="duplicateValues" dxfId="0" priority="217"/>
  </conditionalFormatting>
  <conditionalFormatting sqref="D362">
    <cfRule type="duplicateValues" dxfId="0" priority="216"/>
  </conditionalFormatting>
  <conditionalFormatting sqref="D363">
    <cfRule type="duplicateValues" dxfId="0" priority="215"/>
  </conditionalFormatting>
  <conditionalFormatting sqref="D364">
    <cfRule type="duplicateValues" dxfId="0" priority="214"/>
  </conditionalFormatting>
  <conditionalFormatting sqref="D365">
    <cfRule type="duplicateValues" dxfId="0" priority="213"/>
  </conditionalFormatting>
  <conditionalFormatting sqref="D366">
    <cfRule type="duplicateValues" dxfId="0" priority="212"/>
  </conditionalFormatting>
  <conditionalFormatting sqref="D367">
    <cfRule type="duplicateValues" dxfId="0" priority="211"/>
  </conditionalFormatting>
  <conditionalFormatting sqref="D368">
    <cfRule type="duplicateValues" dxfId="0" priority="210"/>
  </conditionalFormatting>
  <conditionalFormatting sqref="D369">
    <cfRule type="duplicateValues" dxfId="0" priority="209"/>
  </conditionalFormatting>
  <conditionalFormatting sqref="D370">
    <cfRule type="duplicateValues" dxfId="0" priority="208"/>
  </conditionalFormatting>
  <conditionalFormatting sqref="D371">
    <cfRule type="duplicateValues" dxfId="0" priority="207"/>
  </conditionalFormatting>
  <conditionalFormatting sqref="D372">
    <cfRule type="duplicateValues" dxfId="0" priority="206"/>
  </conditionalFormatting>
  <conditionalFormatting sqref="D373">
    <cfRule type="duplicateValues" dxfId="0" priority="205"/>
  </conditionalFormatting>
  <conditionalFormatting sqref="D374">
    <cfRule type="duplicateValues" dxfId="0" priority="204"/>
  </conditionalFormatting>
  <conditionalFormatting sqref="D375">
    <cfRule type="duplicateValues" dxfId="0" priority="203"/>
  </conditionalFormatting>
  <conditionalFormatting sqref="D376">
    <cfRule type="duplicateValues" dxfId="0" priority="202"/>
  </conditionalFormatting>
  <conditionalFormatting sqref="D377">
    <cfRule type="duplicateValues" dxfId="0" priority="201"/>
  </conditionalFormatting>
  <conditionalFormatting sqref="D378">
    <cfRule type="duplicateValues" dxfId="0" priority="200"/>
  </conditionalFormatting>
  <conditionalFormatting sqref="D379">
    <cfRule type="duplicateValues" dxfId="0" priority="199"/>
  </conditionalFormatting>
  <conditionalFormatting sqref="D380">
    <cfRule type="duplicateValues" dxfId="0" priority="198"/>
  </conditionalFormatting>
  <conditionalFormatting sqref="D381">
    <cfRule type="duplicateValues" dxfId="0" priority="197"/>
  </conditionalFormatting>
  <conditionalFormatting sqref="D382">
    <cfRule type="duplicateValues" dxfId="0" priority="196"/>
  </conditionalFormatting>
  <conditionalFormatting sqref="D383">
    <cfRule type="duplicateValues" dxfId="0" priority="195"/>
  </conditionalFormatting>
  <conditionalFormatting sqref="D384">
    <cfRule type="duplicateValues" dxfId="0" priority="194"/>
  </conditionalFormatting>
  <conditionalFormatting sqref="D385">
    <cfRule type="duplicateValues" dxfId="0" priority="193"/>
  </conditionalFormatting>
  <conditionalFormatting sqref="D386">
    <cfRule type="duplicateValues" dxfId="0" priority="192"/>
  </conditionalFormatting>
  <conditionalFormatting sqref="D387">
    <cfRule type="duplicateValues" dxfId="0" priority="191"/>
  </conditionalFormatting>
  <conditionalFormatting sqref="C388:D388">
    <cfRule type="duplicateValues" dxfId="0" priority="151"/>
    <cfRule type="duplicateValues" dxfId="0" priority="150"/>
    <cfRule type="duplicateValues" dxfId="0" priority="149"/>
  </conditionalFormatting>
  <conditionalFormatting sqref="D388">
    <cfRule type="duplicateValues" dxfId="0" priority="152"/>
  </conditionalFormatting>
  <conditionalFormatting sqref="C389:D389">
    <cfRule type="duplicateValues" dxfId="0" priority="147"/>
    <cfRule type="duplicateValues" dxfId="0" priority="146"/>
    <cfRule type="duplicateValues" dxfId="0" priority="145"/>
  </conditionalFormatting>
  <conditionalFormatting sqref="D389">
    <cfRule type="duplicateValues" dxfId="0" priority="148"/>
  </conditionalFormatting>
  <conditionalFormatting sqref="C390:D390">
    <cfRule type="duplicateValues" dxfId="0" priority="143"/>
    <cfRule type="duplicateValues" dxfId="0" priority="142"/>
    <cfRule type="duplicateValues" dxfId="0" priority="141"/>
  </conditionalFormatting>
  <conditionalFormatting sqref="D390">
    <cfRule type="duplicateValues" dxfId="0" priority="144"/>
  </conditionalFormatting>
  <conditionalFormatting sqref="C391:D391">
    <cfRule type="duplicateValues" dxfId="0" priority="139"/>
    <cfRule type="duplicateValues" dxfId="0" priority="138"/>
    <cfRule type="duplicateValues" dxfId="0" priority="137"/>
  </conditionalFormatting>
  <conditionalFormatting sqref="D391">
    <cfRule type="duplicateValues" dxfId="0" priority="140"/>
  </conditionalFormatting>
  <conditionalFormatting sqref="D392">
    <cfRule type="duplicateValues" dxfId="0" priority="190"/>
  </conditionalFormatting>
  <conditionalFormatting sqref="D393">
    <cfRule type="duplicateValues" dxfId="0" priority="189"/>
  </conditionalFormatting>
  <conditionalFormatting sqref="D394">
    <cfRule type="duplicateValues" dxfId="0" priority="188"/>
  </conditionalFormatting>
  <conditionalFormatting sqref="D395">
    <cfRule type="duplicateValues" dxfId="0" priority="187"/>
  </conditionalFormatting>
  <conditionalFormatting sqref="D396">
    <cfRule type="duplicateValues" dxfId="0" priority="186"/>
  </conditionalFormatting>
  <conditionalFormatting sqref="D397">
    <cfRule type="duplicateValues" dxfId="0" priority="185"/>
  </conditionalFormatting>
  <conditionalFormatting sqref="D398">
    <cfRule type="duplicateValues" dxfId="0" priority="184"/>
  </conditionalFormatting>
  <conditionalFormatting sqref="D399">
    <cfRule type="duplicateValues" dxfId="0" priority="183"/>
  </conditionalFormatting>
  <conditionalFormatting sqref="D400">
    <cfRule type="duplicateValues" dxfId="0" priority="182"/>
  </conditionalFormatting>
  <conditionalFormatting sqref="D401">
    <cfRule type="duplicateValues" dxfId="0" priority="181"/>
  </conditionalFormatting>
  <conditionalFormatting sqref="D402">
    <cfRule type="duplicateValues" dxfId="0" priority="180"/>
  </conditionalFormatting>
  <conditionalFormatting sqref="D403">
    <cfRule type="duplicateValues" dxfId="0" priority="179"/>
  </conditionalFormatting>
  <conditionalFormatting sqref="D404">
    <cfRule type="duplicateValues" dxfId="0" priority="178"/>
  </conditionalFormatting>
  <conditionalFormatting sqref="D405">
    <cfRule type="duplicateValues" dxfId="0" priority="177"/>
  </conditionalFormatting>
  <conditionalFormatting sqref="D406">
    <cfRule type="duplicateValues" dxfId="0" priority="176"/>
  </conditionalFormatting>
  <conditionalFormatting sqref="D407">
    <cfRule type="duplicateValues" dxfId="0" priority="175"/>
  </conditionalFormatting>
  <conditionalFormatting sqref="C408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408">
    <cfRule type="duplicateValues" dxfId="0" priority="174"/>
  </conditionalFormatting>
  <conditionalFormatting sqref="D409">
    <cfRule type="duplicateValues" dxfId="0" priority="173"/>
  </conditionalFormatting>
  <conditionalFormatting sqref="D410">
    <cfRule type="duplicateValues" dxfId="0" priority="172"/>
  </conditionalFormatting>
  <conditionalFormatting sqref="D411">
    <cfRule type="duplicateValues" dxfId="0" priority="171"/>
  </conditionalFormatting>
  <conditionalFormatting sqref="D412">
    <cfRule type="duplicateValues" dxfId="0" priority="170"/>
  </conditionalFormatting>
  <conditionalFormatting sqref="C413:D413">
    <cfRule type="duplicateValues" dxfId="0" priority="115"/>
    <cfRule type="duplicateValues" dxfId="0" priority="97"/>
    <cfRule type="duplicateValues" dxfId="0" priority="79"/>
    <cfRule type="duplicateValues" dxfId="0" priority="61"/>
    <cfRule type="duplicateValues" dxfId="0" priority="43"/>
    <cfRule type="duplicateValues" dxfId="0" priority="25"/>
  </conditionalFormatting>
  <conditionalFormatting sqref="D413">
    <cfRule type="duplicateValues" dxfId="0" priority="133"/>
  </conditionalFormatting>
  <conditionalFormatting sqref="C414:D414">
    <cfRule type="duplicateValues" dxfId="0" priority="114"/>
    <cfRule type="duplicateValues" dxfId="0" priority="96"/>
    <cfRule type="duplicateValues" dxfId="0" priority="78"/>
    <cfRule type="duplicateValues" dxfId="0" priority="60"/>
    <cfRule type="duplicateValues" dxfId="0" priority="42"/>
    <cfRule type="duplicateValues" dxfId="0" priority="24"/>
  </conditionalFormatting>
  <conditionalFormatting sqref="D414">
    <cfRule type="duplicateValues" dxfId="0" priority="132"/>
  </conditionalFormatting>
  <conditionalFormatting sqref="C415:D415">
    <cfRule type="duplicateValues" dxfId="0" priority="113"/>
    <cfRule type="duplicateValues" dxfId="0" priority="95"/>
    <cfRule type="duplicateValues" dxfId="0" priority="77"/>
    <cfRule type="duplicateValues" dxfId="0" priority="59"/>
    <cfRule type="duplicateValues" dxfId="0" priority="41"/>
    <cfRule type="duplicateValues" dxfId="0" priority="23"/>
  </conditionalFormatting>
  <conditionalFormatting sqref="D415">
    <cfRule type="duplicateValues" dxfId="0" priority="131"/>
  </conditionalFormatting>
  <conditionalFormatting sqref="C416:D416">
    <cfRule type="duplicateValues" dxfId="0" priority="112"/>
    <cfRule type="duplicateValues" dxfId="0" priority="94"/>
    <cfRule type="duplicateValues" dxfId="0" priority="76"/>
    <cfRule type="duplicateValues" dxfId="0" priority="58"/>
    <cfRule type="duplicateValues" dxfId="0" priority="40"/>
    <cfRule type="duplicateValues" dxfId="0" priority="22"/>
  </conditionalFormatting>
  <conditionalFormatting sqref="D416">
    <cfRule type="duplicateValues" dxfId="0" priority="130"/>
  </conditionalFormatting>
  <conditionalFormatting sqref="C417:D417">
    <cfRule type="duplicateValues" dxfId="0" priority="111"/>
    <cfRule type="duplicateValues" dxfId="0" priority="93"/>
    <cfRule type="duplicateValues" dxfId="0" priority="75"/>
    <cfRule type="duplicateValues" dxfId="0" priority="57"/>
    <cfRule type="duplicateValues" dxfId="0" priority="39"/>
    <cfRule type="duplicateValues" dxfId="0" priority="21"/>
  </conditionalFormatting>
  <conditionalFormatting sqref="D417">
    <cfRule type="duplicateValues" dxfId="0" priority="129"/>
  </conditionalFormatting>
  <conditionalFormatting sqref="C418:D418">
    <cfRule type="duplicateValues" dxfId="0" priority="110"/>
    <cfRule type="duplicateValues" dxfId="0" priority="92"/>
    <cfRule type="duplicateValues" dxfId="0" priority="74"/>
    <cfRule type="duplicateValues" dxfId="0" priority="56"/>
    <cfRule type="duplicateValues" dxfId="0" priority="38"/>
    <cfRule type="duplicateValues" dxfId="0" priority="20"/>
  </conditionalFormatting>
  <conditionalFormatting sqref="D418">
    <cfRule type="duplicateValues" dxfId="0" priority="128"/>
  </conditionalFormatting>
  <conditionalFormatting sqref="C419:D419">
    <cfRule type="duplicateValues" dxfId="0" priority="109"/>
    <cfRule type="duplicateValues" dxfId="0" priority="91"/>
    <cfRule type="duplicateValues" dxfId="0" priority="73"/>
    <cfRule type="duplicateValues" dxfId="0" priority="55"/>
    <cfRule type="duplicateValues" dxfId="0" priority="37"/>
    <cfRule type="duplicateValues" dxfId="0" priority="19"/>
  </conditionalFormatting>
  <conditionalFormatting sqref="D419">
    <cfRule type="duplicateValues" dxfId="0" priority="127"/>
  </conditionalFormatting>
  <conditionalFormatting sqref="C420:D420">
    <cfRule type="duplicateValues" dxfId="0" priority="108"/>
    <cfRule type="duplicateValues" dxfId="0" priority="90"/>
    <cfRule type="duplicateValues" dxfId="0" priority="72"/>
    <cfRule type="duplicateValues" dxfId="0" priority="54"/>
    <cfRule type="duplicateValues" dxfId="0" priority="36"/>
    <cfRule type="duplicateValues" dxfId="0" priority="18"/>
  </conditionalFormatting>
  <conditionalFormatting sqref="D420">
    <cfRule type="duplicateValues" dxfId="0" priority="126"/>
  </conditionalFormatting>
  <conditionalFormatting sqref="C421:D421">
    <cfRule type="duplicateValues" dxfId="0" priority="107"/>
    <cfRule type="duplicateValues" dxfId="0" priority="89"/>
    <cfRule type="duplicateValues" dxfId="0" priority="71"/>
    <cfRule type="duplicateValues" dxfId="0" priority="53"/>
    <cfRule type="duplicateValues" dxfId="0" priority="35"/>
    <cfRule type="duplicateValues" dxfId="0" priority="17"/>
  </conditionalFormatting>
  <conditionalFormatting sqref="D421">
    <cfRule type="duplicateValues" dxfId="0" priority="125"/>
  </conditionalFormatting>
  <conditionalFormatting sqref="C422:D422">
    <cfRule type="duplicateValues" dxfId="0" priority="106"/>
    <cfRule type="duplicateValues" dxfId="0" priority="88"/>
    <cfRule type="duplicateValues" dxfId="0" priority="70"/>
    <cfRule type="duplicateValues" dxfId="0" priority="52"/>
    <cfRule type="duplicateValues" dxfId="0" priority="34"/>
    <cfRule type="duplicateValues" dxfId="0" priority="16"/>
  </conditionalFormatting>
  <conditionalFormatting sqref="D422">
    <cfRule type="duplicateValues" dxfId="0" priority="124"/>
  </conditionalFormatting>
  <conditionalFormatting sqref="C423:D423">
    <cfRule type="duplicateValues" dxfId="0" priority="105"/>
    <cfRule type="duplicateValues" dxfId="0" priority="87"/>
    <cfRule type="duplicateValues" dxfId="0" priority="69"/>
    <cfRule type="duplicateValues" dxfId="0" priority="51"/>
    <cfRule type="duplicateValues" dxfId="0" priority="33"/>
    <cfRule type="duplicateValues" dxfId="0" priority="15"/>
  </conditionalFormatting>
  <conditionalFormatting sqref="D423">
    <cfRule type="duplicateValues" dxfId="0" priority="123"/>
  </conditionalFormatting>
  <conditionalFormatting sqref="C424:D424">
    <cfRule type="duplicateValues" dxfId="0" priority="104"/>
    <cfRule type="duplicateValues" dxfId="0" priority="86"/>
    <cfRule type="duplicateValues" dxfId="0" priority="68"/>
    <cfRule type="duplicateValues" dxfId="0" priority="50"/>
    <cfRule type="duplicateValues" dxfId="0" priority="32"/>
    <cfRule type="duplicateValues" dxfId="0" priority="14"/>
  </conditionalFormatting>
  <conditionalFormatting sqref="D424">
    <cfRule type="duplicateValues" dxfId="0" priority="122"/>
  </conditionalFormatting>
  <conditionalFormatting sqref="C425:D425">
    <cfRule type="duplicateValues" dxfId="0" priority="103"/>
    <cfRule type="duplicateValues" dxfId="0" priority="85"/>
    <cfRule type="duplicateValues" dxfId="0" priority="67"/>
    <cfRule type="duplicateValues" dxfId="0" priority="49"/>
    <cfRule type="duplicateValues" dxfId="0" priority="31"/>
    <cfRule type="duplicateValues" dxfId="0" priority="13"/>
  </conditionalFormatting>
  <conditionalFormatting sqref="D425">
    <cfRule type="duplicateValues" dxfId="0" priority="121"/>
  </conditionalFormatting>
  <conditionalFormatting sqref="C426:D426">
    <cfRule type="duplicateValues" dxfId="0" priority="102"/>
    <cfRule type="duplicateValues" dxfId="0" priority="84"/>
    <cfRule type="duplicateValues" dxfId="0" priority="66"/>
    <cfRule type="duplicateValues" dxfId="0" priority="48"/>
    <cfRule type="duplicateValues" dxfId="0" priority="30"/>
    <cfRule type="duplicateValues" dxfId="0" priority="12"/>
  </conditionalFormatting>
  <conditionalFormatting sqref="D426">
    <cfRule type="duplicateValues" dxfId="0" priority="120"/>
  </conditionalFormatting>
  <conditionalFormatting sqref="C427:D427">
    <cfRule type="duplicateValues" dxfId="0" priority="101"/>
    <cfRule type="duplicateValues" dxfId="0" priority="83"/>
    <cfRule type="duplicateValues" dxfId="0" priority="65"/>
    <cfRule type="duplicateValues" dxfId="0" priority="47"/>
    <cfRule type="duplicateValues" dxfId="0" priority="29"/>
    <cfRule type="duplicateValues" dxfId="0" priority="11"/>
  </conditionalFormatting>
  <conditionalFormatting sqref="D427">
    <cfRule type="duplicateValues" dxfId="0" priority="119"/>
  </conditionalFormatting>
  <conditionalFormatting sqref="C428:D428">
    <cfRule type="duplicateValues" dxfId="0" priority="100"/>
    <cfRule type="duplicateValues" dxfId="0" priority="82"/>
    <cfRule type="duplicateValues" dxfId="0" priority="64"/>
    <cfRule type="duplicateValues" dxfId="0" priority="46"/>
    <cfRule type="duplicateValues" dxfId="0" priority="28"/>
    <cfRule type="duplicateValues" dxfId="0" priority="10"/>
  </conditionalFormatting>
  <conditionalFormatting sqref="D428">
    <cfRule type="duplicateValues" dxfId="0" priority="118"/>
  </conditionalFormatting>
  <conditionalFormatting sqref="C429:D429">
    <cfRule type="duplicateValues" dxfId="0" priority="99"/>
    <cfRule type="duplicateValues" dxfId="0" priority="81"/>
    <cfRule type="duplicateValues" dxfId="0" priority="63"/>
    <cfRule type="duplicateValues" dxfId="0" priority="45"/>
    <cfRule type="duplicateValues" dxfId="0" priority="27"/>
    <cfRule type="duplicateValues" dxfId="0" priority="9"/>
  </conditionalFormatting>
  <conditionalFormatting sqref="D429">
    <cfRule type="duplicateValues" dxfId="0" priority="117"/>
  </conditionalFormatting>
  <conditionalFormatting sqref="C430:D430">
    <cfRule type="duplicateValues" dxfId="0" priority="98"/>
    <cfRule type="duplicateValues" dxfId="0" priority="80"/>
    <cfRule type="duplicateValues" dxfId="0" priority="62"/>
    <cfRule type="duplicateValues" dxfId="0" priority="44"/>
    <cfRule type="duplicateValues" dxfId="0" priority="26"/>
    <cfRule type="duplicateValues" dxfId="0" priority="8"/>
  </conditionalFormatting>
  <conditionalFormatting sqref="D430">
    <cfRule type="duplicateValues" dxfId="0" priority="116"/>
  </conditionalFormatting>
  <conditionalFormatting sqref="D208:D210">
    <cfRule type="duplicateValues" dxfId="0" priority="168"/>
  </conditionalFormatting>
  <conditionalFormatting sqref="D213:D214">
    <cfRule type="duplicateValues" dxfId="0" priority="162"/>
  </conditionalFormatting>
  <conditionalFormatting sqref="C1:D207 C392:D407 D408 C409:D412 C217:D387 C431:D1048576">
    <cfRule type="duplicateValues" dxfId="0" priority="169"/>
  </conditionalFormatting>
  <conditionalFormatting sqref="C1:D214 C392:D407 D408 C409:D412 C217:D387 C431:D1048576">
    <cfRule type="duplicateValues" dxfId="0" priority="160"/>
  </conditionalFormatting>
  <conditionalFormatting sqref="C1:D387 C392:D407 D408 C409:D412 C431:D1048576">
    <cfRule type="duplicateValues" dxfId="0" priority="153"/>
  </conditionalFormatting>
  <conditionalFormatting sqref="C1:D407 D408 C409:D412 C431:D1048576">
    <cfRule type="duplicateValues" dxfId="0" priority="136"/>
    <cfRule type="duplicateValues" dxfId="0" priority="135"/>
    <cfRule type="duplicateValues" dxfId="0" priority="134"/>
  </conditionalFormatting>
  <conditionalFormatting sqref="C$1:D$1048576">
    <cfRule type="duplicateValues" dxfId="0" priority="7"/>
  </conditionalFormatting>
  <conditionalFormatting sqref="D1:D207 D217:D218 D221:D346 D431:D1048576">
    <cfRule type="duplicateValues" dxfId="0" priority="234"/>
  </conditionalFormatting>
  <conditionalFormatting sqref="C208:D210">
    <cfRule type="duplicateValues" dxfId="0" priority="167"/>
  </conditionalFormatting>
  <conditionalFormatting sqref="C213:D214">
    <cfRule type="duplicateValues" dxfId="0" priority="16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229"/>
  <sheetViews>
    <sheetView topLeftCell="A10" workbookViewId="0">
      <selection activeCell="D356" sqref="D356"/>
    </sheetView>
  </sheetViews>
  <sheetFormatPr defaultColWidth="9" defaultRowHeight="14.25"/>
  <cols>
    <col min="6" max="7" width="17" customWidth="1"/>
    <col min="8" max="8" width="15.75" customWidth="1"/>
    <col min="9" max="29" width="2.58333333333333" customWidth="1"/>
    <col min="30" max="35" width="9" customWidth="1"/>
  </cols>
  <sheetData>
    <row r="1" ht="20.25" spans="1:39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7"/>
      <c r="L1" s="2"/>
      <c r="M1" s="2"/>
      <c r="N1" s="27"/>
      <c r="O1" s="2"/>
      <c r="P1" s="2"/>
      <c r="Q1" s="27"/>
      <c r="R1" s="2"/>
      <c r="S1" s="2"/>
      <c r="T1" s="27"/>
      <c r="U1" s="2"/>
      <c r="V1" s="2"/>
      <c r="W1" s="27"/>
      <c r="X1" s="2"/>
      <c r="Y1" s="2"/>
      <c r="Z1" s="27"/>
      <c r="AA1" s="2"/>
      <c r="AB1" s="2"/>
      <c r="AC1" s="27"/>
      <c r="AD1" s="36"/>
      <c r="AE1" s="36"/>
      <c r="AF1" s="36"/>
      <c r="AG1" s="36"/>
      <c r="AH1" s="36"/>
      <c r="AI1" s="36"/>
      <c r="AJ1" s="36"/>
      <c r="AK1" s="36"/>
      <c r="AL1" s="36"/>
      <c r="AM1" s="36"/>
    </row>
    <row r="2" ht="21.75" spans="1:39">
      <c r="A2" s="3" t="s">
        <v>3</v>
      </c>
      <c r="B2" s="3"/>
      <c r="C2" s="4"/>
      <c r="D2" s="4"/>
      <c r="E2" s="4"/>
      <c r="F2" s="5"/>
      <c r="G2" s="5"/>
      <c r="H2" s="6"/>
      <c r="I2" s="28">
        <v>1515</v>
      </c>
      <c r="J2" s="28" t="e">
        <v>#REF!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37"/>
      <c r="AE2" s="36"/>
      <c r="AF2" s="36"/>
      <c r="AG2" s="36"/>
      <c r="AH2" s="36"/>
      <c r="AI2" s="36"/>
      <c r="AJ2" s="36"/>
      <c r="AK2" s="36"/>
      <c r="AL2" s="36"/>
      <c r="AM2" s="36"/>
    </row>
    <row r="3" ht="16.5" spans="1:39">
      <c r="A3" s="7" t="s">
        <v>5</v>
      </c>
      <c r="B3" s="44" t="s">
        <v>817</v>
      </c>
      <c r="C3" s="9" t="s">
        <v>1067</v>
      </c>
      <c r="D3" s="10" t="s">
        <v>1033</v>
      </c>
      <c r="E3" s="10" t="s">
        <v>1068</v>
      </c>
      <c r="F3" s="11" t="s">
        <v>1066</v>
      </c>
      <c r="G3" s="12"/>
      <c r="H3" s="13"/>
      <c r="I3" s="29" t="s">
        <v>1070</v>
      </c>
      <c r="J3" s="29"/>
      <c r="K3" s="29"/>
      <c r="L3" s="29" t="s">
        <v>16</v>
      </c>
      <c r="M3" s="29"/>
      <c r="N3" s="29"/>
      <c r="O3" s="29" t="s">
        <v>15</v>
      </c>
      <c r="P3" s="29"/>
      <c r="Q3" s="29"/>
      <c r="R3" s="29" t="s">
        <v>14</v>
      </c>
      <c r="S3" s="29"/>
      <c r="T3" s="29"/>
      <c r="U3" s="29" t="s">
        <v>13</v>
      </c>
      <c r="V3" s="29"/>
      <c r="W3" s="29"/>
      <c r="X3" s="29" t="s">
        <v>12</v>
      </c>
      <c r="Y3" s="29"/>
      <c r="Z3" s="29"/>
      <c r="AA3" s="29" t="s">
        <v>11</v>
      </c>
      <c r="AB3" s="29"/>
      <c r="AC3" s="29"/>
      <c r="AD3" s="38" t="s">
        <v>40</v>
      </c>
      <c r="AE3" s="36"/>
      <c r="AF3" s="36"/>
      <c r="AG3" s="36"/>
      <c r="AH3" s="36"/>
      <c r="AI3" s="36"/>
      <c r="AJ3" s="36"/>
      <c r="AK3" s="36"/>
      <c r="AL3" s="36"/>
      <c r="AM3" s="36"/>
    </row>
    <row r="4" ht="49.5" spans="1:39">
      <c r="A4" s="14"/>
      <c r="B4" s="15"/>
      <c r="C4" s="16"/>
      <c r="D4" s="17"/>
      <c r="E4" s="17"/>
      <c r="F4" s="45" t="s">
        <v>1071</v>
      </c>
      <c r="G4" s="18" t="s">
        <v>1072</v>
      </c>
      <c r="H4" s="19" t="s">
        <v>23</v>
      </c>
      <c r="I4" s="30" t="s">
        <v>1073</v>
      </c>
      <c r="J4" s="30" t="s">
        <v>1072</v>
      </c>
      <c r="K4" s="30" t="s">
        <v>23</v>
      </c>
      <c r="L4" s="30" t="s">
        <v>1073</v>
      </c>
      <c r="M4" s="30" t="s">
        <v>1072</v>
      </c>
      <c r="N4" s="30" t="s">
        <v>23</v>
      </c>
      <c r="O4" s="30" t="s">
        <v>1073</v>
      </c>
      <c r="P4" s="30" t="s">
        <v>1072</v>
      </c>
      <c r="Q4" s="30" t="s">
        <v>23</v>
      </c>
      <c r="R4" s="30" t="s">
        <v>1073</v>
      </c>
      <c r="S4" s="30" t="s">
        <v>1072</v>
      </c>
      <c r="T4" s="30" t="s">
        <v>23</v>
      </c>
      <c r="U4" s="30" t="s">
        <v>1073</v>
      </c>
      <c r="V4" s="30" t="s">
        <v>1072</v>
      </c>
      <c r="W4" s="30" t="s">
        <v>23</v>
      </c>
      <c r="X4" s="30" t="s">
        <v>1073</v>
      </c>
      <c r="Y4" s="30" t="s">
        <v>1072</v>
      </c>
      <c r="Z4" s="30" t="s">
        <v>23</v>
      </c>
      <c r="AA4" s="30" t="s">
        <v>1073</v>
      </c>
      <c r="AB4" s="30" t="s">
        <v>1072</v>
      </c>
      <c r="AC4" s="30" t="s">
        <v>23</v>
      </c>
      <c r="AD4" s="39"/>
      <c r="AE4" s="36" t="s">
        <v>1074</v>
      </c>
      <c r="AF4" s="36" t="s">
        <v>1075</v>
      </c>
      <c r="AG4" s="36" t="s">
        <v>1076</v>
      </c>
      <c r="AH4" s="36" t="s">
        <v>1077</v>
      </c>
      <c r="AI4" s="36"/>
      <c r="AJ4" s="41" t="s">
        <v>1111</v>
      </c>
      <c r="AK4" s="36"/>
      <c r="AL4" s="36"/>
      <c r="AM4" s="36"/>
    </row>
    <row r="5" ht="16.5" spans="1:39">
      <c r="A5" s="20" t="s">
        <v>41</v>
      </c>
      <c r="B5" s="20"/>
      <c r="C5" s="21"/>
      <c r="D5" s="21"/>
      <c r="E5" s="21"/>
      <c r="F5" s="22">
        <v>170934563.949867</v>
      </c>
      <c r="G5" s="22">
        <v>139433778.93</v>
      </c>
      <c r="H5" s="22">
        <v>28393373.0598667</v>
      </c>
      <c r="I5" s="22">
        <v>32846580.01</v>
      </c>
      <c r="J5" s="22">
        <v>21050705.07</v>
      </c>
      <c r="K5" s="22">
        <v>8644343.98</v>
      </c>
      <c r="L5" s="31">
        <v>26707413.6713333</v>
      </c>
      <c r="M5" s="31">
        <v>18202869.03</v>
      </c>
      <c r="N5" s="32">
        <v>8504544.64133334</v>
      </c>
      <c r="O5" s="31">
        <v>27771816.63</v>
      </c>
      <c r="P5" s="31">
        <v>21323031.36</v>
      </c>
      <c r="Q5" s="32">
        <v>6448785.27</v>
      </c>
      <c r="R5" s="31">
        <v>26584671.4638667</v>
      </c>
      <c r="S5" s="31">
        <v>17510132</v>
      </c>
      <c r="T5" s="32">
        <v>9074539.46386666</v>
      </c>
      <c r="U5" s="31">
        <v>23665402.68</v>
      </c>
      <c r="V5" s="31">
        <v>24819207.11</v>
      </c>
      <c r="W5" s="32">
        <v>-1153804.43</v>
      </c>
      <c r="X5" s="31">
        <v>17016319.79</v>
      </c>
      <c r="Y5" s="31">
        <v>18676784.56</v>
      </c>
      <c r="Z5" s="32">
        <v>-1660464.77</v>
      </c>
      <c r="AA5" s="31">
        <v>16342359.7046667</v>
      </c>
      <c r="AB5" s="31">
        <v>17851049.8</v>
      </c>
      <c r="AC5" s="32">
        <v>-1508690.09533334</v>
      </c>
      <c r="AD5" s="40"/>
      <c r="AE5" s="31"/>
      <c r="AF5" s="41"/>
      <c r="AG5" s="41"/>
      <c r="AH5" s="41"/>
      <c r="AI5" s="41"/>
      <c r="AJ5" s="41" t="s">
        <v>1112</v>
      </c>
      <c r="AK5" s="41" t="s">
        <v>644</v>
      </c>
      <c r="AL5" s="41" t="s">
        <v>1113</v>
      </c>
      <c r="AM5" s="41" t="s">
        <v>1114</v>
      </c>
    </row>
    <row r="6" ht="16.5" spans="1:39">
      <c r="A6" s="46">
        <v>1</v>
      </c>
      <c r="B6" s="46" t="s">
        <v>42</v>
      </c>
      <c r="C6" s="47" t="s">
        <v>43</v>
      </c>
      <c r="D6" s="47" t="s">
        <v>1078</v>
      </c>
      <c r="E6" s="47"/>
      <c r="F6" s="24">
        <v>3295714.216</v>
      </c>
      <c r="G6" s="24">
        <v>1921570</v>
      </c>
      <c r="H6" s="24">
        <v>1374144.216</v>
      </c>
      <c r="I6" s="33">
        <v>485000</v>
      </c>
      <c r="J6" s="24">
        <v>58200</v>
      </c>
      <c r="K6" s="24">
        <v>426800</v>
      </c>
      <c r="L6" s="24">
        <v>485168.674666666</v>
      </c>
      <c r="M6" s="24"/>
      <c r="N6" s="24">
        <v>485168.674666666</v>
      </c>
      <c r="O6" s="24">
        <v>400000</v>
      </c>
      <c r="P6" s="24">
        <v>436500</v>
      </c>
      <c r="Q6" s="24">
        <v>-36500</v>
      </c>
      <c r="R6" s="24">
        <v>454204.008</v>
      </c>
      <c r="S6" s="24">
        <v>280330</v>
      </c>
      <c r="T6" s="24">
        <v>173874.008</v>
      </c>
      <c r="U6" s="24">
        <v>489000</v>
      </c>
      <c r="V6" s="24">
        <v>194000</v>
      </c>
      <c r="W6" s="24">
        <v>295000</v>
      </c>
      <c r="X6" s="24">
        <v>486000</v>
      </c>
      <c r="Y6" s="24">
        <v>471420</v>
      </c>
      <c r="Z6" s="24">
        <v>14580</v>
      </c>
      <c r="AA6" s="24">
        <v>496341.533333333</v>
      </c>
      <c r="AB6" s="24">
        <v>481120</v>
      </c>
      <c r="AC6" s="24">
        <v>15221.533333333</v>
      </c>
      <c r="AD6" s="47"/>
      <c r="AE6" s="42">
        <v>-3975.54133333295</v>
      </c>
      <c r="AF6" s="42">
        <v>-403975.541333333</v>
      </c>
      <c r="AG6" s="42">
        <v>-889144.215999999</v>
      </c>
      <c r="AH6" s="42">
        <v>-1374144.216</v>
      </c>
      <c r="AI6" s="43" t="e">
        <v>#N/A</v>
      </c>
      <c r="AJ6" s="43">
        <v>0</v>
      </c>
      <c r="AK6" s="43" t="e">
        <v>#N/A</v>
      </c>
      <c r="AL6" s="43" t="e">
        <v>#N/A</v>
      </c>
      <c r="AM6" s="43" t="e">
        <v>#N/A</v>
      </c>
    </row>
    <row r="7" ht="16.5" spans="1:39">
      <c r="A7" s="46">
        <v>2</v>
      </c>
      <c r="B7" s="46" t="s">
        <v>46</v>
      </c>
      <c r="C7" s="47" t="s">
        <v>47</v>
      </c>
      <c r="D7" s="47" t="s">
        <v>1078</v>
      </c>
      <c r="E7" s="47"/>
      <c r="F7" s="24">
        <v>3586236.49866667</v>
      </c>
      <c r="G7" s="24">
        <v>3368770</v>
      </c>
      <c r="H7" s="24">
        <v>217466.498666667</v>
      </c>
      <c r="I7" s="33">
        <v>592000</v>
      </c>
      <c r="J7" s="24">
        <v>682000</v>
      </c>
      <c r="K7" s="24">
        <v>-90000</v>
      </c>
      <c r="L7" s="24">
        <v>473575.254666666</v>
      </c>
      <c r="M7" s="24">
        <v>561300</v>
      </c>
      <c r="N7" s="24">
        <v>-87724.7453333336</v>
      </c>
      <c r="O7" s="24">
        <v>490000</v>
      </c>
      <c r="P7" s="24">
        <v>358900</v>
      </c>
      <c r="Q7" s="24">
        <v>131100</v>
      </c>
      <c r="R7" s="24">
        <v>521195.953333334</v>
      </c>
      <c r="S7" s="24">
        <v>339500</v>
      </c>
      <c r="T7" s="24">
        <v>181695.953333334</v>
      </c>
      <c r="U7" s="24">
        <v>484000</v>
      </c>
      <c r="V7" s="24">
        <v>465600</v>
      </c>
      <c r="W7" s="24">
        <v>18400</v>
      </c>
      <c r="X7" s="24">
        <v>529000</v>
      </c>
      <c r="Y7" s="24">
        <v>513130</v>
      </c>
      <c r="Z7" s="24">
        <v>15870</v>
      </c>
      <c r="AA7" s="24">
        <v>496465.290666667</v>
      </c>
      <c r="AB7" s="24">
        <v>448340</v>
      </c>
      <c r="AC7" s="24">
        <v>48125.290666667</v>
      </c>
      <c r="AD7" s="47"/>
      <c r="AE7" s="42">
        <v>1338108.756</v>
      </c>
      <c r="AF7" s="42">
        <v>848108.755999999</v>
      </c>
      <c r="AG7" s="42">
        <v>374533.501333333</v>
      </c>
      <c r="AH7" s="42">
        <v>-217466.498666667</v>
      </c>
      <c r="AI7" s="43" t="e">
        <v>#N/A</v>
      </c>
      <c r="AJ7" s="43">
        <v>0</v>
      </c>
      <c r="AK7" s="43" t="e">
        <v>#N/A</v>
      </c>
      <c r="AL7" s="43" t="e">
        <v>#N/A</v>
      </c>
      <c r="AM7" s="43" t="e">
        <v>#N/A</v>
      </c>
    </row>
    <row r="8" ht="16.5" spans="1:39">
      <c r="A8" s="49">
        <v>3</v>
      </c>
      <c r="B8" s="49" t="s">
        <v>48</v>
      </c>
      <c r="C8" s="50" t="s">
        <v>49</v>
      </c>
      <c r="D8" s="47" t="s">
        <v>1078</v>
      </c>
      <c r="E8" s="50"/>
      <c r="F8" s="24">
        <v>1727307.184</v>
      </c>
      <c r="G8" s="24">
        <v>1505620</v>
      </c>
      <c r="H8" s="24">
        <v>221687.183999999</v>
      </c>
      <c r="I8" s="33">
        <v>308000</v>
      </c>
      <c r="J8" s="24">
        <v>685000</v>
      </c>
      <c r="K8" s="24">
        <v>-377000</v>
      </c>
      <c r="L8" s="24">
        <v>307659.306666666</v>
      </c>
      <c r="M8" s="24"/>
      <c r="N8" s="24">
        <v>307659.306666666</v>
      </c>
      <c r="O8" s="24">
        <v>220000</v>
      </c>
      <c r="P8" s="24">
        <v>155200</v>
      </c>
      <c r="Q8" s="24">
        <v>64800</v>
      </c>
      <c r="R8" s="24">
        <v>205553.634666666</v>
      </c>
      <c r="S8" s="24">
        <v>175570</v>
      </c>
      <c r="T8" s="24">
        <v>29983.634666666</v>
      </c>
      <c r="U8" s="24">
        <v>231000</v>
      </c>
      <c r="V8" s="24">
        <v>221160</v>
      </c>
      <c r="W8" s="24">
        <v>9840</v>
      </c>
      <c r="X8" s="24">
        <v>228000</v>
      </c>
      <c r="Y8" s="24">
        <v>48500</v>
      </c>
      <c r="Z8" s="24">
        <v>179500</v>
      </c>
      <c r="AA8" s="24">
        <v>227094.242666667</v>
      </c>
      <c r="AB8" s="24">
        <v>220190</v>
      </c>
      <c r="AC8" s="24">
        <v>6904.24266666701</v>
      </c>
      <c r="AD8" s="47"/>
      <c r="AE8" s="42">
        <v>613972.122666667</v>
      </c>
      <c r="AF8" s="42">
        <v>393972.122666667</v>
      </c>
      <c r="AG8" s="42">
        <v>86312.8160000005</v>
      </c>
      <c r="AH8" s="42">
        <v>-221687.184</v>
      </c>
      <c r="AI8" s="43" t="e">
        <v>#N/A</v>
      </c>
      <c r="AJ8" s="43">
        <v>0</v>
      </c>
      <c r="AK8" s="43" t="e">
        <v>#N/A</v>
      </c>
      <c r="AL8" s="43" t="e">
        <v>#N/A</v>
      </c>
      <c r="AM8" s="43" t="e">
        <v>#N/A</v>
      </c>
    </row>
    <row r="9" ht="16.5" spans="1:39">
      <c r="A9" s="51">
        <v>4</v>
      </c>
      <c r="B9" s="51" t="s">
        <v>50</v>
      </c>
      <c r="C9" s="52" t="s">
        <v>51</v>
      </c>
      <c r="D9" s="52" t="s">
        <v>1078</v>
      </c>
      <c r="E9" s="52"/>
      <c r="F9" s="24">
        <v>1015546.216</v>
      </c>
      <c r="G9" s="24">
        <v>1292750</v>
      </c>
      <c r="H9" s="24">
        <v>-277203.783999999</v>
      </c>
      <c r="I9" s="33">
        <v>165000</v>
      </c>
      <c r="J9" s="24">
        <v>677820</v>
      </c>
      <c r="K9" s="24">
        <v>-512820</v>
      </c>
      <c r="L9" s="24">
        <v>165377.101333334</v>
      </c>
      <c r="M9" s="24"/>
      <c r="N9" s="24">
        <v>165377.101333334</v>
      </c>
      <c r="O9" s="24">
        <v>160000</v>
      </c>
      <c r="P9" s="24">
        <v>160000</v>
      </c>
      <c r="Q9" s="24">
        <v>0</v>
      </c>
      <c r="R9" s="24">
        <v>149537.245333334</v>
      </c>
      <c r="S9" s="24"/>
      <c r="T9" s="24">
        <v>149537.245333334</v>
      </c>
      <c r="U9" s="24">
        <v>126000</v>
      </c>
      <c r="V9" s="24">
        <v>213400</v>
      </c>
      <c r="W9" s="24">
        <v>-87400</v>
      </c>
      <c r="X9" s="24">
        <v>123000</v>
      </c>
      <c r="Y9" s="24">
        <v>119310</v>
      </c>
      <c r="Z9" s="24">
        <v>3690</v>
      </c>
      <c r="AA9" s="24">
        <v>126631.869333333</v>
      </c>
      <c r="AB9" s="24">
        <v>122220</v>
      </c>
      <c r="AC9" s="24">
        <v>4411.869333333</v>
      </c>
      <c r="AD9" s="47"/>
      <c r="AE9" s="42">
        <v>767580.885333333</v>
      </c>
      <c r="AF9" s="42">
        <v>607580.885333333</v>
      </c>
      <c r="AG9" s="42">
        <v>442203.783999999</v>
      </c>
      <c r="AH9" s="42">
        <v>277203.783999999</v>
      </c>
      <c r="AI9" s="43" t="e">
        <v>#N/A</v>
      </c>
      <c r="AJ9" s="43">
        <v>0</v>
      </c>
      <c r="AK9" s="43" t="e">
        <v>#N/A</v>
      </c>
      <c r="AL9" s="43" t="e">
        <v>#N/A</v>
      </c>
      <c r="AM9" s="43">
        <v>0</v>
      </c>
    </row>
    <row r="10" ht="16.5" spans="1:39">
      <c r="A10" s="51">
        <v>5</v>
      </c>
      <c r="B10" s="51" t="s">
        <v>52</v>
      </c>
      <c r="C10" s="52" t="s">
        <v>53</v>
      </c>
      <c r="D10" s="52" t="s">
        <v>1078</v>
      </c>
      <c r="E10" s="52"/>
      <c r="F10" s="24">
        <v>2518336.79466667</v>
      </c>
      <c r="G10" s="24">
        <v>1961593.52</v>
      </c>
      <c r="H10" s="24">
        <v>556743.274666667</v>
      </c>
      <c r="I10" s="33">
        <v>448000</v>
      </c>
      <c r="J10" s="24">
        <v>274247.89</v>
      </c>
      <c r="K10" s="24">
        <v>173752.11</v>
      </c>
      <c r="L10" s="24">
        <v>447594.605333334</v>
      </c>
      <c r="M10" s="24">
        <v>310400</v>
      </c>
      <c r="N10" s="24">
        <v>137194.605333334</v>
      </c>
      <c r="O10" s="24">
        <v>420000</v>
      </c>
      <c r="P10" s="24">
        <v>320100</v>
      </c>
      <c r="Q10" s="24">
        <v>99900</v>
      </c>
      <c r="R10" s="24">
        <v>427440.952</v>
      </c>
      <c r="S10" s="24">
        <v>297000</v>
      </c>
      <c r="T10" s="24">
        <v>130440.952</v>
      </c>
      <c r="U10" s="24">
        <v>287000</v>
      </c>
      <c r="V10" s="24">
        <v>286485.63</v>
      </c>
      <c r="W10" s="24">
        <v>514.369999999995</v>
      </c>
      <c r="X10" s="24">
        <v>261000</v>
      </c>
      <c r="Y10" s="24">
        <v>253170</v>
      </c>
      <c r="Z10" s="24">
        <v>7830</v>
      </c>
      <c r="AA10" s="24">
        <v>227301.237333333</v>
      </c>
      <c r="AB10" s="24">
        <v>220190</v>
      </c>
      <c r="AC10" s="24">
        <v>7111.237333333</v>
      </c>
      <c r="AD10" s="47"/>
      <c r="AE10" s="42">
        <v>758851.330666667</v>
      </c>
      <c r="AF10" s="42">
        <v>338851.330666667</v>
      </c>
      <c r="AG10" s="42">
        <v>-108743.274666667</v>
      </c>
      <c r="AH10" s="42">
        <v>-556743.274666667</v>
      </c>
      <c r="AI10" s="43" t="e">
        <v>#N/A</v>
      </c>
      <c r="AJ10" s="43">
        <v>0</v>
      </c>
      <c r="AK10" s="43">
        <v>0</v>
      </c>
      <c r="AL10" s="43" t="e">
        <v>#N/A</v>
      </c>
      <c r="AM10" s="43" t="e">
        <v>#N/A</v>
      </c>
    </row>
    <row r="11" ht="16.5" spans="1:39">
      <c r="A11" s="46">
        <v>6</v>
      </c>
      <c r="B11" s="46" t="s">
        <v>54</v>
      </c>
      <c r="C11" s="47" t="s">
        <v>55</v>
      </c>
      <c r="D11" s="47" t="s">
        <v>1078</v>
      </c>
      <c r="E11" s="47"/>
      <c r="F11" s="24">
        <v>3133430.96933333</v>
      </c>
      <c r="G11" s="24">
        <v>3059558.24</v>
      </c>
      <c r="H11" s="24">
        <v>73872.7293333346</v>
      </c>
      <c r="I11" s="33">
        <v>557000</v>
      </c>
      <c r="J11" s="24">
        <v>727500</v>
      </c>
      <c r="K11" s="24">
        <v>-170500</v>
      </c>
      <c r="L11" s="24">
        <v>445447.605333334</v>
      </c>
      <c r="M11" s="24">
        <v>463700</v>
      </c>
      <c r="N11" s="24">
        <v>-18252.3946666664</v>
      </c>
      <c r="O11" s="24">
        <v>410000</v>
      </c>
      <c r="P11" s="24">
        <v>271600</v>
      </c>
      <c r="Q11" s="24">
        <v>138400</v>
      </c>
      <c r="R11" s="24">
        <v>429007.201333334</v>
      </c>
      <c r="S11" s="24">
        <v>339500</v>
      </c>
      <c r="T11" s="24">
        <v>89507.201333334</v>
      </c>
      <c r="U11" s="24">
        <v>442000</v>
      </c>
      <c r="V11" s="24">
        <v>426800</v>
      </c>
      <c r="W11" s="24">
        <v>15200</v>
      </c>
      <c r="X11" s="24">
        <v>432000</v>
      </c>
      <c r="Y11" s="24">
        <v>419040</v>
      </c>
      <c r="Z11" s="24">
        <v>12960</v>
      </c>
      <c r="AA11" s="24">
        <v>417976.162666667</v>
      </c>
      <c r="AB11" s="24">
        <v>411418.24</v>
      </c>
      <c r="AC11" s="24">
        <v>6557.92266666703</v>
      </c>
      <c r="AD11" s="47"/>
      <c r="AE11" s="42">
        <v>1338574.876</v>
      </c>
      <c r="AF11" s="42">
        <v>928574.875999999</v>
      </c>
      <c r="AG11" s="42">
        <v>483127.270666665</v>
      </c>
      <c r="AH11" s="42">
        <v>-73872.7293333346</v>
      </c>
      <c r="AI11" s="43" t="e">
        <v>#N/A</v>
      </c>
      <c r="AJ11" s="43">
        <v>0</v>
      </c>
      <c r="AK11" s="43" t="e">
        <v>#N/A</v>
      </c>
      <c r="AL11" s="43" t="e">
        <v>#N/A</v>
      </c>
      <c r="AM11" s="43" t="e">
        <v>#N/A</v>
      </c>
    </row>
    <row r="12" ht="16.5" spans="1:39">
      <c r="A12" s="46">
        <v>7</v>
      </c>
      <c r="B12" s="46" t="s">
        <v>56</v>
      </c>
      <c r="C12" s="47" t="s">
        <v>57</v>
      </c>
      <c r="D12" s="47" t="s">
        <v>1078</v>
      </c>
      <c r="E12" s="47"/>
      <c r="F12" s="24">
        <v>1260451.30533333</v>
      </c>
      <c r="G12" s="24">
        <v>2274878.17</v>
      </c>
      <c r="H12" s="24">
        <v>-1014426.86466667</v>
      </c>
      <c r="I12" s="33">
        <v>213000</v>
      </c>
      <c r="J12" s="24">
        <v>394988.17</v>
      </c>
      <c r="K12" s="24">
        <v>-181988.17</v>
      </c>
      <c r="L12" s="24">
        <v>213247.521333334</v>
      </c>
      <c r="M12" s="24">
        <v>247000</v>
      </c>
      <c r="N12" s="24">
        <v>-33752.4786666664</v>
      </c>
      <c r="O12" s="24">
        <v>190000</v>
      </c>
      <c r="P12" s="24">
        <v>386000</v>
      </c>
      <c r="Q12" s="24">
        <v>-196000</v>
      </c>
      <c r="R12" s="24">
        <v>186734.196</v>
      </c>
      <c r="S12" s="24">
        <v>246000</v>
      </c>
      <c r="T12" s="24">
        <v>-59265.804</v>
      </c>
      <c r="U12" s="24">
        <v>183000</v>
      </c>
      <c r="V12" s="24">
        <v>490000</v>
      </c>
      <c r="W12" s="24">
        <v>-307000</v>
      </c>
      <c r="X12" s="24">
        <v>148000</v>
      </c>
      <c r="Y12" s="24">
        <v>194040</v>
      </c>
      <c r="Z12" s="24">
        <v>-46040</v>
      </c>
      <c r="AA12" s="24">
        <v>126469.588</v>
      </c>
      <c r="AB12" s="24">
        <v>316850</v>
      </c>
      <c r="AC12" s="24">
        <v>-190380.412</v>
      </c>
      <c r="AD12" s="47"/>
      <c r="AE12" s="42">
        <v>1630674.386</v>
      </c>
      <c r="AF12" s="42">
        <v>1440674.386</v>
      </c>
      <c r="AG12" s="42">
        <v>1227426.86466667</v>
      </c>
      <c r="AH12" s="42">
        <v>1014426.86466667</v>
      </c>
      <c r="AI12" s="43">
        <v>111740</v>
      </c>
      <c r="AJ12" s="43">
        <v>0</v>
      </c>
      <c r="AK12" s="43" t="e">
        <v>#N/A</v>
      </c>
      <c r="AL12" s="43" t="e">
        <v>#N/A</v>
      </c>
      <c r="AM12" s="43" t="e">
        <v>#N/A</v>
      </c>
    </row>
    <row r="13" ht="16.5" spans="1:39">
      <c r="A13" s="46">
        <v>8</v>
      </c>
      <c r="B13" s="46" t="s">
        <v>58</v>
      </c>
      <c r="C13" s="47" t="s">
        <v>59</v>
      </c>
      <c r="D13" s="47" t="s">
        <v>1078</v>
      </c>
      <c r="E13" s="47"/>
      <c r="F13" s="24">
        <v>2039857.598</v>
      </c>
      <c r="G13" s="24">
        <v>2749670</v>
      </c>
      <c r="H13" s="24">
        <v>-709812.402</v>
      </c>
      <c r="I13" s="33">
        <v>242000</v>
      </c>
      <c r="J13" s="24">
        <v>155200</v>
      </c>
      <c r="K13" s="24">
        <v>86800</v>
      </c>
      <c r="L13" s="24">
        <v>241689.006666666</v>
      </c>
      <c r="M13" s="24">
        <v>48500</v>
      </c>
      <c r="N13" s="24">
        <v>193189.006666666</v>
      </c>
      <c r="O13" s="24">
        <v>350000</v>
      </c>
      <c r="P13" s="24">
        <v>77600</v>
      </c>
      <c r="Q13" s="24">
        <v>272400</v>
      </c>
      <c r="R13" s="24">
        <v>484199.254</v>
      </c>
      <c r="S13" s="24">
        <v>276450</v>
      </c>
      <c r="T13" s="24">
        <v>207749.254</v>
      </c>
      <c r="U13" s="24">
        <v>285000</v>
      </c>
      <c r="V13" s="24">
        <v>1090000</v>
      </c>
      <c r="W13" s="24">
        <v>-805000</v>
      </c>
      <c r="X13" s="24">
        <v>285000</v>
      </c>
      <c r="Y13" s="24">
        <v>955450</v>
      </c>
      <c r="Z13" s="24">
        <v>-670450</v>
      </c>
      <c r="AA13" s="24">
        <v>151969.337333333</v>
      </c>
      <c r="AB13" s="24">
        <v>146470</v>
      </c>
      <c r="AC13" s="24">
        <v>5499.33733333301</v>
      </c>
      <c r="AD13" s="47"/>
      <c r="AE13" s="42">
        <v>1543501.40866667</v>
      </c>
      <c r="AF13" s="42">
        <v>1193501.40866667</v>
      </c>
      <c r="AG13" s="42">
        <v>951812.402</v>
      </c>
      <c r="AH13" s="42">
        <v>709812.402</v>
      </c>
      <c r="AI13" s="43" t="e">
        <v>#N/A</v>
      </c>
      <c r="AJ13" s="43">
        <v>0</v>
      </c>
      <c r="AK13" s="43" t="e">
        <v>#N/A</v>
      </c>
      <c r="AL13" s="43" t="e">
        <v>#N/A</v>
      </c>
      <c r="AM13" s="43" t="e">
        <v>#N/A</v>
      </c>
    </row>
    <row r="14" ht="16.5" spans="1:39">
      <c r="A14" s="46">
        <v>10</v>
      </c>
      <c r="B14" s="46" t="s">
        <v>60</v>
      </c>
      <c r="C14" s="47" t="s">
        <v>61</v>
      </c>
      <c r="D14" s="47" t="s">
        <v>1078</v>
      </c>
      <c r="E14" s="47"/>
      <c r="F14" s="24">
        <v>765673.675333334</v>
      </c>
      <c r="G14" s="24">
        <v>892400</v>
      </c>
      <c r="H14" s="24">
        <v>-126726.324666666</v>
      </c>
      <c r="I14" s="33">
        <v>104000</v>
      </c>
      <c r="J14" s="24">
        <v>232800</v>
      </c>
      <c r="K14" s="24">
        <v>-128800</v>
      </c>
      <c r="L14" s="24">
        <v>104390.493333334</v>
      </c>
      <c r="M14" s="24">
        <v>126100</v>
      </c>
      <c r="N14" s="24">
        <v>-21709.5066666664</v>
      </c>
      <c r="O14" s="24">
        <v>110000</v>
      </c>
      <c r="P14" s="24">
        <v>135800</v>
      </c>
      <c r="Q14" s="24">
        <v>-25800</v>
      </c>
      <c r="R14" s="24">
        <v>142967.958</v>
      </c>
      <c r="S14" s="24"/>
      <c r="T14" s="24">
        <v>142967.958</v>
      </c>
      <c r="U14" s="24">
        <v>100000</v>
      </c>
      <c r="V14" s="24">
        <v>97000</v>
      </c>
      <c r="W14" s="24">
        <v>3000</v>
      </c>
      <c r="X14" s="24">
        <v>110000</v>
      </c>
      <c r="Y14" s="24">
        <v>106700</v>
      </c>
      <c r="Z14" s="24">
        <v>3300</v>
      </c>
      <c r="AA14" s="24">
        <v>94315.224</v>
      </c>
      <c r="AB14" s="24">
        <v>194000</v>
      </c>
      <c r="AC14" s="24">
        <v>-99684.776</v>
      </c>
      <c r="AD14" s="47"/>
      <c r="AE14" s="42">
        <v>445116.818</v>
      </c>
      <c r="AF14" s="42">
        <v>335116.818</v>
      </c>
      <c r="AG14" s="42">
        <v>230726.324666666</v>
      </c>
      <c r="AH14" s="42">
        <v>126726.324666666</v>
      </c>
      <c r="AI14" s="43" t="e">
        <v>#N/A</v>
      </c>
      <c r="AJ14" s="43">
        <v>0</v>
      </c>
      <c r="AK14" s="43" t="e">
        <v>#N/A</v>
      </c>
      <c r="AL14" s="43" t="e">
        <v>#N/A</v>
      </c>
      <c r="AM14" s="43" t="e">
        <v>#N/A</v>
      </c>
    </row>
    <row r="15" ht="16.5" spans="1:39">
      <c r="A15" s="46">
        <v>11</v>
      </c>
      <c r="B15" s="46" t="s">
        <v>62</v>
      </c>
      <c r="C15" s="47" t="s">
        <v>63</v>
      </c>
      <c r="D15" s="47" t="s">
        <v>1078</v>
      </c>
      <c r="E15" s="47"/>
      <c r="F15" s="24">
        <v>749245.272799999</v>
      </c>
      <c r="G15" s="24">
        <v>608190</v>
      </c>
      <c r="H15" s="24">
        <v>141055.272799999</v>
      </c>
      <c r="I15" s="33">
        <v>94000</v>
      </c>
      <c r="J15" s="24">
        <v>116400</v>
      </c>
      <c r="K15" s="24">
        <v>-22400</v>
      </c>
      <c r="L15" s="24">
        <v>94442.9346666664</v>
      </c>
      <c r="M15" s="24">
        <v>29100</v>
      </c>
      <c r="N15" s="24">
        <v>65342.9346666664</v>
      </c>
      <c r="O15" s="24">
        <v>100000</v>
      </c>
      <c r="P15" s="24">
        <v>135800</v>
      </c>
      <c r="Q15" s="24">
        <v>-35800</v>
      </c>
      <c r="R15" s="24">
        <v>126184.3168</v>
      </c>
      <c r="S15" s="24"/>
      <c r="T15" s="24">
        <v>126184.3168</v>
      </c>
      <c r="U15" s="24">
        <v>107000</v>
      </c>
      <c r="V15" s="24">
        <v>104760</v>
      </c>
      <c r="W15" s="24">
        <v>2240</v>
      </c>
      <c r="X15" s="24">
        <v>109000</v>
      </c>
      <c r="Y15" s="24">
        <v>105730</v>
      </c>
      <c r="Z15" s="24">
        <v>3270</v>
      </c>
      <c r="AA15" s="24">
        <v>118618.021333333</v>
      </c>
      <c r="AB15" s="24">
        <v>116400</v>
      </c>
      <c r="AC15" s="24">
        <v>2218.021333333</v>
      </c>
      <c r="AD15" s="47"/>
      <c r="AE15" s="42">
        <v>147387.661866667</v>
      </c>
      <c r="AF15" s="42">
        <v>47387.661866667</v>
      </c>
      <c r="AG15" s="42">
        <v>-47055.2727999994</v>
      </c>
      <c r="AH15" s="42">
        <v>-141055.272799999</v>
      </c>
      <c r="AI15" s="43" t="e">
        <v>#N/A</v>
      </c>
      <c r="AJ15" s="43">
        <v>0</v>
      </c>
      <c r="AK15" s="43" t="e">
        <v>#N/A</v>
      </c>
      <c r="AL15" s="43" t="e">
        <v>#N/A</v>
      </c>
      <c r="AM15" s="43" t="e">
        <v>#N/A</v>
      </c>
    </row>
    <row r="16" ht="16.5" spans="1:39">
      <c r="A16" s="46">
        <v>12</v>
      </c>
      <c r="B16" s="46" t="s">
        <v>64</v>
      </c>
      <c r="C16" s="47" t="s">
        <v>65</v>
      </c>
      <c r="D16" s="47" t="s">
        <v>1078</v>
      </c>
      <c r="E16" s="47"/>
      <c r="F16" s="24">
        <v>656461.867999999</v>
      </c>
      <c r="G16" s="24">
        <v>559690</v>
      </c>
      <c r="H16" s="24">
        <v>96771.8679999993</v>
      </c>
      <c r="I16" s="33">
        <v>77000</v>
      </c>
      <c r="J16" s="24">
        <v>106700</v>
      </c>
      <c r="K16" s="24">
        <v>-29700</v>
      </c>
      <c r="L16" s="24">
        <v>77303.996</v>
      </c>
      <c r="M16" s="24">
        <v>48500</v>
      </c>
      <c r="N16" s="24">
        <v>28803.996</v>
      </c>
      <c r="O16" s="24">
        <v>90000</v>
      </c>
      <c r="P16" s="24">
        <v>116400</v>
      </c>
      <c r="Q16" s="24">
        <v>-26400</v>
      </c>
      <c r="R16" s="24">
        <v>116819.874666666</v>
      </c>
      <c r="S16" s="24"/>
      <c r="T16" s="24">
        <v>116819.874666666</v>
      </c>
      <c r="U16" s="24">
        <v>106000</v>
      </c>
      <c r="V16" s="24">
        <v>103790</v>
      </c>
      <c r="W16" s="24">
        <v>2210</v>
      </c>
      <c r="X16" s="24">
        <v>101000</v>
      </c>
      <c r="Y16" s="24">
        <v>97970</v>
      </c>
      <c r="Z16" s="24">
        <v>3030</v>
      </c>
      <c r="AA16" s="24">
        <v>88337.9973333333</v>
      </c>
      <c r="AB16" s="24">
        <v>86330</v>
      </c>
      <c r="AC16" s="24">
        <v>2007.9973333333</v>
      </c>
      <c r="AD16" s="47"/>
      <c r="AE16" s="42">
        <v>147532.128000001</v>
      </c>
      <c r="AF16" s="42">
        <v>57532.1280000007</v>
      </c>
      <c r="AG16" s="42">
        <v>-19771.8679999993</v>
      </c>
      <c r="AH16" s="42">
        <v>-96771.8679999993</v>
      </c>
      <c r="AI16" s="43" t="e">
        <v>#N/A</v>
      </c>
      <c r="AJ16" s="43">
        <v>0</v>
      </c>
      <c r="AK16" s="43" t="e">
        <v>#N/A</v>
      </c>
      <c r="AL16" s="43" t="e">
        <v>#N/A</v>
      </c>
      <c r="AM16" s="43" t="e">
        <v>#N/A</v>
      </c>
    </row>
    <row r="17" ht="16.5" spans="1:39">
      <c r="A17" s="46">
        <v>13</v>
      </c>
      <c r="B17" s="46" t="s">
        <v>68</v>
      </c>
      <c r="C17" s="47" t="s">
        <v>69</v>
      </c>
      <c r="D17" s="47" t="s">
        <v>1078</v>
      </c>
      <c r="E17" s="47"/>
      <c r="F17" s="24">
        <v>1369607.37333333</v>
      </c>
      <c r="G17" s="24">
        <v>1632510</v>
      </c>
      <c r="H17" s="24">
        <v>-262902.626666667</v>
      </c>
      <c r="I17" s="33">
        <v>200000</v>
      </c>
      <c r="J17" s="24">
        <v>485000</v>
      </c>
      <c r="K17" s="24">
        <v>-285000</v>
      </c>
      <c r="L17" s="24">
        <v>149176.264</v>
      </c>
      <c r="M17" s="24">
        <v>29100</v>
      </c>
      <c r="N17" s="24">
        <v>120076.264</v>
      </c>
      <c r="O17" s="24">
        <v>170000</v>
      </c>
      <c r="P17" s="24">
        <v>329800</v>
      </c>
      <c r="Q17" s="24">
        <v>-159800</v>
      </c>
      <c r="R17" s="24">
        <v>202634.404</v>
      </c>
      <c r="S17" s="24">
        <v>106700</v>
      </c>
      <c r="T17" s="24">
        <v>95934.404</v>
      </c>
      <c r="U17" s="24">
        <v>215000</v>
      </c>
      <c r="V17" s="24">
        <v>260930</v>
      </c>
      <c r="W17" s="24">
        <v>-45930</v>
      </c>
      <c r="X17" s="24">
        <v>219000</v>
      </c>
      <c r="Y17" s="24">
        <v>212430</v>
      </c>
      <c r="Z17" s="24">
        <v>6570</v>
      </c>
      <c r="AA17" s="24">
        <v>213796.705333333</v>
      </c>
      <c r="AB17" s="24">
        <v>208550</v>
      </c>
      <c r="AC17" s="24">
        <v>5246.705333333</v>
      </c>
      <c r="AD17" s="47"/>
      <c r="AE17" s="42">
        <v>782078.890666667</v>
      </c>
      <c r="AF17" s="42">
        <v>612078.890666667</v>
      </c>
      <c r="AG17" s="42">
        <v>462902.626666667</v>
      </c>
      <c r="AH17" s="42">
        <v>262902.626666667</v>
      </c>
      <c r="AI17" s="43" t="e">
        <v>#N/A</v>
      </c>
      <c r="AJ17" s="43">
        <v>0</v>
      </c>
      <c r="AK17" s="43" t="e">
        <v>#N/A</v>
      </c>
      <c r="AL17" s="43" t="e">
        <v>#N/A</v>
      </c>
      <c r="AM17" s="43" t="e">
        <v>#N/A</v>
      </c>
    </row>
    <row r="18" ht="16.5" spans="1:39">
      <c r="A18" s="46">
        <v>14</v>
      </c>
      <c r="B18" s="46" t="s">
        <v>71</v>
      </c>
      <c r="C18" s="47" t="s">
        <v>72</v>
      </c>
      <c r="D18" s="47" t="s">
        <v>1078</v>
      </c>
      <c r="E18" s="47"/>
      <c r="F18" s="24">
        <v>1797890.62666667</v>
      </c>
      <c r="G18" s="24">
        <v>1286220</v>
      </c>
      <c r="H18" s="24">
        <v>511670.626666667</v>
      </c>
      <c r="I18" s="33">
        <v>215000</v>
      </c>
      <c r="J18" s="24">
        <v>155200</v>
      </c>
      <c r="K18" s="24">
        <v>59800</v>
      </c>
      <c r="L18" s="24">
        <v>214720.232</v>
      </c>
      <c r="M18" s="24"/>
      <c r="N18" s="24">
        <v>214720.232</v>
      </c>
      <c r="O18" s="24">
        <v>210000</v>
      </c>
      <c r="P18" s="24">
        <v>242500</v>
      </c>
      <c r="Q18" s="24">
        <v>-32500</v>
      </c>
      <c r="R18" s="24">
        <v>246470.912</v>
      </c>
      <c r="S18" s="24">
        <v>101850</v>
      </c>
      <c r="T18" s="24">
        <v>144620.912</v>
      </c>
      <c r="U18" s="24">
        <v>302000</v>
      </c>
      <c r="V18" s="24">
        <v>194000</v>
      </c>
      <c r="W18" s="24">
        <v>108000</v>
      </c>
      <c r="X18" s="24">
        <v>308000</v>
      </c>
      <c r="Y18" s="24">
        <v>298760</v>
      </c>
      <c r="Z18" s="24">
        <v>9240</v>
      </c>
      <c r="AA18" s="24">
        <v>301699.482666667</v>
      </c>
      <c r="AB18" s="24">
        <v>293910</v>
      </c>
      <c r="AC18" s="24">
        <v>7789.48266666703</v>
      </c>
      <c r="AD18" s="47"/>
      <c r="AE18" s="42">
        <v>128049.605333333</v>
      </c>
      <c r="AF18" s="42">
        <v>-81950.3946666671</v>
      </c>
      <c r="AG18" s="42">
        <v>-296670.626666667</v>
      </c>
      <c r="AH18" s="42">
        <v>-511670.626666667</v>
      </c>
      <c r="AI18" s="43" t="e">
        <v>#N/A</v>
      </c>
      <c r="AJ18" s="43">
        <v>0</v>
      </c>
      <c r="AK18" s="43" t="e">
        <v>#N/A</v>
      </c>
      <c r="AL18" s="43" t="e">
        <v>#N/A</v>
      </c>
      <c r="AM18" s="43" t="e">
        <v>#N/A</v>
      </c>
    </row>
    <row r="19" ht="16.5" spans="1:39">
      <c r="A19" s="46">
        <v>15</v>
      </c>
      <c r="B19" s="46" t="s">
        <v>73</v>
      </c>
      <c r="C19" s="47" t="s">
        <v>74</v>
      </c>
      <c r="D19" s="47" t="s">
        <v>1078</v>
      </c>
      <c r="E19" s="47"/>
      <c r="F19" s="24">
        <v>616621.88</v>
      </c>
      <c r="G19" s="24">
        <v>924410</v>
      </c>
      <c r="H19" s="24">
        <v>-307788.12</v>
      </c>
      <c r="I19" s="33">
        <v>72000</v>
      </c>
      <c r="J19" s="24">
        <v>87300</v>
      </c>
      <c r="K19" s="24">
        <v>-15300</v>
      </c>
      <c r="L19" s="24">
        <v>71972.6133333334</v>
      </c>
      <c r="M19" s="24"/>
      <c r="N19" s="24">
        <v>71972.6133333334</v>
      </c>
      <c r="O19" s="24">
        <v>80000</v>
      </c>
      <c r="P19" s="24">
        <v>38800</v>
      </c>
      <c r="Q19" s="24">
        <v>41200</v>
      </c>
      <c r="R19" s="24">
        <v>110386.976</v>
      </c>
      <c r="S19" s="24">
        <v>582000</v>
      </c>
      <c r="T19" s="24">
        <v>-471613.024</v>
      </c>
      <c r="U19" s="24">
        <v>109000</v>
      </c>
      <c r="V19" s="24">
        <v>48500</v>
      </c>
      <c r="W19" s="24">
        <v>60500</v>
      </c>
      <c r="X19" s="24">
        <v>83000</v>
      </c>
      <c r="Y19" s="24">
        <v>80510</v>
      </c>
      <c r="Z19" s="24">
        <v>2490</v>
      </c>
      <c r="AA19" s="24">
        <v>90262.2906666667</v>
      </c>
      <c r="AB19" s="24">
        <v>87300</v>
      </c>
      <c r="AC19" s="24">
        <v>2962.2906666667</v>
      </c>
      <c r="AD19" s="47"/>
      <c r="AE19" s="42">
        <v>531760.733333333</v>
      </c>
      <c r="AF19" s="42">
        <v>451760.733333333</v>
      </c>
      <c r="AG19" s="42">
        <v>379788.12</v>
      </c>
      <c r="AH19" s="42">
        <v>307788.12</v>
      </c>
      <c r="AI19" s="43" t="e">
        <v>#N/A</v>
      </c>
      <c r="AJ19" s="43">
        <v>0</v>
      </c>
      <c r="AK19" s="43" t="e">
        <v>#N/A</v>
      </c>
      <c r="AL19" s="43" t="e">
        <v>#N/A</v>
      </c>
      <c r="AM19" s="43" t="e">
        <v>#N/A</v>
      </c>
    </row>
    <row r="20" ht="16.5" spans="1:39">
      <c r="A20" s="46">
        <v>17</v>
      </c>
      <c r="B20" s="46" t="s">
        <v>75</v>
      </c>
      <c r="C20" s="47" t="s">
        <v>76</v>
      </c>
      <c r="D20" s="47" t="s">
        <v>1078</v>
      </c>
      <c r="E20" s="47"/>
      <c r="F20" s="24">
        <v>925174.100666667</v>
      </c>
      <c r="G20" s="24">
        <v>713435</v>
      </c>
      <c r="H20" s="24">
        <v>211739.100666667</v>
      </c>
      <c r="I20" s="33">
        <v>134000</v>
      </c>
      <c r="J20" s="24">
        <v>145500</v>
      </c>
      <c r="K20" s="24">
        <v>-11500</v>
      </c>
      <c r="L20" s="24">
        <v>134113.945333334</v>
      </c>
      <c r="M20" s="24">
        <v>38800</v>
      </c>
      <c r="N20" s="24">
        <v>95313.9453333336</v>
      </c>
      <c r="O20" s="24">
        <v>140000</v>
      </c>
      <c r="P20" s="24">
        <v>116400</v>
      </c>
      <c r="Q20" s="24">
        <v>23600</v>
      </c>
      <c r="R20" s="24">
        <v>174274.382</v>
      </c>
      <c r="S20" s="24">
        <v>48500</v>
      </c>
      <c r="T20" s="24">
        <v>125774.382</v>
      </c>
      <c r="U20" s="24">
        <v>135000</v>
      </c>
      <c r="V20" s="24">
        <v>132405</v>
      </c>
      <c r="W20" s="24">
        <v>2595</v>
      </c>
      <c r="X20" s="24">
        <v>119000</v>
      </c>
      <c r="Y20" s="24">
        <v>115430</v>
      </c>
      <c r="Z20" s="24">
        <v>3570</v>
      </c>
      <c r="AA20" s="24">
        <v>88785.7733333333</v>
      </c>
      <c r="AB20" s="24">
        <v>116400</v>
      </c>
      <c r="AC20" s="24">
        <v>-27614.2266666667</v>
      </c>
      <c r="AD20" s="47"/>
      <c r="AE20" s="42">
        <v>196374.844666667</v>
      </c>
      <c r="AF20" s="42">
        <v>56374.8446666667</v>
      </c>
      <c r="AG20" s="42">
        <v>-77739.1006666669</v>
      </c>
      <c r="AH20" s="42">
        <v>-211739.100666667</v>
      </c>
      <c r="AI20" s="43" t="e">
        <v>#N/A</v>
      </c>
      <c r="AJ20" s="43">
        <v>0</v>
      </c>
      <c r="AK20" s="43" t="e">
        <v>#N/A</v>
      </c>
      <c r="AL20" s="43" t="e">
        <v>#N/A</v>
      </c>
      <c r="AM20" s="43" t="e">
        <v>#N/A</v>
      </c>
    </row>
    <row r="21" ht="16.5" spans="1:39">
      <c r="A21" s="46">
        <v>18</v>
      </c>
      <c r="B21" s="46" t="s">
        <v>77</v>
      </c>
      <c r="C21" s="47" t="s">
        <v>78</v>
      </c>
      <c r="D21" s="47" t="s">
        <v>1078</v>
      </c>
      <c r="E21" s="47"/>
      <c r="F21" s="24">
        <v>1548863.59733333</v>
      </c>
      <c r="G21" s="24">
        <v>1870900</v>
      </c>
      <c r="H21" s="24">
        <v>-322036.402666665</v>
      </c>
      <c r="I21" s="33">
        <v>325000</v>
      </c>
      <c r="J21" s="24">
        <v>347000</v>
      </c>
      <c r="K21" s="24">
        <v>-22000</v>
      </c>
      <c r="L21" s="24">
        <v>324522.813333334</v>
      </c>
      <c r="M21" s="24">
        <v>147000</v>
      </c>
      <c r="N21" s="24">
        <v>177522.813333334</v>
      </c>
      <c r="O21" s="24">
        <v>230000</v>
      </c>
      <c r="P21" s="24">
        <v>245000</v>
      </c>
      <c r="Q21" s="24">
        <v>-15000</v>
      </c>
      <c r="R21" s="24">
        <v>203593.949333334</v>
      </c>
      <c r="S21" s="24">
        <v>490000</v>
      </c>
      <c r="T21" s="24">
        <v>-286406.050666666</v>
      </c>
      <c r="U21" s="24">
        <v>160000</v>
      </c>
      <c r="V21" s="24">
        <v>343000</v>
      </c>
      <c r="W21" s="24">
        <v>-183000</v>
      </c>
      <c r="X21" s="24">
        <v>158000</v>
      </c>
      <c r="Y21" s="24">
        <v>154840</v>
      </c>
      <c r="Z21" s="24">
        <v>3160</v>
      </c>
      <c r="AA21" s="24">
        <v>147746.834666667</v>
      </c>
      <c r="AB21" s="24">
        <v>144060</v>
      </c>
      <c r="AC21" s="24">
        <v>3686.83466666701</v>
      </c>
      <c r="AD21" s="47"/>
      <c r="AE21" s="42">
        <v>1201559.216</v>
      </c>
      <c r="AF21" s="42">
        <v>971559.215999999</v>
      </c>
      <c r="AG21" s="42">
        <v>647036.402666665</v>
      </c>
      <c r="AH21" s="42">
        <v>322036.402666665</v>
      </c>
      <c r="AI21" s="43" t="e">
        <v>#N/A</v>
      </c>
      <c r="AJ21" s="43">
        <v>0</v>
      </c>
      <c r="AK21" s="43" t="e">
        <v>#N/A</v>
      </c>
      <c r="AL21" s="43" t="e">
        <v>#N/A</v>
      </c>
      <c r="AM21" s="43" t="e">
        <v>#N/A</v>
      </c>
    </row>
    <row r="22" ht="16.5" spans="1:39">
      <c r="A22" s="46">
        <v>19</v>
      </c>
      <c r="B22" s="46" t="s">
        <v>79</v>
      </c>
      <c r="C22" s="47" t="s">
        <v>80</v>
      </c>
      <c r="D22" s="47" t="s">
        <v>1078</v>
      </c>
      <c r="E22" s="47"/>
      <c r="F22" s="24">
        <v>657563.602666667</v>
      </c>
      <c r="G22" s="24">
        <v>723620</v>
      </c>
      <c r="H22" s="24">
        <v>-66056.3973333334</v>
      </c>
      <c r="I22" s="33">
        <v>300000</v>
      </c>
      <c r="J22" s="24">
        <v>242500</v>
      </c>
      <c r="K22" s="24">
        <v>57500</v>
      </c>
      <c r="L22" s="24">
        <v>46906.18</v>
      </c>
      <c r="M22" s="24">
        <v>145500</v>
      </c>
      <c r="N22" s="24">
        <v>-98593.82</v>
      </c>
      <c r="O22" s="24">
        <v>50000</v>
      </c>
      <c r="P22" s="24">
        <v>87300</v>
      </c>
      <c r="Q22" s="24">
        <v>-37300</v>
      </c>
      <c r="R22" s="24">
        <v>64381.4426666666</v>
      </c>
      <c r="S22" s="24">
        <v>58200</v>
      </c>
      <c r="T22" s="24">
        <v>6181.4426666666</v>
      </c>
      <c r="U22" s="24">
        <v>67000</v>
      </c>
      <c r="V22" s="24">
        <v>64990</v>
      </c>
      <c r="W22" s="24">
        <v>2010</v>
      </c>
      <c r="X22" s="24">
        <v>66000</v>
      </c>
      <c r="Y22" s="24">
        <v>64020</v>
      </c>
      <c r="Z22" s="24">
        <v>1980</v>
      </c>
      <c r="AA22" s="24">
        <v>63275.98</v>
      </c>
      <c r="AB22" s="24">
        <v>61110</v>
      </c>
      <c r="AC22" s="24">
        <v>2165.98</v>
      </c>
      <c r="AD22" s="47"/>
      <c r="AE22" s="42">
        <v>462962.577333333</v>
      </c>
      <c r="AF22" s="42">
        <v>412962.577333333</v>
      </c>
      <c r="AG22" s="42">
        <v>366056.397333333</v>
      </c>
      <c r="AH22" s="42">
        <v>66056.3973333334</v>
      </c>
      <c r="AI22" s="43" t="e">
        <v>#N/A</v>
      </c>
      <c r="AJ22" s="43">
        <v>0</v>
      </c>
      <c r="AK22" s="43" t="e">
        <v>#N/A</v>
      </c>
      <c r="AL22" s="43" t="e">
        <v>#N/A</v>
      </c>
      <c r="AM22" s="43" t="e">
        <v>#N/A</v>
      </c>
    </row>
    <row r="23" ht="16.5" spans="1:39">
      <c r="A23" s="46">
        <v>20</v>
      </c>
      <c r="B23" s="46" t="s">
        <v>81</v>
      </c>
      <c r="C23" s="47" t="s">
        <v>82</v>
      </c>
      <c r="D23" s="47" t="s">
        <v>1078</v>
      </c>
      <c r="E23" s="47"/>
      <c r="F23" s="24">
        <v>721449.163999999</v>
      </c>
      <c r="G23" s="24">
        <v>655325</v>
      </c>
      <c r="H23" s="24">
        <v>66124.1639999994</v>
      </c>
      <c r="I23" s="33">
        <v>97000</v>
      </c>
      <c r="J23" s="24">
        <v>148500</v>
      </c>
      <c r="K23" s="24">
        <v>-51500</v>
      </c>
      <c r="L23" s="24">
        <v>97453.6186666664</v>
      </c>
      <c r="M23" s="24">
        <v>38800</v>
      </c>
      <c r="N23" s="24">
        <v>58653.6186666664</v>
      </c>
      <c r="O23" s="24">
        <v>90000</v>
      </c>
      <c r="P23" s="24">
        <v>97000</v>
      </c>
      <c r="Q23" s="24">
        <v>-7000</v>
      </c>
      <c r="R23" s="24">
        <v>105712.98</v>
      </c>
      <c r="S23" s="24">
        <v>58200</v>
      </c>
      <c r="T23" s="24">
        <v>47512.98</v>
      </c>
      <c r="U23" s="24">
        <v>111000</v>
      </c>
      <c r="V23" s="24">
        <v>109125</v>
      </c>
      <c r="W23" s="24">
        <v>1875</v>
      </c>
      <c r="X23" s="24">
        <v>114000</v>
      </c>
      <c r="Y23" s="24">
        <v>110580</v>
      </c>
      <c r="Z23" s="24">
        <v>3420</v>
      </c>
      <c r="AA23" s="24">
        <v>106282.565333333</v>
      </c>
      <c r="AB23" s="24">
        <v>93120</v>
      </c>
      <c r="AC23" s="24">
        <v>13162.565333333</v>
      </c>
      <c r="AD23" s="47"/>
      <c r="AE23" s="42">
        <v>218329.454666667</v>
      </c>
      <c r="AF23" s="42">
        <v>128329.454666667</v>
      </c>
      <c r="AG23" s="42">
        <v>30875.8360000006</v>
      </c>
      <c r="AH23" s="42">
        <v>-66124.1639999994</v>
      </c>
      <c r="AI23" s="43" t="e">
        <v>#N/A</v>
      </c>
      <c r="AJ23" s="43">
        <v>0</v>
      </c>
      <c r="AK23" s="43" t="e">
        <v>#N/A</v>
      </c>
      <c r="AL23" s="43" t="e">
        <v>#N/A</v>
      </c>
      <c r="AM23" s="43" t="e">
        <v>#N/A</v>
      </c>
    </row>
    <row r="24" ht="16.5" spans="1:39">
      <c r="A24" s="46">
        <v>21</v>
      </c>
      <c r="B24" s="46" t="s">
        <v>83</v>
      </c>
      <c r="C24" s="47" t="s">
        <v>84</v>
      </c>
      <c r="D24" s="47" t="s">
        <v>1078</v>
      </c>
      <c r="E24" s="47"/>
      <c r="F24" s="24">
        <v>1055183.572</v>
      </c>
      <c r="G24" s="24">
        <v>1060240</v>
      </c>
      <c r="H24" s="24">
        <v>-5056.42800000001</v>
      </c>
      <c r="I24" s="33">
        <v>165000</v>
      </c>
      <c r="J24" s="24">
        <v>48500</v>
      </c>
      <c r="K24" s="24">
        <v>116500</v>
      </c>
      <c r="L24" s="24">
        <v>164880</v>
      </c>
      <c r="M24" s="24">
        <v>689700</v>
      </c>
      <c r="N24" s="24">
        <v>-524820</v>
      </c>
      <c r="O24" s="24">
        <v>170000</v>
      </c>
      <c r="P24" s="24">
        <v>145500</v>
      </c>
      <c r="Q24" s="24">
        <v>24500</v>
      </c>
      <c r="R24" s="24">
        <v>339714.024</v>
      </c>
      <c r="S24" s="24">
        <v>29100</v>
      </c>
      <c r="T24" s="24">
        <v>310614.024</v>
      </c>
      <c r="U24" s="24">
        <v>72000</v>
      </c>
      <c r="V24" s="24">
        <v>58200</v>
      </c>
      <c r="W24" s="24">
        <v>13800</v>
      </c>
      <c r="X24" s="24">
        <v>72000</v>
      </c>
      <c r="Y24" s="24">
        <v>89240</v>
      </c>
      <c r="Z24" s="24">
        <v>-17240</v>
      </c>
      <c r="AA24" s="24">
        <v>71589.548</v>
      </c>
      <c r="AB24" s="24"/>
      <c r="AC24" s="24">
        <v>71589.548</v>
      </c>
      <c r="AD24" s="47"/>
      <c r="AE24" s="42">
        <v>504936.428</v>
      </c>
      <c r="AF24" s="42">
        <v>334936.428</v>
      </c>
      <c r="AG24" s="42">
        <v>170056.428</v>
      </c>
      <c r="AH24" s="42">
        <v>5056.42800000007</v>
      </c>
      <c r="AI24" s="43" t="e">
        <v>#N/A</v>
      </c>
      <c r="AJ24" s="43">
        <v>0</v>
      </c>
      <c r="AK24" s="43" t="e">
        <v>#N/A</v>
      </c>
      <c r="AL24" s="43" t="e">
        <v>#N/A</v>
      </c>
      <c r="AM24" s="43" t="e">
        <v>#N/A</v>
      </c>
    </row>
    <row r="25" ht="16.5" spans="1:39">
      <c r="A25" s="51">
        <v>22</v>
      </c>
      <c r="B25" s="51" t="s">
        <v>85</v>
      </c>
      <c r="C25" s="52" t="s">
        <v>86</v>
      </c>
      <c r="D25" s="52" t="s">
        <v>1078</v>
      </c>
      <c r="E25" s="52"/>
      <c r="F25" s="24">
        <v>1311363.08266667</v>
      </c>
      <c r="G25" s="24">
        <v>900000</v>
      </c>
      <c r="H25" s="24">
        <v>411363.082666667</v>
      </c>
      <c r="I25" s="33">
        <v>699000</v>
      </c>
      <c r="J25" s="24">
        <v>300000</v>
      </c>
      <c r="K25" s="24">
        <v>399000</v>
      </c>
      <c r="L25" s="24"/>
      <c r="M25" s="24"/>
      <c r="N25" s="24">
        <v>0</v>
      </c>
      <c r="O25" s="24"/>
      <c r="P25" s="24"/>
      <c r="Q25" s="24">
        <v>0</v>
      </c>
      <c r="R25" s="24"/>
      <c r="S25" s="24"/>
      <c r="T25" s="24">
        <v>0</v>
      </c>
      <c r="U25" s="24"/>
      <c r="V25" s="24"/>
      <c r="W25" s="24">
        <v>0</v>
      </c>
      <c r="X25" s="24"/>
      <c r="Y25" s="24"/>
      <c r="Z25" s="24">
        <v>0</v>
      </c>
      <c r="AA25" s="24">
        <v>612363.082666667</v>
      </c>
      <c r="AB25" s="24">
        <v>600000</v>
      </c>
      <c r="AC25" s="24">
        <v>12363.0826666669</v>
      </c>
      <c r="AD25" s="47"/>
      <c r="AE25" s="42">
        <v>287636.917333333</v>
      </c>
      <c r="AF25" s="42">
        <v>287636.917333333</v>
      </c>
      <c r="AG25" s="42">
        <v>287636.917333333</v>
      </c>
      <c r="AH25" s="42">
        <v>-411363.082666667</v>
      </c>
      <c r="AI25" s="43" t="e">
        <v>#N/A</v>
      </c>
      <c r="AJ25" s="43">
        <v>0</v>
      </c>
      <c r="AK25" s="43" t="e">
        <v>#N/A</v>
      </c>
      <c r="AL25" s="43" t="e">
        <v>#N/A</v>
      </c>
      <c r="AM25" s="43">
        <v>0</v>
      </c>
    </row>
    <row r="26" ht="16.5" spans="1:39">
      <c r="A26" s="51">
        <v>23</v>
      </c>
      <c r="B26" s="51" t="s">
        <v>87</v>
      </c>
      <c r="C26" s="52" t="s">
        <v>88</v>
      </c>
      <c r="D26" s="52" t="s">
        <v>1078</v>
      </c>
      <c r="E26" s="52"/>
      <c r="F26" s="24">
        <v>340989.506666667</v>
      </c>
      <c r="G26" s="24">
        <v>233770</v>
      </c>
      <c r="H26" s="24">
        <v>107219.506666667</v>
      </c>
      <c r="I26" s="33">
        <v>100000</v>
      </c>
      <c r="J26" s="24">
        <v>58200</v>
      </c>
      <c r="K26" s="24">
        <v>41800</v>
      </c>
      <c r="L26" s="24">
        <v>30450.2426666666</v>
      </c>
      <c r="M26" s="24"/>
      <c r="N26" s="24">
        <v>30450.2426666666</v>
      </c>
      <c r="O26" s="24">
        <v>30000</v>
      </c>
      <c r="P26" s="24"/>
      <c r="Q26" s="24">
        <v>30000</v>
      </c>
      <c r="R26" s="24">
        <v>39744.9106666666</v>
      </c>
      <c r="S26" s="24">
        <v>38800</v>
      </c>
      <c r="T26" s="24">
        <v>944.910666666598</v>
      </c>
      <c r="U26" s="24">
        <v>45000</v>
      </c>
      <c r="V26" s="24">
        <v>43650</v>
      </c>
      <c r="W26" s="24">
        <v>1350</v>
      </c>
      <c r="X26" s="24">
        <v>47000</v>
      </c>
      <c r="Y26" s="24">
        <v>45590</v>
      </c>
      <c r="Z26" s="24">
        <v>1410</v>
      </c>
      <c r="AA26" s="24">
        <v>48794.3533333333</v>
      </c>
      <c r="AB26" s="24">
        <v>47530</v>
      </c>
      <c r="AC26" s="24">
        <v>1264.3533333333</v>
      </c>
      <c r="AD26" s="47"/>
      <c r="AE26" s="42">
        <v>53230.7360000001</v>
      </c>
      <c r="AF26" s="42">
        <v>23230.7360000001</v>
      </c>
      <c r="AG26" s="42">
        <v>-7219.50666666654</v>
      </c>
      <c r="AH26" s="42">
        <v>-107219.506666667</v>
      </c>
      <c r="AI26" s="43" t="e">
        <v>#N/A</v>
      </c>
      <c r="AJ26" s="43">
        <v>0</v>
      </c>
      <c r="AK26" s="43" t="e">
        <v>#N/A</v>
      </c>
      <c r="AL26" s="43">
        <v>0</v>
      </c>
      <c r="AM26" s="43" t="e">
        <v>#N/A</v>
      </c>
    </row>
    <row r="27" ht="16.5" spans="1:39">
      <c r="A27" s="46">
        <v>24</v>
      </c>
      <c r="B27" s="46" t="s">
        <v>89</v>
      </c>
      <c r="C27" s="47" t="s">
        <v>90</v>
      </c>
      <c r="D27" s="47" t="s">
        <v>1078</v>
      </c>
      <c r="E27" s="47"/>
      <c r="F27" s="24">
        <v>1743488.75733333</v>
      </c>
      <c r="G27" s="24">
        <v>1791310.04</v>
      </c>
      <c r="H27" s="24">
        <v>-47821.282666667</v>
      </c>
      <c r="I27" s="33">
        <v>279000</v>
      </c>
      <c r="J27" s="24"/>
      <c r="K27" s="24">
        <v>279000</v>
      </c>
      <c r="L27" s="24">
        <v>278684.98</v>
      </c>
      <c r="M27" s="24">
        <v>558300</v>
      </c>
      <c r="N27" s="24">
        <v>-279615.02</v>
      </c>
      <c r="O27" s="24">
        <v>230000</v>
      </c>
      <c r="P27" s="24">
        <v>310390.8</v>
      </c>
      <c r="Q27" s="24">
        <v>-80390.8</v>
      </c>
      <c r="R27" s="24">
        <v>246901.664</v>
      </c>
      <c r="S27" s="24">
        <v>242500</v>
      </c>
      <c r="T27" s="24">
        <v>4401.66399999999</v>
      </c>
      <c r="U27" s="24">
        <v>254000</v>
      </c>
      <c r="V27" s="24">
        <v>330919.24</v>
      </c>
      <c r="W27" s="24">
        <v>-76919.24</v>
      </c>
      <c r="X27" s="24">
        <v>235000</v>
      </c>
      <c r="Y27" s="24">
        <v>227950</v>
      </c>
      <c r="Z27" s="24">
        <v>7050</v>
      </c>
      <c r="AA27" s="24">
        <v>219902.113333333</v>
      </c>
      <c r="AB27" s="24">
        <v>121250</v>
      </c>
      <c r="AC27" s="24">
        <v>98652.113333333</v>
      </c>
      <c r="AD27" s="47"/>
      <c r="AE27" s="42">
        <v>835506.262666667</v>
      </c>
      <c r="AF27" s="42">
        <v>605506.262666667</v>
      </c>
      <c r="AG27" s="42">
        <v>326821.282666667</v>
      </c>
      <c r="AH27" s="42">
        <v>47821.282666667</v>
      </c>
      <c r="AI27" s="43" t="e">
        <v>#N/A</v>
      </c>
      <c r="AJ27" s="43">
        <v>0</v>
      </c>
      <c r="AK27" s="43" t="e">
        <v>#N/A</v>
      </c>
      <c r="AL27" s="43" t="e">
        <v>#N/A</v>
      </c>
      <c r="AM27" s="43" t="e">
        <v>#N/A</v>
      </c>
    </row>
    <row r="28" ht="16.5" spans="1:39">
      <c r="A28" s="46">
        <v>25</v>
      </c>
      <c r="B28" s="46" t="s">
        <v>91</v>
      </c>
      <c r="C28" s="47" t="s">
        <v>92</v>
      </c>
      <c r="D28" s="47" t="s">
        <v>1078</v>
      </c>
      <c r="E28" s="47"/>
      <c r="F28" s="24">
        <v>415205.902666667</v>
      </c>
      <c r="G28" s="24">
        <v>519920</v>
      </c>
      <c r="H28" s="24">
        <v>-104714.097333333</v>
      </c>
      <c r="I28" s="33">
        <v>53000</v>
      </c>
      <c r="J28" s="24">
        <v>145500</v>
      </c>
      <c r="K28" s="24">
        <v>-92500</v>
      </c>
      <c r="L28" s="24">
        <v>53340.9346666666</v>
      </c>
      <c r="M28" s="24">
        <v>77600</v>
      </c>
      <c r="N28" s="24">
        <v>-24259.0653333334</v>
      </c>
      <c r="O28" s="24">
        <v>50000</v>
      </c>
      <c r="P28" s="24">
        <v>48500</v>
      </c>
      <c r="Q28" s="24">
        <v>1500</v>
      </c>
      <c r="R28" s="24">
        <v>63371.928</v>
      </c>
      <c r="S28" s="24">
        <v>58200</v>
      </c>
      <c r="T28" s="24">
        <v>5171.928</v>
      </c>
      <c r="U28" s="24">
        <v>58000</v>
      </c>
      <c r="V28" s="24">
        <v>56260</v>
      </c>
      <c r="W28" s="24">
        <v>1740</v>
      </c>
      <c r="X28" s="24">
        <v>69000</v>
      </c>
      <c r="Y28" s="24">
        <v>66930</v>
      </c>
      <c r="Z28" s="24">
        <v>2070</v>
      </c>
      <c r="AA28" s="24">
        <v>68493.04</v>
      </c>
      <c r="AB28" s="24">
        <v>66930</v>
      </c>
      <c r="AC28" s="24">
        <v>1563.03999999999</v>
      </c>
      <c r="AD28" s="47"/>
      <c r="AE28" s="42">
        <v>261055.032</v>
      </c>
      <c r="AF28" s="42">
        <v>211055.032</v>
      </c>
      <c r="AG28" s="42">
        <v>157714.097333333</v>
      </c>
      <c r="AH28" s="42">
        <v>104714.097333333</v>
      </c>
      <c r="AI28" s="43" t="e">
        <v>#N/A</v>
      </c>
      <c r="AJ28" s="43">
        <v>0</v>
      </c>
      <c r="AK28" s="43" t="e">
        <v>#N/A</v>
      </c>
      <c r="AL28" s="43" t="e">
        <v>#N/A</v>
      </c>
      <c r="AM28" s="43" t="e">
        <v>#N/A</v>
      </c>
    </row>
    <row r="29" ht="16.5" spans="1:39">
      <c r="A29" s="51">
        <v>26</v>
      </c>
      <c r="B29" s="51" t="s">
        <v>93</v>
      </c>
      <c r="C29" s="52" t="s">
        <v>94</v>
      </c>
      <c r="D29" s="52" t="s">
        <v>1078</v>
      </c>
      <c r="E29" s="52"/>
      <c r="F29" s="24">
        <v>946117.347999999</v>
      </c>
      <c r="G29" s="24">
        <v>1057600</v>
      </c>
      <c r="H29" s="24">
        <v>-111482.652000001</v>
      </c>
      <c r="I29" s="33">
        <v>100000</v>
      </c>
      <c r="J29" s="24">
        <v>173600</v>
      </c>
      <c r="K29" s="24">
        <v>-73600</v>
      </c>
      <c r="L29" s="24">
        <v>78893.3333333334</v>
      </c>
      <c r="M29" s="24">
        <v>100000</v>
      </c>
      <c r="N29" s="24">
        <v>-21106.6666666666</v>
      </c>
      <c r="O29" s="24">
        <v>140000</v>
      </c>
      <c r="P29" s="24">
        <v>320000</v>
      </c>
      <c r="Q29" s="24">
        <v>-180000</v>
      </c>
      <c r="R29" s="24">
        <v>163224.014666666</v>
      </c>
      <c r="S29" s="24">
        <v>162000</v>
      </c>
      <c r="T29" s="24">
        <v>1224.01466666599</v>
      </c>
      <c r="U29" s="24">
        <v>162000</v>
      </c>
      <c r="V29" s="24">
        <v>122000</v>
      </c>
      <c r="W29" s="24">
        <v>40000</v>
      </c>
      <c r="X29" s="24">
        <v>122000</v>
      </c>
      <c r="Y29" s="24"/>
      <c r="Z29" s="24">
        <v>122000</v>
      </c>
      <c r="AA29" s="24">
        <v>180000</v>
      </c>
      <c r="AB29" s="24">
        <v>180000</v>
      </c>
      <c r="AC29" s="24">
        <v>0</v>
      </c>
      <c r="AD29" s="47"/>
      <c r="AE29" s="42">
        <v>430375.985333334</v>
      </c>
      <c r="AF29" s="42">
        <v>290375.985333334</v>
      </c>
      <c r="AG29" s="42">
        <v>211482.652000001</v>
      </c>
      <c r="AH29" s="42">
        <v>111482.652000001</v>
      </c>
      <c r="AI29" s="43" t="e">
        <v>#N/A</v>
      </c>
      <c r="AJ29" s="43">
        <v>0</v>
      </c>
      <c r="AK29" s="43" t="e">
        <v>#N/A</v>
      </c>
      <c r="AL29" s="43">
        <v>0</v>
      </c>
      <c r="AM29" s="43" t="e">
        <v>#N/A</v>
      </c>
    </row>
    <row r="30" ht="16.5" spans="1:39">
      <c r="A30" s="46">
        <v>27</v>
      </c>
      <c r="B30" s="46" t="s">
        <v>96</v>
      </c>
      <c r="C30" s="47" t="s">
        <v>97</v>
      </c>
      <c r="D30" s="47" t="s">
        <v>1078</v>
      </c>
      <c r="E30" s="47"/>
      <c r="F30" s="24">
        <v>853861.546666667</v>
      </c>
      <c r="G30" s="24">
        <v>404000</v>
      </c>
      <c r="H30" s="24">
        <v>449861.546666667</v>
      </c>
      <c r="I30" s="33">
        <v>74000</v>
      </c>
      <c r="J30" s="24"/>
      <c r="K30" s="24">
        <v>74000</v>
      </c>
      <c r="L30" s="24">
        <v>74066.6666666666</v>
      </c>
      <c r="M30" s="24"/>
      <c r="N30" s="24">
        <v>74066.6666666666</v>
      </c>
      <c r="O30" s="24">
        <v>140000</v>
      </c>
      <c r="P30" s="24">
        <v>150000</v>
      </c>
      <c r="Q30" s="24">
        <v>-10000</v>
      </c>
      <c r="R30" s="24">
        <v>282800</v>
      </c>
      <c r="S30" s="24"/>
      <c r="T30" s="24">
        <v>282800</v>
      </c>
      <c r="U30" s="24">
        <v>108000</v>
      </c>
      <c r="V30" s="24">
        <v>154000</v>
      </c>
      <c r="W30" s="24">
        <v>-46000</v>
      </c>
      <c r="X30" s="24">
        <v>74000</v>
      </c>
      <c r="Y30" s="24"/>
      <c r="Z30" s="24">
        <v>74000</v>
      </c>
      <c r="AA30" s="24">
        <v>100994.88</v>
      </c>
      <c r="AB30" s="24">
        <v>100000</v>
      </c>
      <c r="AC30" s="24">
        <v>994.880000000005</v>
      </c>
      <c r="AD30" s="47"/>
      <c r="AE30" s="42">
        <v>-161794.88</v>
      </c>
      <c r="AF30" s="42">
        <v>-301794.88</v>
      </c>
      <c r="AG30" s="42">
        <v>-375861.546666667</v>
      </c>
      <c r="AH30" s="42">
        <v>-449861.546666667</v>
      </c>
      <c r="AI30" s="43" t="e">
        <v>#N/A</v>
      </c>
      <c r="AJ30" s="43">
        <v>0</v>
      </c>
      <c r="AK30" s="43" t="e">
        <v>#N/A</v>
      </c>
      <c r="AL30" s="43" t="e">
        <v>#N/A</v>
      </c>
      <c r="AM30" s="43" t="e">
        <v>#N/A</v>
      </c>
    </row>
    <row r="31" ht="16.5" spans="1:39">
      <c r="A31" s="46">
        <v>28</v>
      </c>
      <c r="B31" s="46" t="s">
        <v>98</v>
      </c>
      <c r="C31" s="47" t="s">
        <v>99</v>
      </c>
      <c r="D31" s="47" t="s">
        <v>1078</v>
      </c>
      <c r="E31" s="47"/>
      <c r="F31" s="24">
        <v>1059666.00866667</v>
      </c>
      <c r="G31" s="24">
        <v>937268</v>
      </c>
      <c r="H31" s="24">
        <v>122398.008666667</v>
      </c>
      <c r="I31" s="33">
        <v>161000</v>
      </c>
      <c r="J31" s="24">
        <v>271600</v>
      </c>
      <c r="K31" s="24">
        <v>-110600</v>
      </c>
      <c r="L31" s="24">
        <v>160886.489333334</v>
      </c>
      <c r="M31" s="24">
        <v>97000</v>
      </c>
      <c r="N31" s="24">
        <v>63886.4893333336</v>
      </c>
      <c r="O31" s="24">
        <v>150000</v>
      </c>
      <c r="P31" s="24">
        <v>174600</v>
      </c>
      <c r="Q31" s="24">
        <v>-24600</v>
      </c>
      <c r="R31" s="24">
        <v>184850.75</v>
      </c>
      <c r="S31" s="24"/>
      <c r="T31" s="24">
        <v>184850.75</v>
      </c>
      <c r="U31" s="24">
        <v>144000</v>
      </c>
      <c r="V31" s="24">
        <v>142008</v>
      </c>
      <c r="W31" s="24">
        <v>1992</v>
      </c>
      <c r="X31" s="24">
        <v>150000</v>
      </c>
      <c r="Y31" s="24">
        <v>145500</v>
      </c>
      <c r="Z31" s="24">
        <v>4500</v>
      </c>
      <c r="AA31" s="24">
        <v>108928.769333333</v>
      </c>
      <c r="AB31" s="24">
        <v>106560</v>
      </c>
      <c r="AC31" s="24">
        <v>2368.769333333</v>
      </c>
      <c r="AD31" s="47"/>
      <c r="AE31" s="42">
        <v>349488.480666667</v>
      </c>
      <c r="AF31" s="42">
        <v>199488.480666667</v>
      </c>
      <c r="AG31" s="42">
        <v>38601.9913333334</v>
      </c>
      <c r="AH31" s="42">
        <v>-122398.008666667</v>
      </c>
      <c r="AI31" s="43" t="e">
        <v>#N/A</v>
      </c>
      <c r="AJ31" s="43">
        <v>0</v>
      </c>
      <c r="AK31" s="43" t="e">
        <v>#N/A</v>
      </c>
      <c r="AL31" s="43" t="e">
        <v>#N/A</v>
      </c>
      <c r="AM31" s="43" t="e">
        <v>#N/A</v>
      </c>
    </row>
    <row r="32" ht="16.5" spans="1:39">
      <c r="A32" s="46">
        <v>29</v>
      </c>
      <c r="B32" s="46" t="s">
        <v>100</v>
      </c>
      <c r="C32" s="47" t="s">
        <v>101</v>
      </c>
      <c r="D32" s="47" t="s">
        <v>1078</v>
      </c>
      <c r="E32" s="47"/>
      <c r="F32" s="24">
        <v>1451512.096</v>
      </c>
      <c r="G32" s="24">
        <v>1294800</v>
      </c>
      <c r="H32" s="24">
        <v>156712.095999999</v>
      </c>
      <c r="I32" s="33">
        <v>188000</v>
      </c>
      <c r="J32" s="24"/>
      <c r="K32" s="24">
        <v>188000</v>
      </c>
      <c r="L32" s="24">
        <v>188273.210666666</v>
      </c>
      <c r="M32" s="24"/>
      <c r="N32" s="24">
        <v>188273.210666666</v>
      </c>
      <c r="O32" s="24">
        <v>190000</v>
      </c>
      <c r="P32" s="24">
        <v>195000</v>
      </c>
      <c r="Q32" s="24">
        <v>-5000</v>
      </c>
      <c r="R32" s="24">
        <v>237280.52</v>
      </c>
      <c r="S32" s="24">
        <v>195000</v>
      </c>
      <c r="T32" s="24">
        <v>42280.52</v>
      </c>
      <c r="U32" s="24">
        <v>219000</v>
      </c>
      <c r="V32" s="24">
        <v>195000</v>
      </c>
      <c r="W32" s="24">
        <v>24000</v>
      </c>
      <c r="X32" s="24">
        <v>219000</v>
      </c>
      <c r="Y32" s="24">
        <v>506025</v>
      </c>
      <c r="Z32" s="24">
        <v>-287025</v>
      </c>
      <c r="AA32" s="24">
        <v>209958.365333333</v>
      </c>
      <c r="AB32" s="24">
        <v>203775</v>
      </c>
      <c r="AC32" s="24">
        <v>6183.365333333</v>
      </c>
      <c r="AD32" s="47"/>
      <c r="AE32" s="42">
        <v>409561.114666667</v>
      </c>
      <c r="AF32" s="42">
        <v>219561.114666667</v>
      </c>
      <c r="AG32" s="42">
        <v>31287.9040000007</v>
      </c>
      <c r="AH32" s="42">
        <v>-156712.095999999</v>
      </c>
      <c r="AI32" s="43" t="e">
        <v>#N/A</v>
      </c>
      <c r="AJ32" s="43">
        <v>0</v>
      </c>
      <c r="AK32" s="43" t="e">
        <v>#N/A</v>
      </c>
      <c r="AL32" s="43" t="e">
        <v>#N/A</v>
      </c>
      <c r="AM32" s="43" t="e">
        <v>#N/A</v>
      </c>
    </row>
    <row r="33" ht="16.5" spans="1:39">
      <c r="A33" s="46">
        <v>30</v>
      </c>
      <c r="B33" s="46" t="s">
        <v>102</v>
      </c>
      <c r="C33" s="47" t="s">
        <v>103</v>
      </c>
      <c r="D33" s="47" t="s">
        <v>1078</v>
      </c>
      <c r="E33" s="47"/>
      <c r="F33" s="24">
        <v>67768.1933333334</v>
      </c>
      <c r="G33" s="24">
        <v>30070</v>
      </c>
      <c r="H33" s="24">
        <v>37698.1933333334</v>
      </c>
      <c r="I33" s="33">
        <v>5000</v>
      </c>
      <c r="J33" s="24"/>
      <c r="K33" s="24">
        <v>5000</v>
      </c>
      <c r="L33" s="24">
        <v>4506.66666666666</v>
      </c>
      <c r="M33" s="24"/>
      <c r="N33" s="24">
        <v>4506.66666666666</v>
      </c>
      <c r="O33" s="24">
        <v>0</v>
      </c>
      <c r="P33" s="24"/>
      <c r="Q33" s="24">
        <v>0</v>
      </c>
      <c r="R33" s="24">
        <v>27040</v>
      </c>
      <c r="S33" s="24">
        <v>4850</v>
      </c>
      <c r="T33" s="24">
        <v>22190</v>
      </c>
      <c r="U33" s="24">
        <v>5000</v>
      </c>
      <c r="V33" s="24"/>
      <c r="W33" s="24">
        <v>5000</v>
      </c>
      <c r="X33" s="24"/>
      <c r="Y33" s="24"/>
      <c r="Z33" s="24">
        <v>0</v>
      </c>
      <c r="AA33" s="24">
        <v>26221.5266666667</v>
      </c>
      <c r="AB33" s="24">
        <v>25220</v>
      </c>
      <c r="AC33" s="24">
        <v>1001.5266666667</v>
      </c>
      <c r="AD33" s="47"/>
      <c r="AE33" s="42">
        <v>-28191.5266666667</v>
      </c>
      <c r="AF33" s="42">
        <v>-28191.5266666667</v>
      </c>
      <c r="AG33" s="42">
        <v>-32698.1933333334</v>
      </c>
      <c r="AH33" s="42">
        <v>-37698.1933333334</v>
      </c>
      <c r="AI33" s="43" t="e">
        <v>#N/A</v>
      </c>
      <c r="AJ33" s="43">
        <v>0</v>
      </c>
      <c r="AK33" s="43" t="e">
        <v>#N/A</v>
      </c>
      <c r="AL33" s="43" t="e">
        <v>#N/A</v>
      </c>
      <c r="AM33" s="43" t="e">
        <v>#N/A</v>
      </c>
    </row>
    <row r="34" ht="16.5" spans="1:39">
      <c r="A34" s="46">
        <v>31</v>
      </c>
      <c r="B34" s="46" t="s">
        <v>104</v>
      </c>
      <c r="C34" s="47" t="s">
        <v>105</v>
      </c>
      <c r="D34" s="47" t="s">
        <v>1078</v>
      </c>
      <c r="E34" s="47"/>
      <c r="F34" s="24">
        <v>1456055.09066667</v>
      </c>
      <c r="G34" s="24">
        <v>1418140</v>
      </c>
      <c r="H34" s="24">
        <v>37915.0906666664</v>
      </c>
      <c r="I34" s="33">
        <v>160000</v>
      </c>
      <c r="J34" s="24">
        <v>97000</v>
      </c>
      <c r="K34" s="24">
        <v>63000</v>
      </c>
      <c r="L34" s="24">
        <v>160394.198666666</v>
      </c>
      <c r="M34" s="24">
        <v>194000</v>
      </c>
      <c r="N34" s="24">
        <v>-33605.8013333336</v>
      </c>
      <c r="O34" s="24">
        <v>190000</v>
      </c>
      <c r="P34" s="24">
        <v>320100</v>
      </c>
      <c r="Q34" s="24">
        <v>-130100</v>
      </c>
      <c r="R34" s="24">
        <v>226425.948</v>
      </c>
      <c r="S34" s="24">
        <v>48500</v>
      </c>
      <c r="T34" s="24">
        <v>177925.948</v>
      </c>
      <c r="U34" s="24">
        <v>241000</v>
      </c>
      <c r="V34" s="24">
        <v>294880</v>
      </c>
      <c r="W34" s="24">
        <v>-53880</v>
      </c>
      <c r="X34" s="24">
        <v>214000</v>
      </c>
      <c r="Y34" s="24">
        <v>207580</v>
      </c>
      <c r="Z34" s="24">
        <v>6420</v>
      </c>
      <c r="AA34" s="24">
        <v>264234.944</v>
      </c>
      <c r="AB34" s="24">
        <v>256080</v>
      </c>
      <c r="AC34" s="24">
        <v>8154.94400000002</v>
      </c>
      <c r="AD34" s="47"/>
      <c r="AE34" s="42">
        <v>472479.108</v>
      </c>
      <c r="AF34" s="42">
        <v>282479.108</v>
      </c>
      <c r="AG34" s="42">
        <v>122084.909333333</v>
      </c>
      <c r="AH34" s="42">
        <v>-37915.0906666665</v>
      </c>
      <c r="AI34" s="43" t="e">
        <v>#N/A</v>
      </c>
      <c r="AJ34" s="43">
        <v>0</v>
      </c>
      <c r="AK34" s="43" t="e">
        <v>#N/A</v>
      </c>
      <c r="AL34" s="43" t="e">
        <v>#N/A</v>
      </c>
      <c r="AM34" s="43" t="e">
        <v>#N/A</v>
      </c>
    </row>
    <row r="35" ht="16.5" spans="1:39">
      <c r="A35" s="46">
        <v>32</v>
      </c>
      <c r="B35" s="46" t="s">
        <v>106</v>
      </c>
      <c r="C35" s="47" t="s">
        <v>107</v>
      </c>
      <c r="D35" s="47" t="s">
        <v>1078</v>
      </c>
      <c r="E35" s="47"/>
      <c r="F35" s="24">
        <v>711810.381333333</v>
      </c>
      <c r="G35" s="24">
        <v>531650</v>
      </c>
      <c r="H35" s="24">
        <v>180160.381333333</v>
      </c>
      <c r="I35" s="33">
        <v>88000</v>
      </c>
      <c r="J35" s="24">
        <v>60000</v>
      </c>
      <c r="K35" s="24">
        <v>28000</v>
      </c>
      <c r="L35" s="24">
        <v>88494.5213333336</v>
      </c>
      <c r="M35" s="24"/>
      <c r="N35" s="24">
        <v>88494.5213333336</v>
      </c>
      <c r="O35" s="24">
        <v>60000</v>
      </c>
      <c r="P35" s="24">
        <v>7900</v>
      </c>
      <c r="Q35" s="24">
        <v>52100</v>
      </c>
      <c r="R35" s="24">
        <v>82628.9146666664</v>
      </c>
      <c r="S35" s="24">
        <v>197000</v>
      </c>
      <c r="T35" s="24">
        <v>-114371.085333334</v>
      </c>
      <c r="U35" s="24">
        <v>117000</v>
      </c>
      <c r="V35" s="24"/>
      <c r="W35" s="24">
        <v>117000</v>
      </c>
      <c r="X35" s="24">
        <v>139000</v>
      </c>
      <c r="Y35" s="24">
        <v>134830</v>
      </c>
      <c r="Z35" s="24">
        <v>4170</v>
      </c>
      <c r="AA35" s="24">
        <v>136686.945333333</v>
      </c>
      <c r="AB35" s="24">
        <v>131920</v>
      </c>
      <c r="AC35" s="24">
        <v>4766.94533333299</v>
      </c>
      <c r="AD35" s="47"/>
      <c r="AE35" s="42">
        <v>56334.1400000006</v>
      </c>
      <c r="AF35" s="42">
        <v>-3665.85999999939</v>
      </c>
      <c r="AG35" s="42">
        <v>-92160.381333333</v>
      </c>
      <c r="AH35" s="42">
        <v>-180160.381333333</v>
      </c>
      <c r="AI35" s="43" t="e">
        <v>#N/A</v>
      </c>
      <c r="AJ35" s="43">
        <v>0</v>
      </c>
      <c r="AK35" s="43" t="e">
        <v>#N/A</v>
      </c>
      <c r="AL35" s="43" t="e">
        <v>#N/A</v>
      </c>
      <c r="AM35" s="43" t="e">
        <v>#N/A</v>
      </c>
    </row>
    <row r="36" ht="16.5" spans="1:39">
      <c r="A36" s="46">
        <v>33</v>
      </c>
      <c r="B36" s="46" t="s">
        <v>108</v>
      </c>
      <c r="C36" s="47" t="s">
        <v>109</v>
      </c>
      <c r="D36" s="47" t="s">
        <v>1078</v>
      </c>
      <c r="E36" s="47"/>
      <c r="F36" s="24">
        <v>0</v>
      </c>
      <c r="G36" s="24">
        <v>0</v>
      </c>
      <c r="H36" s="24">
        <v>0</v>
      </c>
      <c r="I36" s="33">
        <v>0</v>
      </c>
      <c r="J36" s="24"/>
      <c r="K36" s="24">
        <v>0</v>
      </c>
      <c r="L36" s="24">
        <v>0</v>
      </c>
      <c r="M36" s="24"/>
      <c r="N36" s="24">
        <v>0</v>
      </c>
      <c r="O36" s="24">
        <v>0</v>
      </c>
      <c r="P36" s="24"/>
      <c r="Q36" s="24">
        <v>0</v>
      </c>
      <c r="R36" s="24">
        <v>0</v>
      </c>
      <c r="S36" s="24"/>
      <c r="T36" s="24">
        <v>0</v>
      </c>
      <c r="U36" s="24"/>
      <c r="V36" s="24"/>
      <c r="W36" s="24">
        <v>0</v>
      </c>
      <c r="X36" s="24"/>
      <c r="Y36" s="24"/>
      <c r="Z36" s="24">
        <v>0</v>
      </c>
      <c r="AA36" s="24"/>
      <c r="AB36" s="24"/>
      <c r="AC36" s="24">
        <v>0</v>
      </c>
      <c r="AD36" s="47"/>
      <c r="AE36" s="42">
        <v>0</v>
      </c>
      <c r="AF36" s="42">
        <v>0</v>
      </c>
      <c r="AG36" s="42">
        <v>0</v>
      </c>
      <c r="AH36" s="42">
        <v>0</v>
      </c>
      <c r="AI36" s="43" t="e">
        <v>#N/A</v>
      </c>
      <c r="AJ36" s="43">
        <v>0</v>
      </c>
      <c r="AK36" s="43" t="e">
        <v>#N/A</v>
      </c>
      <c r="AL36" s="43" t="e">
        <v>#N/A</v>
      </c>
      <c r="AM36" s="43" t="e">
        <v>#N/A</v>
      </c>
    </row>
    <row r="37" ht="16.5" spans="1:39">
      <c r="A37" s="51">
        <v>34</v>
      </c>
      <c r="B37" s="51" t="s">
        <v>110</v>
      </c>
      <c r="C37" s="52" t="s">
        <v>111</v>
      </c>
      <c r="D37" s="52" t="s">
        <v>1078</v>
      </c>
      <c r="E37" s="52"/>
      <c r="F37" s="24">
        <v>130401.045333333</v>
      </c>
      <c r="G37" s="24">
        <v>260930</v>
      </c>
      <c r="H37" s="24">
        <v>-130528.954666667</v>
      </c>
      <c r="I37" s="33">
        <v>50000</v>
      </c>
      <c r="J37" s="24"/>
      <c r="K37" s="24">
        <v>50000</v>
      </c>
      <c r="L37" s="24">
        <v>5266.66666666666</v>
      </c>
      <c r="M37" s="24"/>
      <c r="N37" s="24">
        <v>5266.66666666666</v>
      </c>
      <c r="O37" s="24">
        <v>10000</v>
      </c>
      <c r="P37" s="24">
        <v>9700</v>
      </c>
      <c r="Q37" s="24">
        <v>300</v>
      </c>
      <c r="R37" s="24">
        <v>5882.312</v>
      </c>
      <c r="S37" s="24">
        <v>9700</v>
      </c>
      <c r="T37" s="24">
        <v>-3817.688</v>
      </c>
      <c r="U37" s="24">
        <v>10000</v>
      </c>
      <c r="V37" s="24"/>
      <c r="W37" s="24">
        <v>10000</v>
      </c>
      <c r="X37" s="24">
        <v>23000</v>
      </c>
      <c r="Y37" s="24">
        <v>216310</v>
      </c>
      <c r="Z37" s="24">
        <v>-193310</v>
      </c>
      <c r="AA37" s="24">
        <v>26252.0666666667</v>
      </c>
      <c r="AB37" s="24">
        <v>25220</v>
      </c>
      <c r="AC37" s="24">
        <v>1032.0666666667</v>
      </c>
      <c r="AD37" s="47"/>
      <c r="AE37" s="42">
        <v>195795.621333333</v>
      </c>
      <c r="AF37" s="42">
        <v>185795.621333333</v>
      </c>
      <c r="AG37" s="42">
        <v>180528.954666667</v>
      </c>
      <c r="AH37" s="42">
        <v>130528.954666667</v>
      </c>
      <c r="AI37" s="43" t="e">
        <v>#N/A</v>
      </c>
      <c r="AJ37" s="43">
        <v>0</v>
      </c>
      <c r="AK37" s="43" t="e">
        <v>#N/A</v>
      </c>
      <c r="AL37" s="43">
        <v>0</v>
      </c>
      <c r="AM37" s="43" t="e">
        <v>#N/A</v>
      </c>
    </row>
    <row r="38" ht="16.5" spans="1:39">
      <c r="A38" s="46">
        <v>35</v>
      </c>
      <c r="B38" s="46" t="s">
        <v>112</v>
      </c>
      <c r="C38" s="47" t="s">
        <v>113</v>
      </c>
      <c r="D38" s="47" t="s">
        <v>1078</v>
      </c>
      <c r="E38" s="47"/>
      <c r="F38" s="24">
        <v>815237.787999999</v>
      </c>
      <c r="G38" s="24">
        <v>865240</v>
      </c>
      <c r="H38" s="24">
        <v>-50002.212000001</v>
      </c>
      <c r="I38" s="33">
        <v>135000</v>
      </c>
      <c r="J38" s="24">
        <v>145500</v>
      </c>
      <c r="K38" s="24">
        <v>-10500</v>
      </c>
      <c r="L38" s="24">
        <v>135340.592</v>
      </c>
      <c r="M38" s="24">
        <v>145500</v>
      </c>
      <c r="N38" s="24">
        <v>-10159.408</v>
      </c>
      <c r="O38" s="24">
        <v>90000</v>
      </c>
      <c r="P38" s="24">
        <v>87300</v>
      </c>
      <c r="Q38" s="24">
        <v>2700</v>
      </c>
      <c r="R38" s="24">
        <v>103335.978666666</v>
      </c>
      <c r="S38" s="24">
        <v>195940</v>
      </c>
      <c r="T38" s="24">
        <v>-92604.021333334</v>
      </c>
      <c r="U38" s="24">
        <v>102000</v>
      </c>
      <c r="V38" s="24">
        <v>48500</v>
      </c>
      <c r="W38" s="24">
        <v>53500</v>
      </c>
      <c r="X38" s="24">
        <v>123000</v>
      </c>
      <c r="Y38" s="24">
        <v>119310</v>
      </c>
      <c r="Z38" s="24">
        <v>3690</v>
      </c>
      <c r="AA38" s="24">
        <v>126561.217333333</v>
      </c>
      <c r="AB38" s="24">
        <v>123190</v>
      </c>
      <c r="AC38" s="24">
        <v>3371.217333333</v>
      </c>
      <c r="AD38" s="47"/>
      <c r="AE38" s="42">
        <v>410342.804000001</v>
      </c>
      <c r="AF38" s="42">
        <v>320342.804000001</v>
      </c>
      <c r="AG38" s="42">
        <v>185002.212000001</v>
      </c>
      <c r="AH38" s="42">
        <v>50002.212000001</v>
      </c>
      <c r="AI38" s="43" t="e">
        <v>#N/A</v>
      </c>
      <c r="AJ38" s="43">
        <v>0</v>
      </c>
      <c r="AK38" s="43" t="e">
        <v>#N/A</v>
      </c>
      <c r="AL38" s="43" t="e">
        <v>#N/A</v>
      </c>
      <c r="AM38" s="43" t="e">
        <v>#N/A</v>
      </c>
    </row>
    <row r="39" ht="16.5" spans="1:39">
      <c r="A39" s="51">
        <v>36</v>
      </c>
      <c r="B39" s="51" t="s">
        <v>114</v>
      </c>
      <c r="C39" s="52" t="s">
        <v>115</v>
      </c>
      <c r="D39" s="52" t="s">
        <v>1078</v>
      </c>
      <c r="E39" s="52"/>
      <c r="F39" s="24">
        <v>549771.552</v>
      </c>
      <c r="G39" s="24">
        <v>520920</v>
      </c>
      <c r="H39" s="24">
        <v>28851.5520000001</v>
      </c>
      <c r="I39" s="33">
        <v>120000</v>
      </c>
      <c r="J39" s="24">
        <v>48500</v>
      </c>
      <c r="K39" s="24">
        <v>71500</v>
      </c>
      <c r="L39" s="24">
        <v>63677.1253333334</v>
      </c>
      <c r="M39" s="24"/>
      <c r="N39" s="24">
        <v>63677.1253333334</v>
      </c>
      <c r="O39" s="24">
        <v>60000</v>
      </c>
      <c r="P39" s="24">
        <v>145500</v>
      </c>
      <c r="Q39" s="24">
        <v>-85500</v>
      </c>
      <c r="R39" s="24">
        <v>71530.6346666667</v>
      </c>
      <c r="S39" s="24">
        <v>97000</v>
      </c>
      <c r="T39" s="24">
        <v>-25469.3653333333</v>
      </c>
      <c r="U39" s="24">
        <v>75000</v>
      </c>
      <c r="V39" s="24">
        <v>122250</v>
      </c>
      <c r="W39" s="24">
        <v>-47250</v>
      </c>
      <c r="X39" s="24">
        <v>79000</v>
      </c>
      <c r="Y39" s="24">
        <v>76630</v>
      </c>
      <c r="Z39" s="24">
        <v>2370</v>
      </c>
      <c r="AA39" s="24">
        <v>80563.792</v>
      </c>
      <c r="AB39" s="24">
        <v>31040</v>
      </c>
      <c r="AC39" s="24">
        <v>49523.792</v>
      </c>
      <c r="AD39" s="47"/>
      <c r="AE39" s="42">
        <v>214825.573333333</v>
      </c>
      <c r="AF39" s="42">
        <v>154825.573333333</v>
      </c>
      <c r="AG39" s="42">
        <v>91148.4479999999</v>
      </c>
      <c r="AH39" s="42">
        <v>-28851.5520000001</v>
      </c>
      <c r="AI39" s="43" t="e">
        <v>#N/A</v>
      </c>
      <c r="AJ39" s="43">
        <v>0</v>
      </c>
      <c r="AK39" s="43" t="e">
        <v>#N/A</v>
      </c>
      <c r="AL39" s="43">
        <v>0</v>
      </c>
      <c r="AM39" s="43" t="e">
        <v>#N/A</v>
      </c>
    </row>
    <row r="40" ht="16.5" spans="1:39">
      <c r="A40" s="46">
        <v>37</v>
      </c>
      <c r="B40" s="46" t="s">
        <v>116</v>
      </c>
      <c r="C40" s="47" t="s">
        <v>117</v>
      </c>
      <c r="D40" s="47" t="s">
        <v>1078</v>
      </c>
      <c r="E40" s="47"/>
      <c r="F40" s="24">
        <v>2334624.92933333</v>
      </c>
      <c r="G40" s="24">
        <v>887000</v>
      </c>
      <c r="H40" s="24">
        <v>1447624.92933333</v>
      </c>
      <c r="I40" s="33">
        <v>509000</v>
      </c>
      <c r="J40" s="24">
        <v>200000</v>
      </c>
      <c r="K40" s="24">
        <v>309000</v>
      </c>
      <c r="L40" s="24">
        <v>508784.090666666</v>
      </c>
      <c r="M40" s="24"/>
      <c r="N40" s="24">
        <v>508784.090666666</v>
      </c>
      <c r="O40" s="24">
        <v>400000</v>
      </c>
      <c r="P40" s="24">
        <v>270000</v>
      </c>
      <c r="Q40" s="24">
        <v>130000</v>
      </c>
      <c r="R40" s="24">
        <v>269504</v>
      </c>
      <c r="S40" s="24"/>
      <c r="T40" s="24">
        <v>269504</v>
      </c>
      <c r="U40" s="24">
        <v>255000</v>
      </c>
      <c r="V40" s="24">
        <v>317000</v>
      </c>
      <c r="W40" s="24">
        <v>-62000</v>
      </c>
      <c r="X40" s="24">
        <v>217000</v>
      </c>
      <c r="Y40" s="24">
        <v>100000</v>
      </c>
      <c r="Z40" s="24">
        <v>117000</v>
      </c>
      <c r="AA40" s="24">
        <v>175336.838666667</v>
      </c>
      <c r="AB40" s="24"/>
      <c r="AC40" s="24">
        <v>175336.838666667</v>
      </c>
      <c r="AD40" s="47"/>
      <c r="AE40" s="42">
        <v>-29840.838666667</v>
      </c>
      <c r="AF40" s="42">
        <v>-429840.838666667</v>
      </c>
      <c r="AG40" s="42">
        <v>-938624.929333333</v>
      </c>
      <c r="AH40" s="42">
        <v>-1447624.92933333</v>
      </c>
      <c r="AI40" s="43" t="e">
        <v>#N/A</v>
      </c>
      <c r="AJ40" s="43">
        <v>0</v>
      </c>
      <c r="AK40" s="43" t="e">
        <v>#N/A</v>
      </c>
      <c r="AL40" s="43" t="e">
        <v>#N/A</v>
      </c>
      <c r="AM40" s="43" t="e">
        <v>#N/A</v>
      </c>
    </row>
    <row r="41" ht="16.5" spans="1:39">
      <c r="A41" s="46">
        <v>38</v>
      </c>
      <c r="B41" s="46" t="s">
        <v>118</v>
      </c>
      <c r="C41" s="47" t="s">
        <v>119</v>
      </c>
      <c r="D41" s="47" t="s">
        <v>1078</v>
      </c>
      <c r="E41" s="47"/>
      <c r="F41" s="24">
        <v>259891.309333334</v>
      </c>
      <c r="G41" s="24">
        <v>61500</v>
      </c>
      <c r="H41" s="24">
        <v>198391.309333334</v>
      </c>
      <c r="I41" s="33">
        <v>92000</v>
      </c>
      <c r="J41" s="24"/>
      <c r="K41" s="24">
        <v>92000</v>
      </c>
      <c r="L41" s="24">
        <v>92301.9813333336</v>
      </c>
      <c r="M41" s="24"/>
      <c r="N41" s="24">
        <v>92301.9813333336</v>
      </c>
      <c r="O41" s="24">
        <v>10000</v>
      </c>
      <c r="P41" s="24">
        <v>48500</v>
      </c>
      <c r="Q41" s="24">
        <v>-38500</v>
      </c>
      <c r="R41" s="24">
        <v>51920</v>
      </c>
      <c r="S41" s="24">
        <v>10000</v>
      </c>
      <c r="T41" s="24">
        <v>41920</v>
      </c>
      <c r="U41" s="24">
        <v>10000</v>
      </c>
      <c r="V41" s="24">
        <v>2000</v>
      </c>
      <c r="W41" s="24">
        <v>8000</v>
      </c>
      <c r="X41" s="24">
        <v>2000</v>
      </c>
      <c r="Y41" s="24"/>
      <c r="Z41" s="24">
        <v>2000</v>
      </c>
      <c r="AA41" s="24">
        <v>1669.328</v>
      </c>
      <c r="AB41" s="24">
        <v>1000</v>
      </c>
      <c r="AC41" s="24">
        <v>669.328</v>
      </c>
      <c r="AD41" s="47"/>
      <c r="AE41" s="42">
        <v>-4089.328</v>
      </c>
      <c r="AF41" s="42">
        <v>-14089.328</v>
      </c>
      <c r="AG41" s="42">
        <v>-106391.309333334</v>
      </c>
      <c r="AH41" s="42">
        <v>-198391.309333334</v>
      </c>
      <c r="AI41" s="43" t="e">
        <v>#N/A</v>
      </c>
      <c r="AJ41" s="43">
        <v>0</v>
      </c>
      <c r="AK41" s="43" t="e">
        <v>#N/A</v>
      </c>
      <c r="AL41" s="43" t="e">
        <v>#N/A</v>
      </c>
      <c r="AM41" s="43" t="e">
        <v>#N/A</v>
      </c>
    </row>
    <row r="42" ht="16.5" spans="1:39">
      <c r="A42" s="51">
        <v>39</v>
      </c>
      <c r="B42" s="51" t="s">
        <v>124</v>
      </c>
      <c r="C42" s="52" t="s">
        <v>125</v>
      </c>
      <c r="D42" s="52" t="s">
        <v>1078</v>
      </c>
      <c r="E42" s="52"/>
      <c r="F42" s="24">
        <v>317119.750666667</v>
      </c>
      <c r="G42" s="24">
        <v>182080</v>
      </c>
      <c r="H42" s="24">
        <v>135039.750666667</v>
      </c>
      <c r="I42" s="33">
        <v>55000</v>
      </c>
      <c r="J42" s="24">
        <v>29100</v>
      </c>
      <c r="K42" s="24">
        <v>25900</v>
      </c>
      <c r="L42" s="24">
        <v>54884.4026666666</v>
      </c>
      <c r="M42" s="24">
        <v>23000</v>
      </c>
      <c r="N42" s="24">
        <v>31884.4026666666</v>
      </c>
      <c r="O42" s="24">
        <v>40000</v>
      </c>
      <c r="P42" s="24">
        <v>38800</v>
      </c>
      <c r="Q42" s="24">
        <v>1200</v>
      </c>
      <c r="R42" s="24">
        <v>71440</v>
      </c>
      <c r="S42" s="24"/>
      <c r="T42" s="24">
        <v>71440</v>
      </c>
      <c r="U42" s="24">
        <v>34000</v>
      </c>
      <c r="V42" s="24">
        <v>32980</v>
      </c>
      <c r="W42" s="24">
        <v>1020</v>
      </c>
      <c r="X42" s="24">
        <v>40000</v>
      </c>
      <c r="Y42" s="24">
        <v>38800</v>
      </c>
      <c r="Z42" s="24">
        <v>1200</v>
      </c>
      <c r="AA42" s="24">
        <v>21795.348</v>
      </c>
      <c r="AB42" s="24">
        <v>19400</v>
      </c>
      <c r="AC42" s="24">
        <v>2395.348</v>
      </c>
      <c r="AD42" s="47"/>
      <c r="AE42" s="42">
        <v>14844.652</v>
      </c>
      <c r="AF42" s="42">
        <v>-25155.348</v>
      </c>
      <c r="AG42" s="42">
        <v>-80039.7506666666</v>
      </c>
      <c r="AH42" s="42">
        <v>-135039.750666667</v>
      </c>
      <c r="AI42" s="43" t="e">
        <v>#N/A</v>
      </c>
      <c r="AJ42" s="43">
        <v>0</v>
      </c>
      <c r="AK42" s="43" t="e">
        <v>#N/A</v>
      </c>
      <c r="AL42" s="43">
        <v>0</v>
      </c>
      <c r="AM42" s="43" t="e">
        <v>#N/A</v>
      </c>
    </row>
    <row r="43" ht="16.5" spans="1:39">
      <c r="A43" s="46">
        <v>40</v>
      </c>
      <c r="B43" s="46" t="s">
        <v>126</v>
      </c>
      <c r="C43" s="47" t="s">
        <v>127</v>
      </c>
      <c r="D43" s="47" t="s">
        <v>1078</v>
      </c>
      <c r="E43" s="47"/>
      <c r="F43" s="24">
        <v>268580.821333333</v>
      </c>
      <c r="G43" s="24">
        <v>196910</v>
      </c>
      <c r="H43" s="24">
        <v>71670.8213333333</v>
      </c>
      <c r="I43" s="33">
        <v>50000</v>
      </c>
      <c r="J43" s="24">
        <v>38800</v>
      </c>
      <c r="K43" s="24">
        <v>11200</v>
      </c>
      <c r="L43" s="24">
        <v>28896.9586666666</v>
      </c>
      <c r="M43" s="24"/>
      <c r="N43" s="24">
        <v>28896.9586666666</v>
      </c>
      <c r="O43" s="24">
        <v>30000</v>
      </c>
      <c r="P43" s="24">
        <v>38800</v>
      </c>
      <c r="Q43" s="24">
        <v>-8800</v>
      </c>
      <c r="R43" s="24">
        <v>36146.1573333334</v>
      </c>
      <c r="S43" s="24"/>
      <c r="T43" s="24">
        <v>36146.1573333334</v>
      </c>
      <c r="U43" s="24">
        <v>39000</v>
      </c>
      <c r="V43" s="24">
        <v>37830</v>
      </c>
      <c r="W43" s="24">
        <v>1170</v>
      </c>
      <c r="X43" s="24">
        <v>41000</v>
      </c>
      <c r="Y43" s="24">
        <v>39770</v>
      </c>
      <c r="Z43" s="24">
        <v>1230</v>
      </c>
      <c r="AA43" s="24">
        <v>43537.7053333333</v>
      </c>
      <c r="AB43" s="24">
        <v>41710</v>
      </c>
      <c r="AC43" s="24">
        <v>1827.7053333333</v>
      </c>
      <c r="AD43" s="47"/>
      <c r="AE43" s="42">
        <v>37226.1373333333</v>
      </c>
      <c r="AF43" s="42">
        <v>7226.13733333331</v>
      </c>
      <c r="AG43" s="42">
        <v>-21670.8213333333</v>
      </c>
      <c r="AH43" s="42">
        <v>-71670.8213333333</v>
      </c>
      <c r="AI43" s="43" t="e">
        <v>#N/A</v>
      </c>
      <c r="AJ43" s="43">
        <v>0</v>
      </c>
      <c r="AK43" s="43" t="e">
        <v>#N/A</v>
      </c>
      <c r="AL43" s="43" t="e">
        <v>#N/A</v>
      </c>
      <c r="AM43" s="43" t="e">
        <v>#N/A</v>
      </c>
    </row>
    <row r="44" ht="16.5" spans="1:39">
      <c r="A44" s="46">
        <v>41</v>
      </c>
      <c r="B44" s="46" t="s">
        <v>128</v>
      </c>
      <c r="C44" s="47" t="s">
        <v>129</v>
      </c>
      <c r="D44" s="47" t="s">
        <v>1078</v>
      </c>
      <c r="E44" s="47"/>
      <c r="F44" s="24">
        <v>508302.837333333</v>
      </c>
      <c r="G44" s="24">
        <v>521608</v>
      </c>
      <c r="H44" s="24">
        <v>-13305.1626666666</v>
      </c>
      <c r="I44" s="33">
        <v>65000</v>
      </c>
      <c r="J44" s="24"/>
      <c r="K44" s="24">
        <v>65000</v>
      </c>
      <c r="L44" s="24">
        <v>65302.8373333334</v>
      </c>
      <c r="M44" s="24"/>
      <c r="N44" s="24">
        <v>65302.8373333334</v>
      </c>
      <c r="O44" s="24">
        <v>40000</v>
      </c>
      <c r="P44" s="24"/>
      <c r="Q44" s="24">
        <v>40000</v>
      </c>
      <c r="R44" s="24"/>
      <c r="S44" s="24"/>
      <c r="T44" s="24">
        <v>0</v>
      </c>
      <c r="U44" s="24">
        <v>8000</v>
      </c>
      <c r="V44" s="24">
        <v>191608</v>
      </c>
      <c r="W44" s="24">
        <v>-183608</v>
      </c>
      <c r="X44" s="24">
        <v>30000</v>
      </c>
      <c r="Y44" s="24">
        <v>30000</v>
      </c>
      <c r="Z44" s="24">
        <v>0</v>
      </c>
      <c r="AA44" s="24">
        <v>300000</v>
      </c>
      <c r="AB44" s="24">
        <v>300000</v>
      </c>
      <c r="AC44" s="24">
        <v>0</v>
      </c>
      <c r="AD44" s="47"/>
      <c r="AE44" s="42">
        <v>183608</v>
      </c>
      <c r="AF44" s="42">
        <v>143608</v>
      </c>
      <c r="AG44" s="42">
        <v>78305.1626666666</v>
      </c>
      <c r="AH44" s="42">
        <v>13305.1626666666</v>
      </c>
      <c r="AI44" s="43" t="e">
        <v>#N/A</v>
      </c>
      <c r="AJ44" s="43">
        <v>0</v>
      </c>
      <c r="AK44" s="43" t="e">
        <v>#N/A</v>
      </c>
      <c r="AL44" s="43" t="e">
        <v>#N/A</v>
      </c>
      <c r="AM44" s="43" t="e">
        <v>#N/A</v>
      </c>
    </row>
    <row r="45" ht="16.5" spans="1:39">
      <c r="A45" s="46">
        <v>42</v>
      </c>
      <c r="B45" s="46" t="s">
        <v>130</v>
      </c>
      <c r="C45" s="47" t="s">
        <v>131</v>
      </c>
      <c r="D45" s="47" t="s">
        <v>1078</v>
      </c>
      <c r="E45" s="47"/>
      <c r="F45" s="24">
        <v>320720.922666667</v>
      </c>
      <c r="G45" s="24">
        <v>242000</v>
      </c>
      <c r="H45" s="24">
        <v>78720.9226666668</v>
      </c>
      <c r="I45" s="33">
        <v>16000</v>
      </c>
      <c r="J45" s="24"/>
      <c r="K45" s="24">
        <v>16000</v>
      </c>
      <c r="L45" s="24">
        <v>15893.3333333334</v>
      </c>
      <c r="M45" s="24"/>
      <c r="N45" s="24">
        <v>15893.3333333334</v>
      </c>
      <c r="O45" s="24">
        <v>30000</v>
      </c>
      <c r="P45" s="24">
        <v>60000</v>
      </c>
      <c r="Q45" s="24">
        <v>-30000</v>
      </c>
      <c r="R45" s="24">
        <v>64480</v>
      </c>
      <c r="S45" s="24"/>
      <c r="T45" s="24">
        <v>64480</v>
      </c>
      <c r="U45" s="24">
        <v>62000</v>
      </c>
      <c r="V45" s="24">
        <v>50000</v>
      </c>
      <c r="W45" s="24">
        <v>12000</v>
      </c>
      <c r="X45" s="24">
        <v>62000</v>
      </c>
      <c r="Y45" s="24">
        <v>62000</v>
      </c>
      <c r="Z45" s="24">
        <v>0</v>
      </c>
      <c r="AA45" s="24">
        <v>70347.5893333334</v>
      </c>
      <c r="AB45" s="24">
        <v>70000</v>
      </c>
      <c r="AC45" s="24">
        <v>347.589333333395</v>
      </c>
      <c r="AD45" s="47"/>
      <c r="AE45" s="42">
        <v>-16827.5893333334</v>
      </c>
      <c r="AF45" s="42">
        <v>-46827.5893333334</v>
      </c>
      <c r="AG45" s="42">
        <v>-62720.9226666668</v>
      </c>
      <c r="AH45" s="42">
        <v>-78720.9226666668</v>
      </c>
      <c r="AI45" s="43" t="e">
        <v>#N/A</v>
      </c>
      <c r="AJ45" s="43">
        <v>0</v>
      </c>
      <c r="AK45" s="43" t="e">
        <v>#N/A</v>
      </c>
      <c r="AL45" s="43" t="e">
        <v>#N/A</v>
      </c>
      <c r="AM45" s="43" t="e">
        <v>#N/A</v>
      </c>
    </row>
    <row r="46" ht="16.5" spans="1:39">
      <c r="A46" s="46">
        <v>43</v>
      </c>
      <c r="B46" s="46" t="s">
        <v>132</v>
      </c>
      <c r="C46" s="53" t="s">
        <v>133</v>
      </c>
      <c r="D46" s="47" t="s">
        <v>1078</v>
      </c>
      <c r="E46" s="53"/>
      <c r="F46" s="24">
        <v>411487.16</v>
      </c>
      <c r="G46" s="24">
        <v>839496.31</v>
      </c>
      <c r="H46" s="24">
        <v>-428009.15</v>
      </c>
      <c r="I46" s="33">
        <v>51000</v>
      </c>
      <c r="J46" s="24">
        <v>30000</v>
      </c>
      <c r="K46" s="24">
        <v>21000</v>
      </c>
      <c r="L46" s="24">
        <v>50523.3226666666</v>
      </c>
      <c r="M46" s="24"/>
      <c r="N46" s="24">
        <v>50523.3226666666</v>
      </c>
      <c r="O46" s="24">
        <v>50000</v>
      </c>
      <c r="P46" s="24">
        <v>270000</v>
      </c>
      <c r="Q46" s="24">
        <v>-220000</v>
      </c>
      <c r="R46" s="24">
        <v>68768</v>
      </c>
      <c r="S46" s="24"/>
      <c r="T46" s="24">
        <v>68768</v>
      </c>
      <c r="U46" s="24">
        <v>69000</v>
      </c>
      <c r="V46" s="24">
        <v>69000</v>
      </c>
      <c r="W46" s="24">
        <v>0</v>
      </c>
      <c r="X46" s="24">
        <v>62000</v>
      </c>
      <c r="Y46" s="24">
        <v>262000</v>
      </c>
      <c r="Z46" s="24">
        <v>-200000</v>
      </c>
      <c r="AA46" s="24">
        <v>60195.8373333333</v>
      </c>
      <c r="AB46" s="24">
        <v>208496.31</v>
      </c>
      <c r="AC46" s="24">
        <v>-148300.472666667</v>
      </c>
      <c r="AD46" s="53"/>
      <c r="AE46" s="42">
        <v>579532.472666667</v>
      </c>
      <c r="AF46" s="42">
        <v>529532.472666667</v>
      </c>
      <c r="AG46" s="42">
        <v>479009.15</v>
      </c>
      <c r="AH46" s="42">
        <v>428009.15</v>
      </c>
      <c r="AI46" s="43">
        <v>40000</v>
      </c>
      <c r="AJ46" s="43">
        <v>0</v>
      </c>
      <c r="AK46" s="43" t="e">
        <v>#N/A</v>
      </c>
      <c r="AL46" s="43" t="e">
        <v>#N/A</v>
      </c>
      <c r="AM46" s="43" t="e">
        <v>#N/A</v>
      </c>
    </row>
    <row r="47" ht="16.5" spans="1:39">
      <c r="A47" s="46">
        <v>44</v>
      </c>
      <c r="B47" s="46" t="s">
        <v>134</v>
      </c>
      <c r="C47" s="47" t="s">
        <v>135</v>
      </c>
      <c r="D47" s="47" t="s">
        <v>1078</v>
      </c>
      <c r="E47" s="47"/>
      <c r="F47" s="24">
        <v>3416476.10733333</v>
      </c>
      <c r="G47" s="24">
        <v>4252900</v>
      </c>
      <c r="H47" s="24">
        <v>-836423.892666667</v>
      </c>
      <c r="I47" s="33">
        <v>555000</v>
      </c>
      <c r="J47" s="24">
        <v>703800</v>
      </c>
      <c r="K47" s="24">
        <v>-148800</v>
      </c>
      <c r="L47" s="24">
        <v>554908.766666666</v>
      </c>
      <c r="M47" s="24">
        <v>613500</v>
      </c>
      <c r="N47" s="24">
        <v>-58591.2333333335</v>
      </c>
      <c r="O47" s="24">
        <v>510000</v>
      </c>
      <c r="P47" s="24">
        <v>590000</v>
      </c>
      <c r="Q47" s="24">
        <v>-80000</v>
      </c>
      <c r="R47" s="24">
        <v>645290.546</v>
      </c>
      <c r="S47" s="24">
        <v>526700</v>
      </c>
      <c r="T47" s="24">
        <v>118590.546</v>
      </c>
      <c r="U47" s="24">
        <v>387000</v>
      </c>
      <c r="V47" s="24">
        <v>1054900</v>
      </c>
      <c r="W47" s="24">
        <v>-667900</v>
      </c>
      <c r="X47" s="24">
        <v>355000</v>
      </c>
      <c r="Y47" s="24">
        <v>355000</v>
      </c>
      <c r="Z47" s="24">
        <v>0</v>
      </c>
      <c r="AA47" s="24">
        <v>409276.794666667</v>
      </c>
      <c r="AB47" s="24">
        <v>409000</v>
      </c>
      <c r="AC47" s="24">
        <v>276.794666667003</v>
      </c>
      <c r="AD47" s="47"/>
      <c r="AE47" s="42">
        <v>2456332.65933333</v>
      </c>
      <c r="AF47" s="42">
        <v>1946332.65933333</v>
      </c>
      <c r="AG47" s="42">
        <v>1391423.89266667</v>
      </c>
      <c r="AH47" s="42">
        <v>836423.892666666</v>
      </c>
      <c r="AI47" s="43" t="e">
        <v>#N/A</v>
      </c>
      <c r="AJ47" s="43">
        <v>0</v>
      </c>
      <c r="AK47" s="43" t="e">
        <v>#N/A</v>
      </c>
      <c r="AL47" s="43" t="e">
        <v>#N/A</v>
      </c>
      <c r="AM47" s="43" t="e">
        <v>#N/A</v>
      </c>
    </row>
    <row r="48" ht="16.5" spans="1:39">
      <c r="A48" s="46">
        <v>45</v>
      </c>
      <c r="B48" s="46" t="s">
        <v>136</v>
      </c>
      <c r="C48" s="47" t="s">
        <v>137</v>
      </c>
      <c r="D48" s="47" t="s">
        <v>1078</v>
      </c>
      <c r="E48" s="47"/>
      <c r="F48" s="24">
        <v>368571.433333333</v>
      </c>
      <c r="G48" s="24">
        <v>175570</v>
      </c>
      <c r="H48" s="24">
        <v>193001.433333333</v>
      </c>
      <c r="I48" s="33">
        <v>29000</v>
      </c>
      <c r="J48" s="24"/>
      <c r="K48" s="24">
        <v>29000</v>
      </c>
      <c r="L48" s="24">
        <v>29289.78</v>
      </c>
      <c r="M48" s="24"/>
      <c r="N48" s="24">
        <v>29289.78</v>
      </c>
      <c r="O48" s="24">
        <v>60000</v>
      </c>
      <c r="P48" s="24">
        <v>116400</v>
      </c>
      <c r="Q48" s="24">
        <v>-56400</v>
      </c>
      <c r="R48" s="24">
        <v>72996.572</v>
      </c>
      <c r="S48" s="24"/>
      <c r="T48" s="24">
        <v>72996.572</v>
      </c>
      <c r="U48" s="24">
        <v>70000</v>
      </c>
      <c r="V48" s="24"/>
      <c r="W48" s="24">
        <v>70000</v>
      </c>
      <c r="X48" s="24">
        <v>61000</v>
      </c>
      <c r="Y48" s="24">
        <v>59170</v>
      </c>
      <c r="Z48" s="24">
        <v>1830</v>
      </c>
      <c r="AA48" s="24">
        <v>46285.0813333333</v>
      </c>
      <c r="AB48" s="24"/>
      <c r="AC48" s="24">
        <v>46285.0813333333</v>
      </c>
      <c r="AD48" s="47"/>
      <c r="AE48" s="42">
        <v>-74711.6533333333</v>
      </c>
      <c r="AF48" s="42">
        <v>-134711.653333333</v>
      </c>
      <c r="AG48" s="42">
        <v>-164001.433333333</v>
      </c>
      <c r="AH48" s="42">
        <v>-193001.433333333</v>
      </c>
      <c r="AI48" s="43" t="e">
        <v>#N/A</v>
      </c>
      <c r="AJ48" s="43">
        <v>0</v>
      </c>
      <c r="AK48" s="43" t="e">
        <v>#N/A</v>
      </c>
      <c r="AL48" s="43" t="e">
        <v>#N/A</v>
      </c>
      <c r="AM48" s="43" t="e">
        <v>#N/A</v>
      </c>
    </row>
    <row r="49" ht="16.5" spans="1:39">
      <c r="A49" s="46">
        <v>46</v>
      </c>
      <c r="B49" s="46" t="s">
        <v>138</v>
      </c>
      <c r="C49" s="47" t="s">
        <v>139</v>
      </c>
      <c r="D49" s="47" t="s">
        <v>1078</v>
      </c>
      <c r="E49" s="47"/>
      <c r="F49" s="24">
        <v>307924.924</v>
      </c>
      <c r="G49" s="24">
        <v>285180</v>
      </c>
      <c r="H49" s="24">
        <v>22744.9240000003</v>
      </c>
      <c r="I49" s="33">
        <v>26000</v>
      </c>
      <c r="J49" s="24">
        <v>58200</v>
      </c>
      <c r="K49" s="24">
        <v>-32200</v>
      </c>
      <c r="L49" s="24">
        <v>25768.8333333334</v>
      </c>
      <c r="M49" s="24">
        <v>38800</v>
      </c>
      <c r="N49" s="24">
        <v>-13031.1666666666</v>
      </c>
      <c r="O49" s="24">
        <v>50000</v>
      </c>
      <c r="P49" s="24"/>
      <c r="Q49" s="24">
        <v>50000</v>
      </c>
      <c r="R49" s="24">
        <v>90725.5253333336</v>
      </c>
      <c r="S49" s="24">
        <v>38800</v>
      </c>
      <c r="T49" s="24">
        <v>51925.5253333336</v>
      </c>
      <c r="U49" s="24">
        <v>44000</v>
      </c>
      <c r="V49" s="24">
        <v>42680</v>
      </c>
      <c r="W49" s="24">
        <v>1320</v>
      </c>
      <c r="X49" s="24">
        <v>29000</v>
      </c>
      <c r="Y49" s="24">
        <v>29100</v>
      </c>
      <c r="Z49" s="24">
        <v>-100</v>
      </c>
      <c r="AA49" s="24">
        <v>42430.5653333333</v>
      </c>
      <c r="AB49" s="24">
        <v>77600</v>
      </c>
      <c r="AC49" s="24">
        <v>-35169.4346666667</v>
      </c>
      <c r="AD49" s="47"/>
      <c r="AE49" s="42">
        <v>79023.9093333331</v>
      </c>
      <c r="AF49" s="42">
        <v>29023.9093333331</v>
      </c>
      <c r="AG49" s="42">
        <v>3255.07599999974</v>
      </c>
      <c r="AH49" s="42">
        <v>-22744.9240000003</v>
      </c>
      <c r="AI49" s="43" t="e">
        <v>#N/A</v>
      </c>
      <c r="AJ49" s="43">
        <v>0</v>
      </c>
      <c r="AK49" s="43" t="e">
        <v>#N/A</v>
      </c>
      <c r="AL49" s="43" t="e">
        <v>#N/A</v>
      </c>
      <c r="AM49" s="43" t="e">
        <v>#N/A</v>
      </c>
    </row>
    <row r="50" ht="16.5" spans="1:39">
      <c r="A50" s="46">
        <v>47</v>
      </c>
      <c r="B50" s="46" t="s">
        <v>140</v>
      </c>
      <c r="C50" s="47" t="s">
        <v>141</v>
      </c>
      <c r="D50" s="47" t="s">
        <v>1078</v>
      </c>
      <c r="E50" s="47"/>
      <c r="F50" s="24">
        <v>202192.466666667</v>
      </c>
      <c r="G50" s="24">
        <v>141620</v>
      </c>
      <c r="H50" s="24">
        <v>60572.4666666666</v>
      </c>
      <c r="I50" s="33">
        <v>28000</v>
      </c>
      <c r="J50" s="24"/>
      <c r="K50" s="24">
        <v>28000</v>
      </c>
      <c r="L50" s="24">
        <v>28057.0586666666</v>
      </c>
      <c r="M50" s="24">
        <v>29100</v>
      </c>
      <c r="N50" s="24">
        <v>-1042.94133333336</v>
      </c>
      <c r="O50" s="24">
        <v>30000</v>
      </c>
      <c r="P50" s="24">
        <v>29100</v>
      </c>
      <c r="Q50" s="24">
        <v>900</v>
      </c>
      <c r="R50" s="24">
        <v>29857.06</v>
      </c>
      <c r="S50" s="24"/>
      <c r="T50" s="24">
        <v>29857.06</v>
      </c>
      <c r="U50" s="24">
        <v>29000</v>
      </c>
      <c r="V50" s="24">
        <v>28130</v>
      </c>
      <c r="W50" s="24">
        <v>870</v>
      </c>
      <c r="X50" s="24">
        <v>29000</v>
      </c>
      <c r="Y50" s="24">
        <v>28130</v>
      </c>
      <c r="Z50" s="24">
        <v>870</v>
      </c>
      <c r="AA50" s="24">
        <v>28278.348</v>
      </c>
      <c r="AB50" s="24">
        <v>27160</v>
      </c>
      <c r="AC50" s="24">
        <v>1118.348</v>
      </c>
      <c r="AD50" s="47"/>
      <c r="AE50" s="42">
        <v>25484.592</v>
      </c>
      <c r="AF50" s="42">
        <v>-4515.408</v>
      </c>
      <c r="AG50" s="42">
        <v>-32572.4666666666</v>
      </c>
      <c r="AH50" s="42">
        <v>-60572.4666666666</v>
      </c>
      <c r="AI50" s="43" t="e">
        <v>#N/A</v>
      </c>
      <c r="AJ50" s="43">
        <v>0</v>
      </c>
      <c r="AK50" s="43" t="e">
        <v>#N/A</v>
      </c>
      <c r="AL50" s="43" t="e">
        <v>#N/A</v>
      </c>
      <c r="AM50" s="43" t="e">
        <v>#N/A</v>
      </c>
    </row>
    <row r="51" ht="16.5" spans="1:39">
      <c r="A51" s="46">
        <v>48</v>
      </c>
      <c r="B51" s="46" t="s">
        <v>144</v>
      </c>
      <c r="C51" s="47" t="s">
        <v>145</v>
      </c>
      <c r="D51" s="47" t="s">
        <v>1078</v>
      </c>
      <c r="E51" s="47"/>
      <c r="F51" s="24">
        <v>1113655.29133333</v>
      </c>
      <c r="G51" s="24">
        <v>1306000</v>
      </c>
      <c r="H51" s="24">
        <v>-192344.708666666</v>
      </c>
      <c r="I51" s="33">
        <v>426224.55</v>
      </c>
      <c r="J51" s="24">
        <v>70000</v>
      </c>
      <c r="K51" s="24">
        <v>356224.55</v>
      </c>
      <c r="L51" s="24">
        <v>83446.7413333336</v>
      </c>
      <c r="M51" s="24"/>
      <c r="N51" s="24">
        <v>83446.7413333336</v>
      </c>
      <c r="O51" s="24">
        <v>70000</v>
      </c>
      <c r="P51" s="24"/>
      <c r="Q51" s="24">
        <v>70000</v>
      </c>
      <c r="R51" s="24">
        <v>87984</v>
      </c>
      <c r="S51" s="24">
        <v>90000</v>
      </c>
      <c r="T51" s="24">
        <v>-2016</v>
      </c>
      <c r="U51" s="24">
        <v>100000</v>
      </c>
      <c r="V51" s="24">
        <v>300000</v>
      </c>
      <c r="W51" s="24">
        <v>-200000</v>
      </c>
      <c r="X51" s="24">
        <v>96000</v>
      </c>
      <c r="Y51" s="24">
        <v>96000</v>
      </c>
      <c r="Z51" s="24">
        <v>0</v>
      </c>
      <c r="AA51" s="24">
        <v>250000</v>
      </c>
      <c r="AB51" s="24">
        <v>750000</v>
      </c>
      <c r="AC51" s="24">
        <v>-500000</v>
      </c>
      <c r="AD51" s="47"/>
      <c r="AE51" s="42">
        <v>772016</v>
      </c>
      <c r="AF51" s="42">
        <v>702016</v>
      </c>
      <c r="AG51" s="42">
        <v>618569.258666666</v>
      </c>
      <c r="AH51" s="42">
        <v>192344.708666666</v>
      </c>
      <c r="AI51" s="43" t="e">
        <v>#N/A</v>
      </c>
      <c r="AJ51" s="43">
        <v>0</v>
      </c>
      <c r="AK51" s="43" t="e">
        <v>#N/A</v>
      </c>
      <c r="AL51" s="43" t="e">
        <v>#N/A</v>
      </c>
      <c r="AM51" s="43" t="e">
        <v>#N/A</v>
      </c>
    </row>
    <row r="52" ht="16.5" spans="1:39">
      <c r="A52" s="51">
        <v>49</v>
      </c>
      <c r="B52" s="51" t="s">
        <v>152</v>
      </c>
      <c r="C52" s="52" t="s">
        <v>153</v>
      </c>
      <c r="D52" s="52" t="s">
        <v>1078</v>
      </c>
      <c r="E52" s="52"/>
      <c r="F52" s="24">
        <v>80525.0026666667</v>
      </c>
      <c r="G52" s="24">
        <v>21150.24</v>
      </c>
      <c r="H52" s="24">
        <v>59374.7626666667</v>
      </c>
      <c r="I52" s="33">
        <v>15000</v>
      </c>
      <c r="J52" s="24"/>
      <c r="K52" s="24">
        <v>15000</v>
      </c>
      <c r="L52" s="24">
        <v>15410.376</v>
      </c>
      <c r="M52" s="24"/>
      <c r="N52" s="24">
        <v>15410.376</v>
      </c>
      <c r="O52" s="24"/>
      <c r="P52" s="24"/>
      <c r="Q52" s="24">
        <v>0</v>
      </c>
      <c r="R52" s="24"/>
      <c r="S52" s="24"/>
      <c r="T52" s="24">
        <v>0</v>
      </c>
      <c r="U52" s="24">
        <v>40000</v>
      </c>
      <c r="V52" s="24"/>
      <c r="W52" s="24">
        <v>40000</v>
      </c>
      <c r="X52" s="24"/>
      <c r="Y52" s="24">
        <v>11450.24</v>
      </c>
      <c r="Z52" s="24">
        <v>-11450.24</v>
      </c>
      <c r="AA52" s="24">
        <v>10114.6266666667</v>
      </c>
      <c r="AB52" s="24">
        <v>9700</v>
      </c>
      <c r="AC52" s="24">
        <v>414.6266666667</v>
      </c>
      <c r="AD52" s="47"/>
      <c r="AE52" s="42">
        <v>-28964.3866666667</v>
      </c>
      <c r="AF52" s="42">
        <v>-28964.3866666667</v>
      </c>
      <c r="AG52" s="42">
        <v>-44374.7626666667</v>
      </c>
      <c r="AH52" s="42">
        <v>-59374.7626666667</v>
      </c>
      <c r="AI52" s="43" t="e">
        <v>#N/A</v>
      </c>
      <c r="AJ52" s="43">
        <v>0</v>
      </c>
      <c r="AK52" s="43" t="e">
        <v>#N/A</v>
      </c>
      <c r="AL52" s="43" t="e">
        <v>#N/A</v>
      </c>
      <c r="AM52" s="43">
        <v>0</v>
      </c>
    </row>
    <row r="53" ht="16.5" spans="1:39">
      <c r="A53" s="46">
        <v>50</v>
      </c>
      <c r="B53" s="46" t="s">
        <v>155</v>
      </c>
      <c r="C53" s="47" t="s">
        <v>156</v>
      </c>
      <c r="D53" s="47" t="s">
        <v>1078</v>
      </c>
      <c r="E53" s="47"/>
      <c r="F53" s="24">
        <v>319789.146666667</v>
      </c>
      <c r="G53" s="24">
        <v>289060</v>
      </c>
      <c r="H53" s="24">
        <v>30729.1466666667</v>
      </c>
      <c r="I53" s="33">
        <v>34000</v>
      </c>
      <c r="J53" s="24">
        <v>29100</v>
      </c>
      <c r="K53" s="24">
        <v>4900</v>
      </c>
      <c r="L53" s="24">
        <v>33523.712</v>
      </c>
      <c r="M53" s="24">
        <v>48500</v>
      </c>
      <c r="N53" s="24">
        <v>-14976.288</v>
      </c>
      <c r="O53" s="24">
        <v>50000</v>
      </c>
      <c r="P53" s="24"/>
      <c r="Q53" s="24">
        <v>50000</v>
      </c>
      <c r="R53" s="24">
        <v>55049.3</v>
      </c>
      <c r="S53" s="24">
        <v>58200</v>
      </c>
      <c r="T53" s="24">
        <v>-3150.7</v>
      </c>
      <c r="U53" s="24">
        <v>63000</v>
      </c>
      <c r="V53" s="24">
        <v>61110</v>
      </c>
      <c r="W53" s="24">
        <v>1890</v>
      </c>
      <c r="X53" s="24">
        <v>45000</v>
      </c>
      <c r="Y53" s="24">
        <v>43650</v>
      </c>
      <c r="Z53" s="24">
        <v>1350</v>
      </c>
      <c r="AA53" s="24">
        <v>39216.1346666667</v>
      </c>
      <c r="AB53" s="24">
        <v>48500</v>
      </c>
      <c r="AC53" s="24">
        <v>-9283.8653333333</v>
      </c>
      <c r="AD53" s="47"/>
      <c r="AE53" s="42">
        <v>86794.5653333333</v>
      </c>
      <c r="AF53" s="42">
        <v>36794.5653333333</v>
      </c>
      <c r="AG53" s="42">
        <v>3270.85333333329</v>
      </c>
      <c r="AH53" s="42">
        <v>-30729.1466666667</v>
      </c>
      <c r="AI53" s="43" t="e">
        <v>#N/A</v>
      </c>
      <c r="AJ53" s="43">
        <v>0</v>
      </c>
      <c r="AK53" s="43" t="e">
        <v>#N/A</v>
      </c>
      <c r="AL53" s="43" t="e">
        <v>#N/A</v>
      </c>
      <c r="AM53" s="43" t="e">
        <v>#N/A</v>
      </c>
    </row>
    <row r="54" ht="16.5" spans="1:39">
      <c r="A54" s="51">
        <v>51</v>
      </c>
      <c r="B54" s="51" t="s">
        <v>157</v>
      </c>
      <c r="C54" s="52" t="s">
        <v>158</v>
      </c>
      <c r="D54" s="52" t="s">
        <v>1078</v>
      </c>
      <c r="E54" s="52"/>
      <c r="F54" s="24">
        <v>150697.56</v>
      </c>
      <c r="G54" s="24">
        <v>72110</v>
      </c>
      <c r="H54" s="24">
        <v>78587.56</v>
      </c>
      <c r="I54" s="33">
        <v>50000</v>
      </c>
      <c r="J54" s="24"/>
      <c r="K54" s="24">
        <v>50000</v>
      </c>
      <c r="L54" s="24">
        <v>0</v>
      </c>
      <c r="M54" s="24"/>
      <c r="N54" s="24">
        <v>0</v>
      </c>
      <c r="O54" s="24">
        <v>0</v>
      </c>
      <c r="P54" s="24">
        <v>38800</v>
      </c>
      <c r="Q54" s="24">
        <v>-38800</v>
      </c>
      <c r="R54" s="24">
        <v>66480</v>
      </c>
      <c r="S54" s="24">
        <v>10670</v>
      </c>
      <c r="T54" s="24">
        <v>55810</v>
      </c>
      <c r="U54" s="24">
        <v>11000</v>
      </c>
      <c r="V54" s="24"/>
      <c r="W54" s="24">
        <v>11000</v>
      </c>
      <c r="X54" s="24">
        <v>11000</v>
      </c>
      <c r="Y54" s="24">
        <v>11000</v>
      </c>
      <c r="Z54" s="24">
        <v>0</v>
      </c>
      <c r="AA54" s="24">
        <v>12217.56</v>
      </c>
      <c r="AB54" s="24">
        <v>11640</v>
      </c>
      <c r="AC54" s="24">
        <v>577.559999999999</v>
      </c>
      <c r="AD54" s="47"/>
      <c r="AE54" s="42">
        <v>-28587.56</v>
      </c>
      <c r="AF54" s="42">
        <v>-28587.56</v>
      </c>
      <c r="AG54" s="42">
        <v>-28587.56</v>
      </c>
      <c r="AH54" s="42">
        <v>-78587.56</v>
      </c>
      <c r="AI54" s="43" t="e">
        <v>#N/A</v>
      </c>
      <c r="AJ54" s="43">
        <v>0</v>
      </c>
      <c r="AK54" s="43" t="e">
        <v>#N/A</v>
      </c>
      <c r="AL54" s="43">
        <v>0</v>
      </c>
      <c r="AM54" s="43" t="e">
        <v>#N/A</v>
      </c>
    </row>
    <row r="55" ht="16.5" spans="1:39">
      <c r="A55" s="51">
        <v>52</v>
      </c>
      <c r="B55" s="51" t="s">
        <v>149</v>
      </c>
      <c r="C55" s="52" t="s">
        <v>150</v>
      </c>
      <c r="D55" s="52" t="s">
        <v>1078</v>
      </c>
      <c r="E55" s="52"/>
      <c r="F55" s="24">
        <v>164205.798666667</v>
      </c>
      <c r="G55" s="24">
        <v>210490</v>
      </c>
      <c r="H55" s="24">
        <v>-46284.2013333333</v>
      </c>
      <c r="I55" s="33">
        <v>20000</v>
      </c>
      <c r="J55" s="24">
        <v>38800</v>
      </c>
      <c r="K55" s="24">
        <v>-18800</v>
      </c>
      <c r="L55" s="24">
        <v>19636.816</v>
      </c>
      <c r="M55" s="24">
        <v>48500</v>
      </c>
      <c r="N55" s="24">
        <v>-28863.184</v>
      </c>
      <c r="O55" s="24">
        <v>20000</v>
      </c>
      <c r="P55" s="24">
        <v>48500</v>
      </c>
      <c r="Q55" s="24">
        <v>-28500</v>
      </c>
      <c r="R55" s="24">
        <v>27388.7013333334</v>
      </c>
      <c r="S55" s="24">
        <v>28130</v>
      </c>
      <c r="T55" s="24">
        <v>-741.2986666666</v>
      </c>
      <c r="U55" s="24">
        <v>29000</v>
      </c>
      <c r="V55" s="24"/>
      <c r="W55" s="24">
        <v>29000</v>
      </c>
      <c r="X55" s="24">
        <v>26000</v>
      </c>
      <c r="Y55" s="24">
        <v>46560</v>
      </c>
      <c r="Z55" s="24">
        <v>-20560</v>
      </c>
      <c r="AA55" s="24">
        <v>22180.2813333333</v>
      </c>
      <c r="AB55" s="24"/>
      <c r="AC55" s="24">
        <v>22180.2813333333</v>
      </c>
      <c r="AD55" s="47"/>
      <c r="AE55" s="42">
        <v>105921.017333333</v>
      </c>
      <c r="AF55" s="42">
        <v>85921.0173333333</v>
      </c>
      <c r="AG55" s="42">
        <v>66284.2013333333</v>
      </c>
      <c r="AH55" s="42">
        <v>46284.2013333333</v>
      </c>
      <c r="AI55" s="43" t="e">
        <v>#N/A</v>
      </c>
      <c r="AJ55" s="43">
        <v>0</v>
      </c>
      <c r="AK55" s="43" t="e">
        <v>#N/A</v>
      </c>
      <c r="AL55" s="43">
        <v>0</v>
      </c>
      <c r="AM55" s="43" t="e">
        <v>#N/A</v>
      </c>
    </row>
    <row r="56" ht="16.5" spans="1:39">
      <c r="A56" s="46">
        <v>53</v>
      </c>
      <c r="B56" s="46" t="s">
        <v>159</v>
      </c>
      <c r="C56" s="47" t="s">
        <v>160</v>
      </c>
      <c r="D56" s="47" t="s">
        <v>1078</v>
      </c>
      <c r="E56" s="47"/>
      <c r="F56" s="24">
        <v>0</v>
      </c>
      <c r="G56" s="24">
        <v>0</v>
      </c>
      <c r="H56" s="24">
        <v>0</v>
      </c>
      <c r="I56" s="33">
        <v>0</v>
      </c>
      <c r="J56" s="24"/>
      <c r="K56" s="24">
        <v>0</v>
      </c>
      <c r="L56" s="24">
        <v>0</v>
      </c>
      <c r="M56" s="24"/>
      <c r="N56" s="24">
        <v>0</v>
      </c>
      <c r="O56" s="24">
        <v>0</v>
      </c>
      <c r="P56" s="24"/>
      <c r="Q56" s="24">
        <v>0</v>
      </c>
      <c r="R56" s="24"/>
      <c r="S56" s="24"/>
      <c r="T56" s="24">
        <v>0</v>
      </c>
      <c r="U56" s="24"/>
      <c r="V56" s="24"/>
      <c r="W56" s="24">
        <v>0</v>
      </c>
      <c r="X56" s="24"/>
      <c r="Y56" s="24"/>
      <c r="Z56" s="24">
        <v>0</v>
      </c>
      <c r="AA56" s="24"/>
      <c r="AB56" s="24"/>
      <c r="AC56" s="24">
        <v>0</v>
      </c>
      <c r="AD56" s="47"/>
      <c r="AE56" s="42">
        <v>0</v>
      </c>
      <c r="AF56" s="42">
        <v>0</v>
      </c>
      <c r="AG56" s="42">
        <v>0</v>
      </c>
      <c r="AH56" s="42">
        <v>0</v>
      </c>
      <c r="AI56" s="43" t="e">
        <v>#N/A</v>
      </c>
      <c r="AJ56" s="43">
        <v>0</v>
      </c>
      <c r="AK56" s="43" t="e">
        <v>#N/A</v>
      </c>
      <c r="AL56" s="43" t="e">
        <v>#N/A</v>
      </c>
      <c r="AM56" s="43" t="e">
        <v>#N/A</v>
      </c>
    </row>
    <row r="57" ht="16.5" spans="1:39">
      <c r="A57" s="46">
        <v>54</v>
      </c>
      <c r="B57" s="46" t="s">
        <v>161</v>
      </c>
      <c r="C57" s="47" t="s">
        <v>162</v>
      </c>
      <c r="D57" s="47" t="s">
        <v>1078</v>
      </c>
      <c r="E57" s="47"/>
      <c r="F57" s="24">
        <v>90347.6546666666</v>
      </c>
      <c r="G57" s="24">
        <v>47530</v>
      </c>
      <c r="H57" s="24">
        <v>42817.6546666666</v>
      </c>
      <c r="I57" s="33">
        <v>14000</v>
      </c>
      <c r="J57" s="24"/>
      <c r="K57" s="24">
        <v>14000</v>
      </c>
      <c r="L57" s="24">
        <v>14270.24</v>
      </c>
      <c r="M57" s="24"/>
      <c r="N57" s="24">
        <v>14270.24</v>
      </c>
      <c r="O57" s="24">
        <v>10000</v>
      </c>
      <c r="P57" s="24">
        <v>9700</v>
      </c>
      <c r="Q57" s="24">
        <v>300</v>
      </c>
      <c r="R57" s="24">
        <v>12959.1706666666</v>
      </c>
      <c r="S57" s="24">
        <v>13580</v>
      </c>
      <c r="T57" s="24">
        <v>-620.8293333334</v>
      </c>
      <c r="U57" s="24">
        <v>14000</v>
      </c>
      <c r="V57" s="24"/>
      <c r="W57" s="24">
        <v>14000</v>
      </c>
      <c r="X57" s="24">
        <v>13000</v>
      </c>
      <c r="Y57" s="24">
        <v>12610</v>
      </c>
      <c r="Z57" s="24">
        <v>390</v>
      </c>
      <c r="AA57" s="24">
        <v>12118.244</v>
      </c>
      <c r="AB57" s="24">
        <v>11640</v>
      </c>
      <c r="AC57" s="24">
        <v>478.244000000001</v>
      </c>
      <c r="AD57" s="47"/>
      <c r="AE57" s="42">
        <v>-4547.4146666666</v>
      </c>
      <c r="AF57" s="42">
        <v>-14547.4146666666</v>
      </c>
      <c r="AG57" s="42">
        <v>-28817.6546666666</v>
      </c>
      <c r="AH57" s="42">
        <v>-42817.6546666666</v>
      </c>
      <c r="AI57" s="43" t="e">
        <v>#N/A</v>
      </c>
      <c r="AJ57" s="43">
        <v>0</v>
      </c>
      <c r="AK57" s="43" t="e">
        <v>#N/A</v>
      </c>
      <c r="AL57" s="43" t="e">
        <v>#N/A</v>
      </c>
      <c r="AM57" s="43" t="e">
        <v>#N/A</v>
      </c>
    </row>
    <row r="58" ht="16.5" spans="1:39">
      <c r="A58" s="46">
        <v>55</v>
      </c>
      <c r="B58" s="46" t="s">
        <v>165</v>
      </c>
      <c r="C58" s="47" t="s">
        <v>166</v>
      </c>
      <c r="D58" s="47" t="s">
        <v>1078</v>
      </c>
      <c r="E58" s="47"/>
      <c r="F58" s="24">
        <v>372592.238666667</v>
      </c>
      <c r="G58" s="24">
        <v>161330</v>
      </c>
      <c r="H58" s="24">
        <v>211262.238666667</v>
      </c>
      <c r="I58" s="33">
        <v>49000</v>
      </c>
      <c r="J58" s="24"/>
      <c r="K58" s="24">
        <v>49000</v>
      </c>
      <c r="L58" s="24">
        <v>49002.88</v>
      </c>
      <c r="M58" s="24">
        <v>19400</v>
      </c>
      <c r="N58" s="24">
        <v>29602.88</v>
      </c>
      <c r="O58" s="24">
        <v>30000</v>
      </c>
      <c r="P58" s="24"/>
      <c r="Q58" s="24">
        <v>30000</v>
      </c>
      <c r="R58" s="24">
        <v>163360</v>
      </c>
      <c r="S58" s="24">
        <v>9040</v>
      </c>
      <c r="T58" s="24">
        <v>154320</v>
      </c>
      <c r="U58" s="24">
        <v>27000</v>
      </c>
      <c r="V58" s="24">
        <v>29100</v>
      </c>
      <c r="W58" s="24">
        <v>-2100</v>
      </c>
      <c r="X58" s="24">
        <v>27000</v>
      </c>
      <c r="Y58" s="24">
        <v>26190</v>
      </c>
      <c r="Z58" s="24">
        <v>810</v>
      </c>
      <c r="AA58" s="24">
        <v>27229.3586666667</v>
      </c>
      <c r="AB58" s="24">
        <v>77600</v>
      </c>
      <c r="AC58" s="24">
        <v>-50370.6413333333</v>
      </c>
      <c r="AD58" s="47"/>
      <c r="AE58" s="42">
        <v>-83259.3586666667</v>
      </c>
      <c r="AF58" s="42">
        <v>-113259.358666667</v>
      </c>
      <c r="AG58" s="42">
        <v>-162262.238666667</v>
      </c>
      <c r="AH58" s="42">
        <v>-211262.238666667</v>
      </c>
      <c r="AI58" s="43" t="e">
        <v>#N/A</v>
      </c>
      <c r="AJ58" s="43">
        <v>0</v>
      </c>
      <c r="AK58" s="43" t="e">
        <v>#N/A</v>
      </c>
      <c r="AL58" s="43" t="e">
        <v>#N/A</v>
      </c>
      <c r="AM58" s="43" t="e">
        <v>#N/A</v>
      </c>
    </row>
    <row r="59" ht="16.5" spans="1:39">
      <c r="A59" s="46">
        <v>56</v>
      </c>
      <c r="B59" s="46" t="s">
        <v>169</v>
      </c>
      <c r="C59" s="47" t="s">
        <v>170</v>
      </c>
      <c r="D59" s="47" t="s">
        <v>1078</v>
      </c>
      <c r="E59" s="47"/>
      <c r="F59" s="24">
        <v>0</v>
      </c>
      <c r="G59" s="24">
        <v>0</v>
      </c>
      <c r="H59" s="24">
        <v>0</v>
      </c>
      <c r="I59" s="33">
        <v>0</v>
      </c>
      <c r="J59" s="24"/>
      <c r="K59" s="24">
        <v>0</v>
      </c>
      <c r="L59" s="24">
        <v>0</v>
      </c>
      <c r="M59" s="24"/>
      <c r="N59" s="24">
        <v>0</v>
      </c>
      <c r="O59" s="24">
        <v>0</v>
      </c>
      <c r="P59" s="24"/>
      <c r="Q59" s="24">
        <v>0</v>
      </c>
      <c r="R59" s="24">
        <v>0</v>
      </c>
      <c r="S59" s="24"/>
      <c r="T59" s="24">
        <v>0</v>
      </c>
      <c r="U59" s="24"/>
      <c r="V59" s="24"/>
      <c r="W59" s="24">
        <v>0</v>
      </c>
      <c r="X59" s="24"/>
      <c r="Y59" s="24"/>
      <c r="Z59" s="24">
        <v>0</v>
      </c>
      <c r="AA59" s="24"/>
      <c r="AB59" s="24"/>
      <c r="AC59" s="24">
        <v>0</v>
      </c>
      <c r="AD59" s="47"/>
      <c r="AE59" s="42">
        <v>0</v>
      </c>
      <c r="AF59" s="42">
        <v>0</v>
      </c>
      <c r="AG59" s="42">
        <v>0</v>
      </c>
      <c r="AH59" s="42">
        <v>0</v>
      </c>
      <c r="AI59" s="43" t="e">
        <v>#N/A</v>
      </c>
      <c r="AJ59" s="43">
        <v>0</v>
      </c>
      <c r="AK59" s="43" t="e">
        <v>#N/A</v>
      </c>
      <c r="AL59" s="43" t="e">
        <v>#N/A</v>
      </c>
      <c r="AM59" s="43" t="e">
        <v>#N/A</v>
      </c>
    </row>
    <row r="60" ht="16.5" spans="1:39">
      <c r="A60" s="46">
        <v>57</v>
      </c>
      <c r="B60" s="46" t="s">
        <v>815</v>
      </c>
      <c r="C60" s="47" t="s">
        <v>816</v>
      </c>
      <c r="D60" s="47" t="s">
        <v>1078</v>
      </c>
      <c r="E60" s="47"/>
      <c r="F60" s="24">
        <v>235440</v>
      </c>
      <c r="G60" s="24">
        <v>158827.99</v>
      </c>
      <c r="H60" s="24">
        <v>76612.01</v>
      </c>
      <c r="I60" s="33">
        <v>24000</v>
      </c>
      <c r="J60" s="24"/>
      <c r="K60" s="24">
        <v>24000</v>
      </c>
      <c r="L60" s="24">
        <v>23920</v>
      </c>
      <c r="M60" s="24"/>
      <c r="N60" s="24">
        <v>23920</v>
      </c>
      <c r="O60" s="24">
        <v>20000</v>
      </c>
      <c r="P60" s="24">
        <v>90000</v>
      </c>
      <c r="Q60" s="24">
        <v>-70000</v>
      </c>
      <c r="R60" s="24">
        <v>143520</v>
      </c>
      <c r="S60" s="24">
        <v>68827.99</v>
      </c>
      <c r="T60" s="24">
        <v>74692.01</v>
      </c>
      <c r="U60" s="24">
        <v>24000</v>
      </c>
      <c r="V60" s="24"/>
      <c r="W60" s="24">
        <v>24000</v>
      </c>
      <c r="X60" s="24"/>
      <c r="Y60" s="24"/>
      <c r="Z60" s="24">
        <v>0</v>
      </c>
      <c r="AA60" s="24"/>
      <c r="AB60" s="24"/>
      <c r="AC60" s="24">
        <v>0</v>
      </c>
      <c r="AD60" s="47"/>
      <c r="AE60" s="42">
        <v>-8692.01000000001</v>
      </c>
      <c r="AF60" s="42">
        <v>-28692.01</v>
      </c>
      <c r="AG60" s="42">
        <v>-52612.01</v>
      </c>
      <c r="AH60" s="42">
        <v>-76612.01</v>
      </c>
      <c r="AI60" s="43" t="e">
        <v>#N/A</v>
      </c>
      <c r="AJ60" s="43">
        <v>0</v>
      </c>
      <c r="AK60" s="43" t="e">
        <v>#N/A</v>
      </c>
      <c r="AL60" s="43" t="e">
        <v>#N/A</v>
      </c>
      <c r="AM60" s="43" t="e">
        <v>#N/A</v>
      </c>
    </row>
    <row r="61" ht="16.5" spans="1:39">
      <c r="A61" s="46">
        <v>58</v>
      </c>
      <c r="B61" s="46" t="s">
        <v>171</v>
      </c>
      <c r="C61" s="47" t="s">
        <v>172</v>
      </c>
      <c r="D61" s="47" t="s">
        <v>1078</v>
      </c>
      <c r="E61" s="47"/>
      <c r="F61" s="24">
        <v>79363.3473333333</v>
      </c>
      <c r="G61" s="24">
        <v>58200</v>
      </c>
      <c r="H61" s="24">
        <v>21163.3473333333</v>
      </c>
      <c r="I61" s="33">
        <v>20000</v>
      </c>
      <c r="J61" s="24">
        <v>19400</v>
      </c>
      <c r="K61" s="24">
        <v>600</v>
      </c>
      <c r="L61" s="24">
        <v>4518.26533333334</v>
      </c>
      <c r="M61" s="24"/>
      <c r="N61" s="24">
        <v>4518.26533333334</v>
      </c>
      <c r="O61" s="24">
        <v>10000</v>
      </c>
      <c r="P61" s="24">
        <v>9700</v>
      </c>
      <c r="Q61" s="24">
        <v>300</v>
      </c>
      <c r="R61" s="24">
        <v>14705.954</v>
      </c>
      <c r="S61" s="24">
        <v>8730</v>
      </c>
      <c r="T61" s="24">
        <v>5975.954</v>
      </c>
      <c r="U61" s="24">
        <v>9000</v>
      </c>
      <c r="V61" s="24"/>
      <c r="W61" s="24">
        <v>9000</v>
      </c>
      <c r="X61" s="24">
        <v>10000</v>
      </c>
      <c r="Y61" s="24">
        <v>9700</v>
      </c>
      <c r="Z61" s="24">
        <v>300</v>
      </c>
      <c r="AA61" s="24">
        <v>11139.128</v>
      </c>
      <c r="AB61" s="24">
        <v>10670</v>
      </c>
      <c r="AC61" s="24">
        <v>469.128000000001</v>
      </c>
      <c r="AD61" s="47"/>
      <c r="AE61" s="42">
        <v>13354.918</v>
      </c>
      <c r="AF61" s="42">
        <v>3354.918</v>
      </c>
      <c r="AG61" s="42">
        <v>-1163.34733333333</v>
      </c>
      <c r="AH61" s="42">
        <v>-21163.3473333333</v>
      </c>
      <c r="AI61" s="43" t="e">
        <v>#N/A</v>
      </c>
      <c r="AJ61" s="43">
        <v>0</v>
      </c>
      <c r="AK61" s="43" t="e">
        <v>#N/A</v>
      </c>
      <c r="AL61" s="43" t="e">
        <v>#N/A</v>
      </c>
      <c r="AM61" s="43" t="e">
        <v>#N/A</v>
      </c>
    </row>
    <row r="62" ht="16.5" spans="1:39">
      <c r="A62" s="46">
        <v>59</v>
      </c>
      <c r="B62" s="46" t="s">
        <v>175</v>
      </c>
      <c r="C62" s="47" t="s">
        <v>176</v>
      </c>
      <c r="D62" s="47" t="s">
        <v>1078</v>
      </c>
      <c r="E62" s="47"/>
      <c r="F62" s="24">
        <v>467216.37</v>
      </c>
      <c r="G62" s="24">
        <v>408000</v>
      </c>
      <c r="H62" s="24">
        <v>59216.3699999999</v>
      </c>
      <c r="I62" s="33">
        <v>67000</v>
      </c>
      <c r="J62" s="24">
        <v>50000</v>
      </c>
      <c r="K62" s="24">
        <v>17000</v>
      </c>
      <c r="L62" s="24">
        <v>67271.5906666666</v>
      </c>
      <c r="M62" s="24"/>
      <c r="N62" s="24">
        <v>67271.5906666666</v>
      </c>
      <c r="O62" s="24">
        <v>40000</v>
      </c>
      <c r="P62" s="24">
        <v>220000</v>
      </c>
      <c r="Q62" s="24">
        <v>-180000</v>
      </c>
      <c r="R62" s="24">
        <v>89693.866</v>
      </c>
      <c r="S62" s="24"/>
      <c r="T62" s="24">
        <v>89693.866</v>
      </c>
      <c r="U62" s="24">
        <v>65000</v>
      </c>
      <c r="V62" s="24">
        <v>78000</v>
      </c>
      <c r="W62" s="24">
        <v>-13000</v>
      </c>
      <c r="X62" s="24">
        <v>78000</v>
      </c>
      <c r="Y62" s="24"/>
      <c r="Z62" s="24">
        <v>78000</v>
      </c>
      <c r="AA62" s="24">
        <v>60250.9133333333</v>
      </c>
      <c r="AB62" s="24">
        <v>60000</v>
      </c>
      <c r="AC62" s="24">
        <v>250.913333333301</v>
      </c>
      <c r="AD62" s="47"/>
      <c r="AE62" s="42">
        <v>115055.220666667</v>
      </c>
      <c r="AF62" s="42">
        <v>75055.2206666667</v>
      </c>
      <c r="AG62" s="42">
        <v>7783.63000000003</v>
      </c>
      <c r="AH62" s="42">
        <v>-59216.37</v>
      </c>
      <c r="AI62" s="43">
        <v>80000</v>
      </c>
      <c r="AJ62" s="43">
        <v>0</v>
      </c>
      <c r="AK62" s="43" t="e">
        <v>#N/A</v>
      </c>
      <c r="AL62" s="43" t="e">
        <v>#N/A</v>
      </c>
      <c r="AM62" s="43" t="e">
        <v>#N/A</v>
      </c>
    </row>
    <row r="63" ht="16.5" spans="1:39">
      <c r="A63" s="46">
        <v>60</v>
      </c>
      <c r="B63" s="46" t="s">
        <v>179</v>
      </c>
      <c r="C63" s="47" t="s">
        <v>180</v>
      </c>
      <c r="D63" s="47" t="s">
        <v>1078</v>
      </c>
      <c r="E63" s="47"/>
      <c r="F63" s="24">
        <v>790997.352266667</v>
      </c>
      <c r="G63" s="24">
        <v>556522</v>
      </c>
      <c r="H63" s="24">
        <v>234475.352266667</v>
      </c>
      <c r="I63" s="33">
        <v>139000</v>
      </c>
      <c r="J63" s="24">
        <v>100000</v>
      </c>
      <c r="K63" s="24">
        <v>39000</v>
      </c>
      <c r="L63" s="24">
        <v>138878.824</v>
      </c>
      <c r="M63" s="24">
        <v>97000</v>
      </c>
      <c r="N63" s="24">
        <v>41878.824</v>
      </c>
      <c r="O63" s="24">
        <v>140000</v>
      </c>
      <c r="P63" s="24">
        <v>97000</v>
      </c>
      <c r="Q63" s="24">
        <v>43000</v>
      </c>
      <c r="R63" s="24">
        <v>164137.1296</v>
      </c>
      <c r="S63" s="24">
        <v>91762</v>
      </c>
      <c r="T63" s="24">
        <v>72375.1296</v>
      </c>
      <c r="U63" s="24">
        <v>84000</v>
      </c>
      <c r="V63" s="24">
        <v>48500</v>
      </c>
      <c r="W63" s="24">
        <v>35500</v>
      </c>
      <c r="X63" s="24">
        <v>58000</v>
      </c>
      <c r="Y63" s="24">
        <v>56260</v>
      </c>
      <c r="Z63" s="24">
        <v>1740</v>
      </c>
      <c r="AA63" s="24">
        <v>66981.3986666667</v>
      </c>
      <c r="AB63" s="24">
        <v>66000</v>
      </c>
      <c r="AC63" s="24">
        <v>981.398666666704</v>
      </c>
      <c r="AD63" s="47"/>
      <c r="AE63" s="42">
        <v>183403.471733333</v>
      </c>
      <c r="AF63" s="42">
        <v>43403.4717333333</v>
      </c>
      <c r="AG63" s="42">
        <v>-95475.3522666667</v>
      </c>
      <c r="AH63" s="42">
        <v>-234475.352266667</v>
      </c>
      <c r="AI63" s="43" t="e">
        <v>#N/A</v>
      </c>
      <c r="AJ63" s="43">
        <v>0</v>
      </c>
      <c r="AK63" s="43" t="e">
        <v>#N/A</v>
      </c>
      <c r="AL63" s="43" t="e">
        <v>#N/A</v>
      </c>
      <c r="AM63" s="43" t="e">
        <v>#N/A</v>
      </c>
    </row>
    <row r="64" ht="16.5" spans="1:39">
      <c r="A64" s="46">
        <v>61</v>
      </c>
      <c r="B64" s="46" t="s">
        <v>181</v>
      </c>
      <c r="C64" s="47" t="s">
        <v>182</v>
      </c>
      <c r="D64" s="47" t="s">
        <v>1078</v>
      </c>
      <c r="E64" s="47"/>
      <c r="F64" s="24">
        <v>154443.173333333</v>
      </c>
      <c r="G64" s="24">
        <v>188180</v>
      </c>
      <c r="H64" s="24">
        <v>-33736.8266666668</v>
      </c>
      <c r="I64" s="33">
        <v>18000</v>
      </c>
      <c r="J64" s="24">
        <v>48500</v>
      </c>
      <c r="K64" s="24">
        <v>-30500</v>
      </c>
      <c r="L64" s="24">
        <v>18245.7026666666</v>
      </c>
      <c r="M64" s="24"/>
      <c r="N64" s="24">
        <v>18245.7026666666</v>
      </c>
      <c r="O64" s="24">
        <v>20000</v>
      </c>
      <c r="P64" s="24">
        <v>29100</v>
      </c>
      <c r="Q64" s="24">
        <v>-9100</v>
      </c>
      <c r="R64" s="24">
        <v>46780.1146666666</v>
      </c>
      <c r="S64" s="24">
        <v>19400</v>
      </c>
      <c r="T64" s="24">
        <v>27380.1146666666</v>
      </c>
      <c r="U64" s="24">
        <v>17000</v>
      </c>
      <c r="V64" s="24">
        <v>58200</v>
      </c>
      <c r="W64" s="24">
        <v>-41200</v>
      </c>
      <c r="X64" s="24">
        <v>17000</v>
      </c>
      <c r="Y64" s="24">
        <v>16490</v>
      </c>
      <c r="Z64" s="24">
        <v>510</v>
      </c>
      <c r="AA64" s="24">
        <v>17417.356</v>
      </c>
      <c r="AB64" s="24">
        <v>16490</v>
      </c>
      <c r="AC64" s="24">
        <v>927.356</v>
      </c>
      <c r="AD64" s="47"/>
      <c r="AE64" s="42">
        <v>89982.5293333334</v>
      </c>
      <c r="AF64" s="42">
        <v>69982.5293333334</v>
      </c>
      <c r="AG64" s="42">
        <v>51736.8266666668</v>
      </c>
      <c r="AH64" s="42">
        <v>33736.8266666668</v>
      </c>
      <c r="AI64" s="43" t="e">
        <v>#N/A</v>
      </c>
      <c r="AJ64" s="43">
        <v>0</v>
      </c>
      <c r="AK64" s="43" t="e">
        <v>#N/A</v>
      </c>
      <c r="AL64" s="43" t="e">
        <v>#N/A</v>
      </c>
      <c r="AM64" s="43" t="e">
        <v>#N/A</v>
      </c>
    </row>
    <row r="65" ht="16.5" spans="1:39">
      <c r="A65" s="46">
        <v>62</v>
      </c>
      <c r="B65" s="46" t="s">
        <v>183</v>
      </c>
      <c r="C65" s="47" t="s">
        <v>184</v>
      </c>
      <c r="D65" s="47" t="s">
        <v>1078</v>
      </c>
      <c r="E65" s="47"/>
      <c r="F65" s="24">
        <v>197323.472</v>
      </c>
      <c r="G65" s="24">
        <v>244440</v>
      </c>
      <c r="H65" s="24">
        <v>-47116.5280000001</v>
      </c>
      <c r="I65" s="33">
        <v>23000</v>
      </c>
      <c r="J65" s="24">
        <v>29100</v>
      </c>
      <c r="K65" s="24">
        <v>-6100</v>
      </c>
      <c r="L65" s="24">
        <v>23047.6786666666</v>
      </c>
      <c r="M65" s="24">
        <v>29100</v>
      </c>
      <c r="N65" s="24">
        <v>-6052.32133333336</v>
      </c>
      <c r="O65" s="24">
        <v>30000</v>
      </c>
      <c r="P65" s="24">
        <v>38800</v>
      </c>
      <c r="Q65" s="24">
        <v>-8800</v>
      </c>
      <c r="R65" s="24">
        <v>37517.1466666666</v>
      </c>
      <c r="S65" s="24"/>
      <c r="T65" s="24">
        <v>37517.1466666666</v>
      </c>
      <c r="U65" s="24">
        <v>38000</v>
      </c>
      <c r="V65" s="24">
        <v>48500</v>
      </c>
      <c r="W65" s="24">
        <v>-10500</v>
      </c>
      <c r="X65" s="24">
        <v>22000</v>
      </c>
      <c r="Y65" s="24">
        <v>21340</v>
      </c>
      <c r="Z65" s="24">
        <v>660</v>
      </c>
      <c r="AA65" s="24">
        <v>23758.6466666667</v>
      </c>
      <c r="AB65" s="24">
        <v>77600</v>
      </c>
      <c r="AC65" s="24">
        <v>-53841.3533333333</v>
      </c>
      <c r="AD65" s="47"/>
      <c r="AE65" s="42">
        <v>123164.206666667</v>
      </c>
      <c r="AF65" s="42">
        <v>93164.2066666667</v>
      </c>
      <c r="AG65" s="42">
        <v>70116.528</v>
      </c>
      <c r="AH65" s="42">
        <v>47116.528</v>
      </c>
      <c r="AI65" s="43" t="e">
        <v>#N/A</v>
      </c>
      <c r="AJ65" s="43">
        <v>0</v>
      </c>
      <c r="AK65" s="43" t="e">
        <v>#N/A</v>
      </c>
      <c r="AL65" s="43" t="e">
        <v>#N/A</v>
      </c>
      <c r="AM65" s="43" t="e">
        <v>#N/A</v>
      </c>
    </row>
    <row r="66" ht="16.5" spans="1:39">
      <c r="A66" s="46">
        <v>63</v>
      </c>
      <c r="B66" s="46" t="s">
        <v>189</v>
      </c>
      <c r="C66" s="47" t="s">
        <v>190</v>
      </c>
      <c r="D66" s="47" t="s">
        <v>1078</v>
      </c>
      <c r="E66" s="47"/>
      <c r="F66" s="24">
        <v>339833.948</v>
      </c>
      <c r="G66" s="24">
        <v>327350</v>
      </c>
      <c r="H66" s="24">
        <v>12483.9479999999</v>
      </c>
      <c r="I66" s="33">
        <v>68000</v>
      </c>
      <c r="J66" s="24">
        <v>58200</v>
      </c>
      <c r="K66" s="24">
        <v>9800</v>
      </c>
      <c r="L66" s="24">
        <v>68272.3306666666</v>
      </c>
      <c r="M66" s="24">
        <v>58200</v>
      </c>
      <c r="N66" s="24">
        <v>10072.3306666666</v>
      </c>
      <c r="O66" s="24">
        <v>50000</v>
      </c>
      <c r="P66" s="24">
        <v>65450</v>
      </c>
      <c r="Q66" s="24">
        <v>-15450</v>
      </c>
      <c r="R66" s="24">
        <v>44438.2066666666</v>
      </c>
      <c r="S66" s="24">
        <v>38800</v>
      </c>
      <c r="T66" s="24">
        <v>5638.2066666666</v>
      </c>
      <c r="U66" s="24">
        <v>39000</v>
      </c>
      <c r="V66" s="24">
        <v>37830</v>
      </c>
      <c r="W66" s="24">
        <v>1170</v>
      </c>
      <c r="X66" s="24">
        <v>36000</v>
      </c>
      <c r="Y66" s="24">
        <v>34920</v>
      </c>
      <c r="Z66" s="24">
        <v>1080</v>
      </c>
      <c r="AA66" s="24">
        <v>34123.4106666667</v>
      </c>
      <c r="AB66" s="24">
        <v>33950</v>
      </c>
      <c r="AC66" s="24">
        <v>173.410666666699</v>
      </c>
      <c r="AD66" s="47"/>
      <c r="AE66" s="42">
        <v>173788.382666667</v>
      </c>
      <c r="AF66" s="42">
        <v>123788.382666667</v>
      </c>
      <c r="AG66" s="42">
        <v>55516.0520000001</v>
      </c>
      <c r="AH66" s="42">
        <v>-12483.9479999999</v>
      </c>
      <c r="AI66" s="43" t="e">
        <v>#N/A</v>
      </c>
      <c r="AJ66" s="43">
        <v>0</v>
      </c>
      <c r="AK66" s="43" t="e">
        <v>#N/A</v>
      </c>
      <c r="AL66" s="43" t="e">
        <v>#N/A</v>
      </c>
      <c r="AM66" s="43" t="e">
        <v>#N/A</v>
      </c>
    </row>
    <row r="67" ht="16.5" spans="1:39">
      <c r="A67" s="46">
        <v>64</v>
      </c>
      <c r="B67" s="46" t="s">
        <v>191</v>
      </c>
      <c r="C67" s="47" t="s">
        <v>192</v>
      </c>
      <c r="D67" s="47" t="s">
        <v>1078</v>
      </c>
      <c r="E67" s="47"/>
      <c r="F67" s="24">
        <v>172419.289333333</v>
      </c>
      <c r="G67" s="24">
        <v>70810</v>
      </c>
      <c r="H67" s="24">
        <v>101609.289333333</v>
      </c>
      <c r="I67" s="33">
        <v>11000</v>
      </c>
      <c r="J67" s="24"/>
      <c r="K67" s="24">
        <v>11000</v>
      </c>
      <c r="L67" s="24">
        <v>11240</v>
      </c>
      <c r="M67" s="24"/>
      <c r="N67" s="24">
        <v>11240</v>
      </c>
      <c r="O67" s="24">
        <v>10000</v>
      </c>
      <c r="P67" s="24"/>
      <c r="Q67" s="24">
        <v>10000</v>
      </c>
      <c r="R67" s="24">
        <v>68320</v>
      </c>
      <c r="S67" s="24">
        <v>22310</v>
      </c>
      <c r="T67" s="24">
        <v>46010</v>
      </c>
      <c r="U67" s="24">
        <v>23000</v>
      </c>
      <c r="V67" s="24"/>
      <c r="W67" s="24">
        <v>23000</v>
      </c>
      <c r="X67" s="24">
        <v>30000</v>
      </c>
      <c r="Y67" s="24">
        <v>29100</v>
      </c>
      <c r="Z67" s="24">
        <v>900</v>
      </c>
      <c r="AA67" s="24">
        <v>18859.2893333333</v>
      </c>
      <c r="AB67" s="24">
        <v>19400</v>
      </c>
      <c r="AC67" s="24">
        <v>-540.710666666699</v>
      </c>
      <c r="AD67" s="47"/>
      <c r="AE67" s="42">
        <v>-69369.2893333333</v>
      </c>
      <c r="AF67" s="42">
        <v>-79369.2893333333</v>
      </c>
      <c r="AG67" s="42">
        <v>-90609.2893333333</v>
      </c>
      <c r="AH67" s="42">
        <v>-101609.289333333</v>
      </c>
      <c r="AI67" s="43" t="e">
        <v>#N/A</v>
      </c>
      <c r="AJ67" s="43">
        <v>0</v>
      </c>
      <c r="AK67" s="43" t="e">
        <v>#N/A</v>
      </c>
      <c r="AL67" s="43" t="e">
        <v>#N/A</v>
      </c>
      <c r="AM67" s="43" t="e">
        <v>#N/A</v>
      </c>
    </row>
    <row r="68" ht="16.5" spans="1:39">
      <c r="A68" s="51">
        <v>65</v>
      </c>
      <c r="B68" s="51" t="s">
        <v>193</v>
      </c>
      <c r="C68" s="52" t="s">
        <v>194</v>
      </c>
      <c r="D68" s="52" t="s">
        <v>1078</v>
      </c>
      <c r="E68" s="52"/>
      <c r="F68" s="24">
        <v>57918.46</v>
      </c>
      <c r="G68" s="24">
        <v>88876.5</v>
      </c>
      <c r="H68" s="24">
        <v>-30958.04</v>
      </c>
      <c r="I68" s="33">
        <v>24656.1</v>
      </c>
      <c r="J68" s="24"/>
      <c r="K68" s="24">
        <v>24656.1</v>
      </c>
      <c r="L68" s="24">
        <v>13412.16</v>
      </c>
      <c r="M68" s="24"/>
      <c r="N68" s="24">
        <v>13412.16</v>
      </c>
      <c r="O68" s="24">
        <v>0</v>
      </c>
      <c r="P68" s="24"/>
      <c r="Q68" s="24">
        <v>0</v>
      </c>
      <c r="R68" s="24">
        <v>0</v>
      </c>
      <c r="S68" s="24"/>
      <c r="T68" s="24">
        <v>0</v>
      </c>
      <c r="U68" s="24"/>
      <c r="V68" s="24">
        <v>69876.5</v>
      </c>
      <c r="W68" s="24">
        <v>-69876.5</v>
      </c>
      <c r="X68" s="24">
        <v>8000</v>
      </c>
      <c r="Y68" s="24">
        <v>8000</v>
      </c>
      <c r="Z68" s="24">
        <v>0</v>
      </c>
      <c r="AA68" s="24">
        <v>11850.2</v>
      </c>
      <c r="AB68" s="24">
        <v>11000</v>
      </c>
      <c r="AC68" s="24">
        <v>850.200000000001</v>
      </c>
      <c r="AD68" s="47"/>
      <c r="AE68" s="42">
        <v>69026.3</v>
      </c>
      <c r="AF68" s="42">
        <v>69026.3</v>
      </c>
      <c r="AG68" s="42">
        <v>55614.14</v>
      </c>
      <c r="AH68" s="42">
        <v>30958.04</v>
      </c>
      <c r="AI68" s="43" t="e">
        <v>#N/A</v>
      </c>
      <c r="AJ68" s="43">
        <v>0</v>
      </c>
      <c r="AK68" s="43" t="e">
        <v>#N/A</v>
      </c>
      <c r="AL68" s="43">
        <v>0</v>
      </c>
      <c r="AM68" s="43" t="e">
        <v>#N/A</v>
      </c>
    </row>
    <row r="69" ht="16.5" spans="1:39">
      <c r="A69" s="51">
        <v>66</v>
      </c>
      <c r="B69" s="51" t="s">
        <v>195</v>
      </c>
      <c r="C69" s="52" t="s">
        <v>196</v>
      </c>
      <c r="D69" s="52" t="s">
        <v>1078</v>
      </c>
      <c r="E69" s="52"/>
      <c r="F69" s="24">
        <v>205090.544</v>
      </c>
      <c r="G69" s="24">
        <v>137000</v>
      </c>
      <c r="H69" s="24">
        <v>68090.544</v>
      </c>
      <c r="I69" s="33">
        <v>100000</v>
      </c>
      <c r="J69" s="24">
        <v>50000</v>
      </c>
      <c r="K69" s="24">
        <v>50000</v>
      </c>
      <c r="L69" s="24">
        <v>5240</v>
      </c>
      <c r="M69" s="24"/>
      <c r="N69" s="24">
        <v>5240</v>
      </c>
      <c r="O69" s="24">
        <v>10000</v>
      </c>
      <c r="P69" s="24">
        <v>20000</v>
      </c>
      <c r="Q69" s="24">
        <v>-10000</v>
      </c>
      <c r="R69" s="24">
        <v>22248.656</v>
      </c>
      <c r="S69" s="24"/>
      <c r="T69" s="24">
        <v>22248.656</v>
      </c>
      <c r="U69" s="24">
        <v>13000</v>
      </c>
      <c r="V69" s="24">
        <v>13000</v>
      </c>
      <c r="W69" s="24">
        <v>0</v>
      </c>
      <c r="X69" s="24">
        <v>26000</v>
      </c>
      <c r="Y69" s="24">
        <v>26000</v>
      </c>
      <c r="Z69" s="24">
        <v>0</v>
      </c>
      <c r="AA69" s="24">
        <v>28601.888</v>
      </c>
      <c r="AB69" s="24">
        <v>28000</v>
      </c>
      <c r="AC69" s="24">
        <v>601.887999999999</v>
      </c>
      <c r="AD69" s="47"/>
      <c r="AE69" s="42">
        <v>47149.456</v>
      </c>
      <c r="AF69" s="42">
        <v>37149.456</v>
      </c>
      <c r="AG69" s="42">
        <v>31909.456</v>
      </c>
      <c r="AH69" s="42">
        <v>-68090.544</v>
      </c>
      <c r="AI69" s="43" t="e">
        <v>#N/A</v>
      </c>
      <c r="AJ69" s="43">
        <v>0</v>
      </c>
      <c r="AK69" s="43" t="e">
        <v>#N/A</v>
      </c>
      <c r="AL69" s="43">
        <v>0</v>
      </c>
      <c r="AM69" s="43" t="e">
        <v>#N/A</v>
      </c>
    </row>
    <row r="70" ht="16.5" spans="1:39">
      <c r="A70" s="46">
        <v>67</v>
      </c>
      <c r="B70" s="46" t="s">
        <v>197</v>
      </c>
      <c r="C70" s="47" t="s">
        <v>198</v>
      </c>
      <c r="D70" s="47" t="s">
        <v>1078</v>
      </c>
      <c r="E70" s="47"/>
      <c r="F70" s="24">
        <v>0</v>
      </c>
      <c r="G70" s="24">
        <v>0</v>
      </c>
      <c r="H70" s="24">
        <v>0</v>
      </c>
      <c r="I70" s="33">
        <v>0</v>
      </c>
      <c r="J70" s="24"/>
      <c r="K70" s="24">
        <v>0</v>
      </c>
      <c r="L70" s="24">
        <v>0</v>
      </c>
      <c r="M70" s="24"/>
      <c r="N70" s="24">
        <v>0</v>
      </c>
      <c r="O70" s="24">
        <v>0</v>
      </c>
      <c r="P70" s="24"/>
      <c r="Q70" s="24">
        <v>0</v>
      </c>
      <c r="R70" s="24">
        <v>0</v>
      </c>
      <c r="S70" s="24"/>
      <c r="T70" s="24">
        <v>0</v>
      </c>
      <c r="U70" s="24"/>
      <c r="V70" s="24"/>
      <c r="W70" s="24">
        <v>0</v>
      </c>
      <c r="X70" s="24"/>
      <c r="Y70" s="24"/>
      <c r="Z70" s="24">
        <v>0</v>
      </c>
      <c r="AA70" s="24"/>
      <c r="AB70" s="24"/>
      <c r="AC70" s="24">
        <v>0</v>
      </c>
      <c r="AD70" s="47"/>
      <c r="AE70" s="42">
        <v>0</v>
      </c>
      <c r="AF70" s="42">
        <v>0</v>
      </c>
      <c r="AG70" s="42">
        <v>0</v>
      </c>
      <c r="AH70" s="42">
        <v>0</v>
      </c>
      <c r="AI70" s="43" t="e">
        <v>#N/A</v>
      </c>
      <c r="AJ70" s="43">
        <v>0</v>
      </c>
      <c r="AK70" s="43" t="e">
        <v>#N/A</v>
      </c>
      <c r="AL70" s="43" t="e">
        <v>#N/A</v>
      </c>
      <c r="AM70" s="43" t="e">
        <v>#N/A</v>
      </c>
    </row>
    <row r="71" ht="16.5" spans="1:39">
      <c r="A71" s="46">
        <v>68</v>
      </c>
      <c r="B71" s="46" t="s">
        <v>199</v>
      </c>
      <c r="C71" s="47" t="s">
        <v>200</v>
      </c>
      <c r="D71" s="47" t="s">
        <v>1078</v>
      </c>
      <c r="E71" s="47"/>
      <c r="F71" s="24">
        <v>103511.356</v>
      </c>
      <c r="G71" s="24">
        <v>47530</v>
      </c>
      <c r="H71" s="24">
        <v>55981.3560000001</v>
      </c>
      <c r="I71" s="33">
        <v>30000</v>
      </c>
      <c r="J71" s="24"/>
      <c r="K71" s="24">
        <v>30000</v>
      </c>
      <c r="L71" s="24">
        <v>11129.2533333334</v>
      </c>
      <c r="M71" s="24"/>
      <c r="N71" s="24">
        <v>11129.2533333334</v>
      </c>
      <c r="O71" s="24">
        <v>10000</v>
      </c>
      <c r="P71" s="24">
        <v>9700</v>
      </c>
      <c r="Q71" s="24">
        <v>300</v>
      </c>
      <c r="R71" s="24">
        <v>12920</v>
      </c>
      <c r="S71" s="24">
        <v>12610</v>
      </c>
      <c r="T71" s="24">
        <v>310</v>
      </c>
      <c r="U71" s="24">
        <v>13000</v>
      </c>
      <c r="V71" s="24"/>
      <c r="W71" s="24">
        <v>13000</v>
      </c>
      <c r="X71" s="24">
        <v>14000</v>
      </c>
      <c r="Y71" s="24">
        <v>13580</v>
      </c>
      <c r="Z71" s="24">
        <v>420</v>
      </c>
      <c r="AA71" s="24">
        <v>12462.1026666667</v>
      </c>
      <c r="AB71" s="24">
        <v>11640</v>
      </c>
      <c r="AC71" s="24">
        <v>822.1026666667</v>
      </c>
      <c r="AD71" s="47"/>
      <c r="AE71" s="42">
        <v>-4852.1026666667</v>
      </c>
      <c r="AF71" s="42">
        <v>-14852.1026666667</v>
      </c>
      <c r="AG71" s="42">
        <v>-25981.3560000001</v>
      </c>
      <c r="AH71" s="42">
        <v>-55981.3560000001</v>
      </c>
      <c r="AI71" s="43" t="e">
        <v>#N/A</v>
      </c>
      <c r="AJ71" s="43">
        <v>0</v>
      </c>
      <c r="AK71" s="43" t="e">
        <v>#N/A</v>
      </c>
      <c r="AL71" s="43" t="e">
        <v>#N/A</v>
      </c>
      <c r="AM71" s="43" t="e">
        <v>#N/A</v>
      </c>
    </row>
    <row r="72" ht="16.5" spans="1:39">
      <c r="A72" s="46">
        <v>69</v>
      </c>
      <c r="B72" s="46" t="s">
        <v>201</v>
      </c>
      <c r="C72" s="47" t="s">
        <v>202</v>
      </c>
      <c r="D72" s="47" t="s">
        <v>1078</v>
      </c>
      <c r="E72" s="47"/>
      <c r="F72" s="24">
        <v>527486.024</v>
      </c>
      <c r="G72" s="24">
        <v>756600</v>
      </c>
      <c r="H72" s="24">
        <v>-229113.976</v>
      </c>
      <c r="I72" s="33">
        <v>101000</v>
      </c>
      <c r="J72" s="24">
        <v>145500</v>
      </c>
      <c r="K72" s="24">
        <v>-44500</v>
      </c>
      <c r="L72" s="24">
        <v>101088.848</v>
      </c>
      <c r="M72" s="24">
        <v>48500</v>
      </c>
      <c r="N72" s="24">
        <v>52588.848</v>
      </c>
      <c r="O72" s="24">
        <v>80000</v>
      </c>
      <c r="P72" s="24">
        <v>48500</v>
      </c>
      <c r="Q72" s="24">
        <v>31500</v>
      </c>
      <c r="R72" s="24">
        <v>86240.9253333336</v>
      </c>
      <c r="S72" s="24">
        <v>164900</v>
      </c>
      <c r="T72" s="24">
        <v>-78659.0746666664</v>
      </c>
      <c r="U72" s="24">
        <v>69000</v>
      </c>
      <c r="V72" s="24">
        <v>106700</v>
      </c>
      <c r="W72" s="24">
        <v>-37700</v>
      </c>
      <c r="X72" s="24">
        <v>42000</v>
      </c>
      <c r="Y72" s="24">
        <v>48500</v>
      </c>
      <c r="Z72" s="24">
        <v>-6500</v>
      </c>
      <c r="AA72" s="24">
        <v>48156.2506666667</v>
      </c>
      <c r="AB72" s="24">
        <v>194000</v>
      </c>
      <c r="AC72" s="24">
        <v>-145843.749333333</v>
      </c>
      <c r="AD72" s="47"/>
      <c r="AE72" s="42">
        <v>511202.824</v>
      </c>
      <c r="AF72" s="42">
        <v>431202.824</v>
      </c>
      <c r="AG72" s="42">
        <v>330113.976</v>
      </c>
      <c r="AH72" s="42">
        <v>229113.976</v>
      </c>
      <c r="AI72" s="43" t="e">
        <v>#N/A</v>
      </c>
      <c r="AJ72" s="43">
        <v>0</v>
      </c>
      <c r="AK72" s="43" t="e">
        <v>#N/A</v>
      </c>
      <c r="AL72" s="43" t="e">
        <v>#N/A</v>
      </c>
      <c r="AM72" s="43" t="e">
        <v>#N/A</v>
      </c>
    </row>
    <row r="73" ht="16.5" spans="1:39">
      <c r="A73" s="46">
        <v>70</v>
      </c>
      <c r="B73" s="46" t="s">
        <v>203</v>
      </c>
      <c r="C73" s="47" t="s">
        <v>204</v>
      </c>
      <c r="D73" s="47" t="s">
        <v>1078</v>
      </c>
      <c r="E73" s="47"/>
      <c r="F73" s="24">
        <v>76929.2933333334</v>
      </c>
      <c r="G73" s="24">
        <v>28130</v>
      </c>
      <c r="H73" s="24">
        <v>48799.2933333334</v>
      </c>
      <c r="I73" s="33">
        <v>12000</v>
      </c>
      <c r="J73" s="24"/>
      <c r="K73" s="24">
        <v>12000</v>
      </c>
      <c r="L73" s="24">
        <v>12198.3573333334</v>
      </c>
      <c r="M73" s="24"/>
      <c r="N73" s="24">
        <v>12198.3573333334</v>
      </c>
      <c r="O73" s="24">
        <v>10000</v>
      </c>
      <c r="P73" s="24"/>
      <c r="Q73" s="24">
        <v>10000</v>
      </c>
      <c r="R73" s="24">
        <v>13008</v>
      </c>
      <c r="S73" s="24">
        <v>11640</v>
      </c>
      <c r="T73" s="24">
        <v>1368</v>
      </c>
      <c r="U73" s="24">
        <v>12000</v>
      </c>
      <c r="V73" s="24"/>
      <c r="W73" s="24">
        <v>12000</v>
      </c>
      <c r="X73" s="24">
        <v>10000</v>
      </c>
      <c r="Y73" s="24">
        <v>9700</v>
      </c>
      <c r="Z73" s="24">
        <v>300</v>
      </c>
      <c r="AA73" s="24">
        <v>7722.936</v>
      </c>
      <c r="AB73" s="24">
        <v>6790</v>
      </c>
      <c r="AC73" s="24">
        <v>932.936</v>
      </c>
      <c r="AD73" s="47"/>
      <c r="AE73" s="42">
        <v>-14600.936</v>
      </c>
      <c r="AF73" s="42">
        <v>-24600.936</v>
      </c>
      <c r="AG73" s="42">
        <v>-36799.2933333334</v>
      </c>
      <c r="AH73" s="42">
        <v>-48799.2933333334</v>
      </c>
      <c r="AI73" s="43" t="e">
        <v>#N/A</v>
      </c>
      <c r="AJ73" s="43">
        <v>0</v>
      </c>
      <c r="AK73" s="43" t="e">
        <v>#N/A</v>
      </c>
      <c r="AL73" s="43" t="e">
        <v>#N/A</v>
      </c>
      <c r="AM73" s="43" t="e">
        <v>#N/A</v>
      </c>
    </row>
    <row r="74" ht="16.5" spans="1:39">
      <c r="A74" s="46">
        <v>71</v>
      </c>
      <c r="B74" s="46" t="s">
        <v>205</v>
      </c>
      <c r="C74" s="47" t="s">
        <v>206</v>
      </c>
      <c r="D74" s="47" t="s">
        <v>1078</v>
      </c>
      <c r="E74" s="47"/>
      <c r="F74" s="24">
        <v>64688.5904</v>
      </c>
      <c r="G74" s="24">
        <v>35380</v>
      </c>
      <c r="H74" s="24">
        <v>29308.5904</v>
      </c>
      <c r="I74" s="33">
        <v>9000</v>
      </c>
      <c r="J74" s="24"/>
      <c r="K74" s="24">
        <v>9000</v>
      </c>
      <c r="L74" s="24">
        <v>8640.12</v>
      </c>
      <c r="M74" s="24"/>
      <c r="N74" s="24">
        <v>8640.12</v>
      </c>
      <c r="O74" s="24">
        <v>10000</v>
      </c>
      <c r="P74" s="24">
        <v>9700</v>
      </c>
      <c r="Q74" s="24">
        <v>300</v>
      </c>
      <c r="R74" s="24">
        <v>10368.0864</v>
      </c>
      <c r="S74" s="24"/>
      <c r="T74" s="24">
        <v>10368.0864</v>
      </c>
      <c r="U74" s="24">
        <v>10000</v>
      </c>
      <c r="V74" s="24">
        <v>10000</v>
      </c>
      <c r="W74" s="24">
        <v>0</v>
      </c>
      <c r="X74" s="24">
        <v>9000</v>
      </c>
      <c r="Y74" s="24">
        <v>8820</v>
      </c>
      <c r="Z74" s="24">
        <v>180</v>
      </c>
      <c r="AA74" s="24">
        <v>7680.384</v>
      </c>
      <c r="AB74" s="24">
        <v>6860</v>
      </c>
      <c r="AC74" s="24">
        <v>820.384</v>
      </c>
      <c r="AD74" s="47"/>
      <c r="AE74" s="42">
        <v>-1668.4704</v>
      </c>
      <c r="AF74" s="42">
        <v>-11668.4704</v>
      </c>
      <c r="AG74" s="42">
        <v>-20308.5904</v>
      </c>
      <c r="AH74" s="42">
        <v>-29308.5904</v>
      </c>
      <c r="AI74" s="43" t="e">
        <v>#N/A</v>
      </c>
      <c r="AJ74" s="43">
        <v>0</v>
      </c>
      <c r="AK74" s="43" t="e">
        <v>#N/A</v>
      </c>
      <c r="AL74" s="43" t="e">
        <v>#N/A</v>
      </c>
      <c r="AM74" s="43" t="e">
        <v>#N/A</v>
      </c>
    </row>
    <row r="75" ht="16.5" spans="1:39">
      <c r="A75" s="51">
        <v>72</v>
      </c>
      <c r="B75" s="51" t="s">
        <v>207</v>
      </c>
      <c r="C75" s="52" t="s">
        <v>208</v>
      </c>
      <c r="D75" s="52" t="s">
        <v>1078</v>
      </c>
      <c r="E75" s="52"/>
      <c r="F75" s="24">
        <v>147796.96</v>
      </c>
      <c r="G75" s="24">
        <v>168780</v>
      </c>
      <c r="H75" s="24">
        <v>-20983.0399999999</v>
      </c>
      <c r="I75" s="33">
        <v>30000</v>
      </c>
      <c r="J75" s="24">
        <v>58200</v>
      </c>
      <c r="K75" s="24">
        <v>-28200</v>
      </c>
      <c r="L75" s="24">
        <v>16469.2733333334</v>
      </c>
      <c r="M75" s="24">
        <v>29100</v>
      </c>
      <c r="N75" s="24">
        <v>-12630.7266666666</v>
      </c>
      <c r="O75" s="24">
        <v>20000</v>
      </c>
      <c r="P75" s="24">
        <v>38800</v>
      </c>
      <c r="Q75" s="24">
        <v>-18800</v>
      </c>
      <c r="R75" s="24">
        <v>36804.1173333334</v>
      </c>
      <c r="S75" s="24">
        <v>15520</v>
      </c>
      <c r="T75" s="24">
        <v>21284.1173333334</v>
      </c>
      <c r="U75" s="24">
        <v>16000</v>
      </c>
      <c r="V75" s="24"/>
      <c r="W75" s="24">
        <v>16000</v>
      </c>
      <c r="X75" s="24">
        <v>16000</v>
      </c>
      <c r="Y75" s="24">
        <v>15520</v>
      </c>
      <c r="Z75" s="24">
        <v>480</v>
      </c>
      <c r="AA75" s="24">
        <v>12523.5693333333</v>
      </c>
      <c r="AB75" s="24">
        <v>11640</v>
      </c>
      <c r="AC75" s="24">
        <v>883.5693333333</v>
      </c>
      <c r="AD75" s="47"/>
      <c r="AE75" s="42">
        <v>87452.3133333333</v>
      </c>
      <c r="AF75" s="42">
        <v>67452.3133333333</v>
      </c>
      <c r="AG75" s="42">
        <v>50983.0399999999</v>
      </c>
      <c r="AH75" s="42">
        <v>20983.0399999999</v>
      </c>
      <c r="AI75" s="43" t="e">
        <v>#N/A</v>
      </c>
      <c r="AJ75" s="43">
        <v>0</v>
      </c>
      <c r="AK75" s="43" t="e">
        <v>#N/A</v>
      </c>
      <c r="AL75" s="43">
        <v>0</v>
      </c>
      <c r="AM75" s="43" t="e">
        <v>#N/A</v>
      </c>
    </row>
    <row r="76" ht="16.5" spans="1:39">
      <c r="A76" s="51">
        <v>73</v>
      </c>
      <c r="B76" s="51" t="s">
        <v>209</v>
      </c>
      <c r="C76" s="52" t="s">
        <v>210</v>
      </c>
      <c r="D76" s="52" t="s">
        <v>1078</v>
      </c>
      <c r="E76" s="52"/>
      <c r="F76" s="24">
        <v>115483.0472</v>
      </c>
      <c r="G76" s="24">
        <v>194360</v>
      </c>
      <c r="H76" s="24">
        <v>-78876.9527999999</v>
      </c>
      <c r="I76" s="33">
        <v>30000</v>
      </c>
      <c r="J76" s="24">
        <v>147800</v>
      </c>
      <c r="K76" s="24">
        <v>-117800</v>
      </c>
      <c r="L76" s="24">
        <v>12412.8453333334</v>
      </c>
      <c r="M76" s="24"/>
      <c r="N76" s="24">
        <v>12412.8453333334</v>
      </c>
      <c r="O76" s="24">
        <v>10000</v>
      </c>
      <c r="P76" s="24">
        <v>9700</v>
      </c>
      <c r="Q76" s="24">
        <v>300</v>
      </c>
      <c r="R76" s="24">
        <v>14604.1792</v>
      </c>
      <c r="S76" s="24"/>
      <c r="T76" s="24">
        <v>14604.1792</v>
      </c>
      <c r="U76" s="24">
        <v>12000</v>
      </c>
      <c r="V76" s="24">
        <v>11640</v>
      </c>
      <c r="W76" s="24">
        <v>360</v>
      </c>
      <c r="X76" s="24">
        <v>19000</v>
      </c>
      <c r="Y76" s="24">
        <v>18430</v>
      </c>
      <c r="Z76" s="24">
        <v>570</v>
      </c>
      <c r="AA76" s="24">
        <v>17466.0226666667</v>
      </c>
      <c r="AB76" s="24">
        <v>6790</v>
      </c>
      <c r="AC76" s="24">
        <v>10676.0226666667</v>
      </c>
      <c r="AD76" s="47"/>
      <c r="AE76" s="42">
        <v>131289.798133333</v>
      </c>
      <c r="AF76" s="42">
        <v>121289.798133333</v>
      </c>
      <c r="AG76" s="42">
        <v>108876.9528</v>
      </c>
      <c r="AH76" s="42">
        <v>78876.9527999999</v>
      </c>
      <c r="AI76" s="43" t="e">
        <v>#N/A</v>
      </c>
      <c r="AJ76" s="43">
        <v>0</v>
      </c>
      <c r="AK76" s="43" t="e">
        <v>#N/A</v>
      </c>
      <c r="AL76" s="43">
        <v>0</v>
      </c>
      <c r="AM76" s="43" t="e">
        <v>#N/A</v>
      </c>
    </row>
    <row r="77" ht="16.5" spans="1:39">
      <c r="A77" s="46">
        <v>74</v>
      </c>
      <c r="B77" s="46" t="s">
        <v>211</v>
      </c>
      <c r="C77" s="47" t="s">
        <v>212</v>
      </c>
      <c r="D77" s="47" t="s">
        <v>1078</v>
      </c>
      <c r="E77" s="47"/>
      <c r="F77" s="24">
        <v>21271.616</v>
      </c>
      <c r="G77" s="24">
        <v>110734.8</v>
      </c>
      <c r="H77" s="24">
        <v>-89463.184</v>
      </c>
      <c r="I77" s="33">
        <v>1000</v>
      </c>
      <c r="J77" s="24"/>
      <c r="K77" s="24">
        <v>1000</v>
      </c>
      <c r="L77" s="24">
        <v>780.9</v>
      </c>
      <c r="M77" s="24"/>
      <c r="N77" s="24">
        <v>780.9</v>
      </c>
      <c r="O77" s="24">
        <v>0</v>
      </c>
      <c r="P77" s="24">
        <v>46794.8</v>
      </c>
      <c r="Q77" s="24">
        <v>-46794.8</v>
      </c>
      <c r="R77" s="24">
        <v>13280</v>
      </c>
      <c r="S77" s="24">
        <v>10000</v>
      </c>
      <c r="T77" s="24">
        <v>3280</v>
      </c>
      <c r="U77" s="24">
        <v>2000</v>
      </c>
      <c r="V77" s="24">
        <v>50000</v>
      </c>
      <c r="W77" s="24">
        <v>-48000</v>
      </c>
      <c r="X77" s="24">
        <v>2000</v>
      </c>
      <c r="Y77" s="24">
        <v>1940</v>
      </c>
      <c r="Z77" s="24">
        <v>60</v>
      </c>
      <c r="AA77" s="24">
        <v>2210.716</v>
      </c>
      <c r="AB77" s="24">
        <v>2000</v>
      </c>
      <c r="AC77" s="24">
        <v>210.716</v>
      </c>
      <c r="AD77" s="47"/>
      <c r="AE77" s="42">
        <v>91244.084</v>
      </c>
      <c r="AF77" s="42">
        <v>91244.084</v>
      </c>
      <c r="AG77" s="42">
        <v>90463.184</v>
      </c>
      <c r="AH77" s="42">
        <v>89463.184</v>
      </c>
      <c r="AI77" s="43" t="e">
        <v>#N/A</v>
      </c>
      <c r="AJ77" s="43">
        <v>0</v>
      </c>
      <c r="AK77" s="43" t="e">
        <v>#N/A</v>
      </c>
      <c r="AL77" s="43" t="e">
        <v>#N/A</v>
      </c>
      <c r="AM77" s="43" t="e">
        <v>#N/A</v>
      </c>
    </row>
    <row r="78" ht="16.5" spans="1:39">
      <c r="A78" s="46">
        <v>75</v>
      </c>
      <c r="B78" s="46" t="s">
        <v>213</v>
      </c>
      <c r="C78" s="47" t="s">
        <v>214</v>
      </c>
      <c r="D78" s="47" t="s">
        <v>1078</v>
      </c>
      <c r="E78" s="47"/>
      <c r="F78" s="24">
        <v>0</v>
      </c>
      <c r="G78" s="24">
        <v>38899.73</v>
      </c>
      <c r="H78" s="24">
        <v>-38899.73</v>
      </c>
      <c r="I78" s="33"/>
      <c r="J78" s="24"/>
      <c r="K78" s="24">
        <v>0</v>
      </c>
      <c r="L78" s="24">
        <v>0</v>
      </c>
      <c r="M78" s="24">
        <v>38899.73</v>
      </c>
      <c r="N78" s="24">
        <v>-38899.73</v>
      </c>
      <c r="O78" s="24">
        <v>0</v>
      </c>
      <c r="P78" s="24"/>
      <c r="Q78" s="24">
        <v>0</v>
      </c>
      <c r="R78" s="24">
        <v>0</v>
      </c>
      <c r="S78" s="24"/>
      <c r="T78" s="24">
        <v>0</v>
      </c>
      <c r="U78" s="24"/>
      <c r="V78" s="24"/>
      <c r="W78" s="24">
        <v>0</v>
      </c>
      <c r="X78" s="24"/>
      <c r="Y78" s="24"/>
      <c r="Z78" s="24">
        <v>0</v>
      </c>
      <c r="AA78" s="24"/>
      <c r="AB78" s="24"/>
      <c r="AC78" s="24">
        <v>0</v>
      </c>
      <c r="AD78" s="47"/>
      <c r="AE78" s="42">
        <v>38899.73</v>
      </c>
      <c r="AF78" s="42">
        <v>38899.73</v>
      </c>
      <c r="AG78" s="42">
        <v>38899.73</v>
      </c>
      <c r="AH78" s="42">
        <v>38899.73</v>
      </c>
      <c r="AI78" s="43" t="e">
        <v>#N/A</v>
      </c>
      <c r="AJ78" s="43">
        <v>0</v>
      </c>
      <c r="AK78" s="43" t="e">
        <v>#N/A</v>
      </c>
      <c r="AL78" s="43" t="e">
        <v>#N/A</v>
      </c>
      <c r="AM78" s="43" t="e">
        <v>#N/A</v>
      </c>
    </row>
    <row r="79" ht="16.5" spans="1:39">
      <c r="A79" s="46">
        <v>76</v>
      </c>
      <c r="B79" s="46" t="s">
        <v>215</v>
      </c>
      <c r="C79" s="47" t="s">
        <v>216</v>
      </c>
      <c r="D79" s="47" t="s">
        <v>1078</v>
      </c>
      <c r="E79" s="47"/>
      <c r="F79" s="24">
        <v>1372960.12</v>
      </c>
      <c r="G79" s="24">
        <v>875910</v>
      </c>
      <c r="H79" s="24">
        <v>497050.12</v>
      </c>
      <c r="I79" s="33">
        <v>307000</v>
      </c>
      <c r="J79" s="24">
        <v>291000</v>
      </c>
      <c r="K79" s="24">
        <v>16000</v>
      </c>
      <c r="L79" s="24">
        <v>307147.032</v>
      </c>
      <c r="M79" s="24">
        <v>194000</v>
      </c>
      <c r="N79" s="24">
        <v>113147.032</v>
      </c>
      <c r="O79" s="24">
        <v>160000</v>
      </c>
      <c r="P79" s="24"/>
      <c r="Q79" s="24">
        <v>160000</v>
      </c>
      <c r="R79" s="24">
        <v>402720.448</v>
      </c>
      <c r="S79" s="24">
        <v>194000</v>
      </c>
      <c r="T79" s="24">
        <v>208720.448</v>
      </c>
      <c r="U79" s="24">
        <v>110000</v>
      </c>
      <c r="V79" s="24">
        <v>106700</v>
      </c>
      <c r="W79" s="24">
        <v>3300</v>
      </c>
      <c r="X79" s="24">
        <v>43000</v>
      </c>
      <c r="Y79" s="24">
        <v>41710</v>
      </c>
      <c r="Z79" s="24">
        <v>1290</v>
      </c>
      <c r="AA79" s="24">
        <v>43092.64</v>
      </c>
      <c r="AB79" s="24">
        <v>48500</v>
      </c>
      <c r="AC79" s="24">
        <v>-5407.36</v>
      </c>
      <c r="AD79" s="47"/>
      <c r="AE79" s="42">
        <v>277096.912</v>
      </c>
      <c r="AF79" s="42">
        <v>117096.912</v>
      </c>
      <c r="AG79" s="42">
        <v>-190050.12</v>
      </c>
      <c r="AH79" s="42">
        <v>-497050.12</v>
      </c>
      <c r="AI79" s="43" t="e">
        <v>#N/A</v>
      </c>
      <c r="AJ79" s="43">
        <v>0</v>
      </c>
      <c r="AK79" s="43" t="e">
        <v>#N/A</v>
      </c>
      <c r="AL79" s="43" t="e">
        <v>#N/A</v>
      </c>
      <c r="AM79" s="43" t="e">
        <v>#N/A</v>
      </c>
    </row>
    <row r="80" ht="16.5" spans="1:39">
      <c r="A80" s="46">
        <v>77</v>
      </c>
      <c r="B80" s="46" t="s">
        <v>217</v>
      </c>
      <c r="C80" s="47" t="s">
        <v>218</v>
      </c>
      <c r="D80" s="47" t="s">
        <v>1078</v>
      </c>
      <c r="E80" s="47"/>
      <c r="F80" s="24">
        <v>76892.5946666666</v>
      </c>
      <c r="G80" s="24">
        <v>86330</v>
      </c>
      <c r="H80" s="24">
        <v>-9437.4053333334</v>
      </c>
      <c r="I80" s="33">
        <v>7000</v>
      </c>
      <c r="J80" s="24">
        <v>19400</v>
      </c>
      <c r="K80" s="24">
        <v>-12400</v>
      </c>
      <c r="L80" s="24">
        <v>7141.32</v>
      </c>
      <c r="M80" s="24"/>
      <c r="N80" s="24">
        <v>7141.32</v>
      </c>
      <c r="O80" s="24">
        <v>10000</v>
      </c>
      <c r="P80" s="24">
        <v>9700</v>
      </c>
      <c r="Q80" s="24">
        <v>300</v>
      </c>
      <c r="R80" s="24">
        <v>12330.2826666666</v>
      </c>
      <c r="S80" s="24">
        <v>11640</v>
      </c>
      <c r="T80" s="24">
        <v>690.282666666601</v>
      </c>
      <c r="U80" s="24">
        <v>13000</v>
      </c>
      <c r="V80" s="24">
        <v>19400</v>
      </c>
      <c r="W80" s="24">
        <v>-6400</v>
      </c>
      <c r="X80" s="24">
        <v>13000</v>
      </c>
      <c r="Y80" s="24">
        <v>12610</v>
      </c>
      <c r="Z80" s="24">
        <v>390</v>
      </c>
      <c r="AA80" s="24">
        <v>14420.992</v>
      </c>
      <c r="AB80" s="24">
        <v>13580</v>
      </c>
      <c r="AC80" s="24">
        <v>840.992</v>
      </c>
      <c r="AD80" s="47"/>
      <c r="AE80" s="42">
        <v>33578.7253333334</v>
      </c>
      <c r="AF80" s="42">
        <v>23578.7253333334</v>
      </c>
      <c r="AG80" s="42">
        <v>16437.4053333334</v>
      </c>
      <c r="AH80" s="42">
        <v>9437.4053333334</v>
      </c>
      <c r="AI80" s="43" t="e">
        <v>#N/A</v>
      </c>
      <c r="AJ80" s="43">
        <v>0</v>
      </c>
      <c r="AK80" s="43" t="e">
        <v>#N/A</v>
      </c>
      <c r="AL80" s="43" t="e">
        <v>#N/A</v>
      </c>
      <c r="AM80" s="43" t="e">
        <v>#N/A</v>
      </c>
    </row>
    <row r="81" ht="16.5" spans="1:39">
      <c r="A81" s="46">
        <v>78</v>
      </c>
      <c r="B81" s="46" t="s">
        <v>223</v>
      </c>
      <c r="C81" s="47" t="s">
        <v>224</v>
      </c>
      <c r="D81" s="47" t="s">
        <v>1078</v>
      </c>
      <c r="E81" s="47"/>
      <c r="F81" s="24">
        <v>37414.5366666667</v>
      </c>
      <c r="G81" s="24">
        <v>12000</v>
      </c>
      <c r="H81" s="24">
        <v>25414.5366666667</v>
      </c>
      <c r="I81" s="33">
        <v>25340.19</v>
      </c>
      <c r="J81" s="24"/>
      <c r="K81" s="24">
        <v>25340.19</v>
      </c>
      <c r="L81" s="24">
        <v>0</v>
      </c>
      <c r="M81" s="24"/>
      <c r="N81" s="24">
        <v>0</v>
      </c>
      <c r="O81" s="24">
        <v>0</v>
      </c>
      <c r="P81" s="24">
        <v>10000</v>
      </c>
      <c r="Q81" s="24">
        <v>-10000</v>
      </c>
      <c r="R81" s="24">
        <v>8640</v>
      </c>
      <c r="S81" s="24"/>
      <c r="T81" s="24">
        <v>8640</v>
      </c>
      <c r="U81" s="24">
        <v>1000</v>
      </c>
      <c r="V81" s="24"/>
      <c r="W81" s="24">
        <v>1000</v>
      </c>
      <c r="X81" s="24">
        <v>1000</v>
      </c>
      <c r="Y81" s="24">
        <v>1000</v>
      </c>
      <c r="Z81" s="24">
        <v>0</v>
      </c>
      <c r="AA81" s="24">
        <v>1434.34666666667</v>
      </c>
      <c r="AB81" s="24">
        <v>1000</v>
      </c>
      <c r="AC81" s="24">
        <v>434.34666666667</v>
      </c>
      <c r="AD81" s="47"/>
      <c r="AE81" s="42">
        <v>-74.34666666667</v>
      </c>
      <c r="AF81" s="42">
        <v>-74.34666666667</v>
      </c>
      <c r="AG81" s="42">
        <v>-74.34666666667</v>
      </c>
      <c r="AH81" s="42">
        <v>-25414.5366666667</v>
      </c>
      <c r="AI81" s="43" t="e">
        <v>#N/A</v>
      </c>
      <c r="AJ81" s="43">
        <v>0</v>
      </c>
      <c r="AK81" s="43" t="e">
        <v>#N/A</v>
      </c>
      <c r="AL81" s="43" t="e">
        <v>#N/A</v>
      </c>
      <c r="AM81" s="43" t="e">
        <v>#N/A</v>
      </c>
    </row>
    <row r="82" ht="16.5" spans="1:39">
      <c r="A82" s="46">
        <v>79</v>
      </c>
      <c r="B82" s="46" t="s">
        <v>227</v>
      </c>
      <c r="C82" s="47" t="s">
        <v>228</v>
      </c>
      <c r="D82" s="47" t="s">
        <v>1078</v>
      </c>
      <c r="E82" s="47"/>
      <c r="F82" s="24">
        <v>93620.6906666668</v>
      </c>
      <c r="G82" s="24">
        <v>105624.46</v>
      </c>
      <c r="H82" s="24">
        <v>-12003.7693333332</v>
      </c>
      <c r="I82" s="33">
        <v>11000</v>
      </c>
      <c r="J82" s="24">
        <v>12961.11</v>
      </c>
      <c r="K82" s="24">
        <v>-1961.11</v>
      </c>
      <c r="L82" s="24">
        <v>11133.3333333334</v>
      </c>
      <c r="M82" s="24">
        <v>29100</v>
      </c>
      <c r="N82" s="24">
        <v>-17966.6666666666</v>
      </c>
      <c r="O82" s="24">
        <v>10000</v>
      </c>
      <c r="P82" s="24"/>
      <c r="Q82" s="24">
        <v>10000</v>
      </c>
      <c r="R82" s="24">
        <v>15019.9813333334</v>
      </c>
      <c r="S82" s="24">
        <v>19400</v>
      </c>
      <c r="T82" s="24">
        <v>-4380.0186666666</v>
      </c>
      <c r="U82" s="24">
        <v>16000</v>
      </c>
      <c r="V82" s="24">
        <v>15063.35</v>
      </c>
      <c r="W82" s="24">
        <v>936.65</v>
      </c>
      <c r="X82" s="24">
        <v>16000</v>
      </c>
      <c r="Y82" s="24">
        <v>15520</v>
      </c>
      <c r="Z82" s="24">
        <v>480</v>
      </c>
      <c r="AA82" s="24">
        <v>14467.376</v>
      </c>
      <c r="AB82" s="24">
        <v>13580</v>
      </c>
      <c r="AC82" s="24">
        <v>887.376</v>
      </c>
      <c r="AD82" s="47"/>
      <c r="AE82" s="42">
        <v>44137.1026666666</v>
      </c>
      <c r="AF82" s="42">
        <v>34137.1026666666</v>
      </c>
      <c r="AG82" s="42">
        <v>23003.7693333332</v>
      </c>
      <c r="AH82" s="42">
        <v>12003.7693333332</v>
      </c>
      <c r="AI82" s="43" t="e">
        <v>#N/A</v>
      </c>
      <c r="AJ82" s="43">
        <v>0</v>
      </c>
      <c r="AK82" s="43" t="e">
        <v>#N/A</v>
      </c>
      <c r="AL82" s="43" t="e">
        <v>#N/A</v>
      </c>
      <c r="AM82" s="43" t="e">
        <v>#N/A</v>
      </c>
    </row>
    <row r="83" ht="16.5" spans="1:39">
      <c r="A83" s="46">
        <v>80</v>
      </c>
      <c r="B83" s="46" t="s">
        <v>229</v>
      </c>
      <c r="C83" s="47" t="s">
        <v>230</v>
      </c>
      <c r="D83" s="47" t="s">
        <v>1078</v>
      </c>
      <c r="E83" s="47"/>
      <c r="F83" s="24">
        <v>52863.1493333333</v>
      </c>
      <c r="G83" s="24">
        <v>152204.58</v>
      </c>
      <c r="H83" s="24">
        <v>-99341.4306666667</v>
      </c>
      <c r="I83" s="33">
        <v>19000</v>
      </c>
      <c r="J83" s="24"/>
      <c r="K83" s="24">
        <v>19000</v>
      </c>
      <c r="L83" s="24">
        <v>19041.296</v>
      </c>
      <c r="M83" s="24">
        <v>74609.72</v>
      </c>
      <c r="N83" s="24">
        <v>-55568.424</v>
      </c>
      <c r="O83" s="24">
        <v>10000</v>
      </c>
      <c r="P83" s="24"/>
      <c r="Q83" s="24">
        <v>10000</v>
      </c>
      <c r="R83" s="24">
        <v>2506.66666666666</v>
      </c>
      <c r="S83" s="24"/>
      <c r="T83" s="24">
        <v>2506.66666666666</v>
      </c>
      <c r="U83" s="24">
        <v>1000</v>
      </c>
      <c r="V83" s="24">
        <v>1000</v>
      </c>
      <c r="W83" s="24">
        <v>0</v>
      </c>
      <c r="X83" s="24">
        <v>1000</v>
      </c>
      <c r="Y83" s="24">
        <v>76279.67</v>
      </c>
      <c r="Z83" s="24">
        <v>-75279.67</v>
      </c>
      <c r="AA83" s="24">
        <v>315.186666666667</v>
      </c>
      <c r="AB83" s="24">
        <v>315.19</v>
      </c>
      <c r="AC83" s="24">
        <v>-0.00333333333298924</v>
      </c>
      <c r="AD83" s="47"/>
      <c r="AE83" s="42">
        <v>147382.726666667</v>
      </c>
      <c r="AF83" s="42">
        <v>137382.726666667</v>
      </c>
      <c r="AG83" s="42">
        <v>118341.430666667</v>
      </c>
      <c r="AH83" s="42">
        <v>99341.4306666667</v>
      </c>
      <c r="AI83" s="43" t="e">
        <v>#N/A</v>
      </c>
      <c r="AJ83" s="43">
        <v>0</v>
      </c>
      <c r="AK83" s="43" t="e">
        <v>#N/A</v>
      </c>
      <c r="AL83" s="43" t="e">
        <v>#N/A</v>
      </c>
      <c r="AM83" s="43" t="e">
        <v>#N/A</v>
      </c>
    </row>
    <row r="84" ht="16.5" spans="1:39">
      <c r="A84" s="46">
        <v>81</v>
      </c>
      <c r="B84" s="46" t="s">
        <v>233</v>
      </c>
      <c r="C84" s="47" t="s">
        <v>234</v>
      </c>
      <c r="D84" s="47" t="s">
        <v>1078</v>
      </c>
      <c r="E84" s="47"/>
      <c r="F84" s="24">
        <v>191810.629333333</v>
      </c>
      <c r="G84" s="24">
        <v>196100</v>
      </c>
      <c r="H84" s="24">
        <v>-4289.37066666664</v>
      </c>
      <c r="I84" s="33">
        <v>16000</v>
      </c>
      <c r="J84" s="24">
        <v>29100</v>
      </c>
      <c r="K84" s="24">
        <v>-13100</v>
      </c>
      <c r="L84" s="24">
        <v>16373.3333333334</v>
      </c>
      <c r="M84" s="24"/>
      <c r="N84" s="24">
        <v>16373.3333333334</v>
      </c>
      <c r="O84" s="24">
        <v>30000</v>
      </c>
      <c r="P84" s="24"/>
      <c r="Q84" s="24">
        <v>30000</v>
      </c>
      <c r="R84" s="24">
        <v>71720</v>
      </c>
      <c r="S84" s="24"/>
      <c r="T84" s="24">
        <v>71720</v>
      </c>
      <c r="U84" s="24">
        <v>24000</v>
      </c>
      <c r="V84" s="24">
        <v>101500</v>
      </c>
      <c r="W84" s="24">
        <v>-77500</v>
      </c>
      <c r="X84" s="24">
        <v>17000</v>
      </c>
      <c r="Y84" s="24">
        <v>17000</v>
      </c>
      <c r="Z84" s="24">
        <v>0</v>
      </c>
      <c r="AA84" s="24">
        <v>16717.296</v>
      </c>
      <c r="AB84" s="24">
        <v>48500</v>
      </c>
      <c r="AC84" s="24">
        <v>-31782.704</v>
      </c>
      <c r="AD84" s="47"/>
      <c r="AE84" s="42">
        <v>66662.704</v>
      </c>
      <c r="AF84" s="42">
        <v>36662.704</v>
      </c>
      <c r="AG84" s="42">
        <v>20289.3706666666</v>
      </c>
      <c r="AH84" s="42">
        <v>4289.37066666664</v>
      </c>
      <c r="AI84" s="43" t="e">
        <v>#N/A</v>
      </c>
      <c r="AJ84" s="43">
        <v>0</v>
      </c>
      <c r="AK84" s="43" t="e">
        <v>#N/A</v>
      </c>
      <c r="AL84" s="43" t="e">
        <v>#N/A</v>
      </c>
      <c r="AM84" s="43" t="e">
        <v>#N/A</v>
      </c>
    </row>
    <row r="85" ht="16.5" spans="1:39">
      <c r="A85" s="46">
        <v>82</v>
      </c>
      <c r="B85" s="46" t="s">
        <v>235</v>
      </c>
      <c r="C85" s="47" t="s">
        <v>236</v>
      </c>
      <c r="D85" s="47" t="s">
        <v>1078</v>
      </c>
      <c r="E85" s="47"/>
      <c r="F85" s="24">
        <v>1068609.968</v>
      </c>
      <c r="G85" s="24">
        <v>892400</v>
      </c>
      <c r="H85" s="24">
        <v>176209.968</v>
      </c>
      <c r="I85" s="33">
        <v>118000</v>
      </c>
      <c r="J85" s="24">
        <v>77600</v>
      </c>
      <c r="K85" s="24">
        <v>40400</v>
      </c>
      <c r="L85" s="24">
        <v>117758.802666666</v>
      </c>
      <c r="M85" s="24">
        <v>67900</v>
      </c>
      <c r="N85" s="24">
        <v>49858.8026666664</v>
      </c>
      <c r="O85" s="24">
        <v>140000</v>
      </c>
      <c r="P85" s="24">
        <v>135800</v>
      </c>
      <c r="Q85" s="24">
        <v>4200</v>
      </c>
      <c r="R85" s="24">
        <v>165695.497333334</v>
      </c>
      <c r="S85" s="24">
        <v>97000</v>
      </c>
      <c r="T85" s="24">
        <v>68695.497333334</v>
      </c>
      <c r="U85" s="24">
        <v>192000</v>
      </c>
      <c r="V85" s="24">
        <v>186240</v>
      </c>
      <c r="W85" s="24">
        <v>5760</v>
      </c>
      <c r="X85" s="24">
        <v>168000</v>
      </c>
      <c r="Y85" s="24">
        <v>162960</v>
      </c>
      <c r="Z85" s="24">
        <v>5040</v>
      </c>
      <c r="AA85" s="24">
        <v>167155.668</v>
      </c>
      <c r="AB85" s="24">
        <v>164900</v>
      </c>
      <c r="AC85" s="24">
        <v>2255.66800000001</v>
      </c>
      <c r="AD85" s="47"/>
      <c r="AE85" s="42">
        <v>199548.834666666</v>
      </c>
      <c r="AF85" s="42">
        <v>59548.8346666659</v>
      </c>
      <c r="AG85" s="42">
        <v>-58209.9680000005</v>
      </c>
      <c r="AH85" s="42">
        <v>-176209.968</v>
      </c>
      <c r="AI85" s="43" t="e">
        <v>#N/A</v>
      </c>
      <c r="AJ85" s="43">
        <v>0</v>
      </c>
      <c r="AK85" s="43" t="e">
        <v>#N/A</v>
      </c>
      <c r="AL85" s="43" t="e">
        <v>#N/A</v>
      </c>
      <c r="AM85" s="43" t="e">
        <v>#N/A</v>
      </c>
    </row>
    <row r="86" ht="16.5" spans="1:39">
      <c r="A86" s="46">
        <v>83</v>
      </c>
      <c r="B86" s="46" t="s">
        <v>237</v>
      </c>
      <c r="C86" s="47" t="s">
        <v>238</v>
      </c>
      <c r="D86" s="47" t="s">
        <v>1078</v>
      </c>
      <c r="E86" s="47"/>
      <c r="F86" s="24">
        <v>940201.638666667</v>
      </c>
      <c r="G86" s="24">
        <v>1268180</v>
      </c>
      <c r="H86" s="24">
        <v>-327978.361333333</v>
      </c>
      <c r="I86" s="33">
        <v>143000</v>
      </c>
      <c r="J86" s="24">
        <v>294000</v>
      </c>
      <c r="K86" s="24">
        <v>-151000</v>
      </c>
      <c r="L86" s="24">
        <v>143396.154666666</v>
      </c>
      <c r="M86" s="24">
        <v>137200</v>
      </c>
      <c r="N86" s="24">
        <v>6196.15466666641</v>
      </c>
      <c r="O86" s="24">
        <v>120000</v>
      </c>
      <c r="P86" s="24">
        <v>107800</v>
      </c>
      <c r="Q86" s="24">
        <v>12200</v>
      </c>
      <c r="R86" s="24">
        <v>105819.929333334</v>
      </c>
      <c r="S86" s="24">
        <v>196000</v>
      </c>
      <c r="T86" s="24">
        <v>-90180.070666666</v>
      </c>
      <c r="U86" s="24">
        <v>138000</v>
      </c>
      <c r="V86" s="24">
        <v>196000</v>
      </c>
      <c r="W86" s="24">
        <v>-58000</v>
      </c>
      <c r="X86" s="24">
        <v>137000</v>
      </c>
      <c r="Y86" s="24">
        <v>134260</v>
      </c>
      <c r="Z86" s="24">
        <v>2740</v>
      </c>
      <c r="AA86" s="24">
        <v>152985.554666667</v>
      </c>
      <c r="AB86" s="24">
        <v>202920</v>
      </c>
      <c r="AC86" s="24">
        <v>-49934.445333333</v>
      </c>
      <c r="AD86" s="47"/>
      <c r="AE86" s="42">
        <v>734374.515999999</v>
      </c>
      <c r="AF86" s="42">
        <v>614374.515999999</v>
      </c>
      <c r="AG86" s="42">
        <v>470978.361333333</v>
      </c>
      <c r="AH86" s="42">
        <v>327978.361333333</v>
      </c>
      <c r="AI86" s="43" t="e">
        <v>#N/A</v>
      </c>
      <c r="AJ86" s="43">
        <v>0</v>
      </c>
      <c r="AK86" s="43" t="e">
        <v>#N/A</v>
      </c>
      <c r="AL86" s="43" t="e">
        <v>#N/A</v>
      </c>
      <c r="AM86" s="43" t="e">
        <v>#N/A</v>
      </c>
    </row>
    <row r="87" ht="16.5" spans="1:39">
      <c r="A87" s="46">
        <v>84</v>
      </c>
      <c r="B87" s="46" t="s">
        <v>241</v>
      </c>
      <c r="C87" s="47" t="s">
        <v>242</v>
      </c>
      <c r="D87" s="47" t="s">
        <v>1078</v>
      </c>
      <c r="E87" s="47"/>
      <c r="F87" s="24">
        <v>636777.138666667</v>
      </c>
      <c r="G87" s="24">
        <v>310400</v>
      </c>
      <c r="H87" s="24">
        <v>326377.138666667</v>
      </c>
      <c r="I87" s="33">
        <v>125000</v>
      </c>
      <c r="J87" s="24">
        <v>77600</v>
      </c>
      <c r="K87" s="24">
        <v>47400</v>
      </c>
      <c r="L87" s="24">
        <v>125445.657333334</v>
      </c>
      <c r="M87" s="24"/>
      <c r="N87" s="24">
        <v>125445.657333334</v>
      </c>
      <c r="O87" s="24">
        <v>90000</v>
      </c>
      <c r="P87" s="24">
        <v>87300</v>
      </c>
      <c r="Q87" s="24">
        <v>2700</v>
      </c>
      <c r="R87" s="24">
        <v>90597.6986666664</v>
      </c>
      <c r="S87" s="24"/>
      <c r="T87" s="24">
        <v>90597.6986666664</v>
      </c>
      <c r="U87" s="24">
        <v>84000</v>
      </c>
      <c r="V87" s="24">
        <v>81480</v>
      </c>
      <c r="W87" s="24">
        <v>2520</v>
      </c>
      <c r="X87" s="24">
        <v>66000</v>
      </c>
      <c r="Y87" s="24">
        <v>64020</v>
      </c>
      <c r="Z87" s="24">
        <v>1980</v>
      </c>
      <c r="AA87" s="24">
        <v>55733.7826666667</v>
      </c>
      <c r="AB87" s="24"/>
      <c r="AC87" s="24">
        <v>55733.7826666667</v>
      </c>
      <c r="AD87" s="47"/>
      <c r="AE87" s="42">
        <v>14068.5186666669</v>
      </c>
      <c r="AF87" s="42">
        <v>-75931.4813333331</v>
      </c>
      <c r="AG87" s="42">
        <v>-201377.138666667</v>
      </c>
      <c r="AH87" s="42">
        <v>-326377.138666667</v>
      </c>
      <c r="AI87" s="43" t="e">
        <v>#N/A</v>
      </c>
      <c r="AJ87" s="43">
        <v>0</v>
      </c>
      <c r="AK87" s="43" t="e">
        <v>#N/A</v>
      </c>
      <c r="AL87" s="43" t="e">
        <v>#N/A</v>
      </c>
      <c r="AM87" s="43" t="e">
        <v>#N/A</v>
      </c>
    </row>
    <row r="88" ht="16.5" spans="1:39">
      <c r="A88" s="46">
        <v>85</v>
      </c>
      <c r="B88" s="46" t="s">
        <v>243</v>
      </c>
      <c r="C88" s="47" t="s">
        <v>244</v>
      </c>
      <c r="D88" s="47" t="s">
        <v>1078</v>
      </c>
      <c r="E88" s="47"/>
      <c r="F88" s="24">
        <v>632237.329866667</v>
      </c>
      <c r="G88" s="24">
        <v>831290</v>
      </c>
      <c r="H88" s="24">
        <v>-199052.670133333</v>
      </c>
      <c r="I88" s="33">
        <v>110000</v>
      </c>
      <c r="J88" s="24">
        <v>48500</v>
      </c>
      <c r="K88" s="24">
        <v>61500</v>
      </c>
      <c r="L88" s="24">
        <v>110233.6</v>
      </c>
      <c r="M88" s="24">
        <v>87300</v>
      </c>
      <c r="N88" s="24">
        <v>22933.6</v>
      </c>
      <c r="O88" s="24">
        <v>90000</v>
      </c>
      <c r="P88" s="24">
        <v>106700</v>
      </c>
      <c r="Q88" s="24">
        <v>-16700</v>
      </c>
      <c r="R88" s="24">
        <v>124070.1312</v>
      </c>
      <c r="S88" s="24">
        <v>58200</v>
      </c>
      <c r="T88" s="24">
        <v>65870.1312</v>
      </c>
      <c r="U88" s="24">
        <v>84000</v>
      </c>
      <c r="V88" s="24">
        <v>275480</v>
      </c>
      <c r="W88" s="24">
        <v>-191480</v>
      </c>
      <c r="X88" s="24">
        <v>64000</v>
      </c>
      <c r="Y88" s="24">
        <v>159080</v>
      </c>
      <c r="Z88" s="24">
        <v>-95080</v>
      </c>
      <c r="AA88" s="24">
        <v>49933.5986666667</v>
      </c>
      <c r="AB88" s="24">
        <v>96030</v>
      </c>
      <c r="AC88" s="24">
        <v>-46096.4013333333</v>
      </c>
      <c r="AD88" s="47"/>
      <c r="AE88" s="42">
        <v>509286.270133333</v>
      </c>
      <c r="AF88" s="42">
        <v>419286.270133333</v>
      </c>
      <c r="AG88" s="42">
        <v>309052.670133333</v>
      </c>
      <c r="AH88" s="42">
        <v>199052.670133333</v>
      </c>
      <c r="AI88" s="43" t="e">
        <v>#N/A</v>
      </c>
      <c r="AJ88" s="43">
        <v>0</v>
      </c>
      <c r="AK88" s="43" t="e">
        <v>#N/A</v>
      </c>
      <c r="AL88" s="43" t="e">
        <v>#N/A</v>
      </c>
      <c r="AM88" s="43" t="e">
        <v>#N/A</v>
      </c>
    </row>
    <row r="89" ht="16.5" spans="1:39">
      <c r="A89" s="46">
        <v>86</v>
      </c>
      <c r="B89" s="46" t="s">
        <v>245</v>
      </c>
      <c r="C89" s="47" t="s">
        <v>246</v>
      </c>
      <c r="D89" s="47" t="s">
        <v>1078</v>
      </c>
      <c r="E89" s="47"/>
      <c r="F89" s="24">
        <v>0</v>
      </c>
      <c r="G89" s="24">
        <v>0</v>
      </c>
      <c r="H89" s="24">
        <v>0</v>
      </c>
      <c r="I89" s="33">
        <v>0</v>
      </c>
      <c r="J89" s="24"/>
      <c r="K89" s="24">
        <v>0</v>
      </c>
      <c r="L89" s="24">
        <v>0</v>
      </c>
      <c r="M89" s="24"/>
      <c r="N89" s="24">
        <v>0</v>
      </c>
      <c r="O89" s="24">
        <v>0</v>
      </c>
      <c r="P89" s="24"/>
      <c r="Q89" s="24">
        <v>0</v>
      </c>
      <c r="R89" s="24">
        <v>0</v>
      </c>
      <c r="S89" s="24"/>
      <c r="T89" s="24">
        <v>0</v>
      </c>
      <c r="U89" s="24"/>
      <c r="V89" s="24"/>
      <c r="W89" s="24">
        <v>0</v>
      </c>
      <c r="X89" s="24"/>
      <c r="Y89" s="24"/>
      <c r="Z89" s="24">
        <v>0</v>
      </c>
      <c r="AA89" s="24"/>
      <c r="AB89" s="24"/>
      <c r="AC89" s="24">
        <v>0</v>
      </c>
      <c r="AD89" s="47"/>
      <c r="AE89" s="42">
        <v>0</v>
      </c>
      <c r="AF89" s="42">
        <v>0</v>
      </c>
      <c r="AG89" s="42">
        <v>0</v>
      </c>
      <c r="AH89" s="42">
        <v>0</v>
      </c>
      <c r="AI89" s="43" t="e">
        <v>#N/A</v>
      </c>
      <c r="AJ89" s="43">
        <v>0</v>
      </c>
      <c r="AK89" s="43" t="e">
        <v>#N/A</v>
      </c>
      <c r="AL89" s="43" t="e">
        <v>#N/A</v>
      </c>
      <c r="AM89" s="43" t="e">
        <v>#N/A</v>
      </c>
    </row>
    <row r="90" ht="16.5" spans="1:39">
      <c r="A90" s="46">
        <v>87</v>
      </c>
      <c r="B90" s="46" t="s">
        <v>249</v>
      </c>
      <c r="C90" s="47" t="s">
        <v>250</v>
      </c>
      <c r="D90" s="47" t="s">
        <v>1078</v>
      </c>
      <c r="E90" s="47"/>
      <c r="F90" s="24">
        <v>72327.3573333333</v>
      </c>
      <c r="G90" s="24">
        <v>142000</v>
      </c>
      <c r="H90" s="24">
        <v>-69672.6426666667</v>
      </c>
      <c r="I90" s="33">
        <v>9000</v>
      </c>
      <c r="J90" s="24">
        <v>50000</v>
      </c>
      <c r="K90" s="24">
        <v>-41000</v>
      </c>
      <c r="L90" s="24">
        <v>8919.96666666664</v>
      </c>
      <c r="M90" s="24"/>
      <c r="N90" s="24">
        <v>8919.96666666664</v>
      </c>
      <c r="O90" s="24">
        <v>10000</v>
      </c>
      <c r="P90" s="24">
        <v>60000</v>
      </c>
      <c r="Q90" s="24">
        <v>-50000</v>
      </c>
      <c r="R90" s="24">
        <v>11840</v>
      </c>
      <c r="S90" s="24"/>
      <c r="T90" s="24">
        <v>11840</v>
      </c>
      <c r="U90" s="24">
        <v>11000</v>
      </c>
      <c r="V90" s="24">
        <v>11000</v>
      </c>
      <c r="W90" s="24">
        <v>0</v>
      </c>
      <c r="X90" s="24">
        <v>10000</v>
      </c>
      <c r="Y90" s="24">
        <v>10000</v>
      </c>
      <c r="Z90" s="24">
        <v>0</v>
      </c>
      <c r="AA90" s="24">
        <v>11567.3906666667</v>
      </c>
      <c r="AB90" s="24">
        <v>11000</v>
      </c>
      <c r="AC90" s="24">
        <v>567.390666666701</v>
      </c>
      <c r="AD90" s="47"/>
      <c r="AE90" s="42">
        <v>97592.6093333333</v>
      </c>
      <c r="AF90" s="42">
        <v>87592.6093333333</v>
      </c>
      <c r="AG90" s="42">
        <v>78672.6426666667</v>
      </c>
      <c r="AH90" s="42">
        <v>69672.6426666667</v>
      </c>
      <c r="AI90" s="43" t="e">
        <v>#N/A</v>
      </c>
      <c r="AJ90" s="43">
        <v>0</v>
      </c>
      <c r="AK90" s="43" t="e">
        <v>#N/A</v>
      </c>
      <c r="AL90" s="43" t="e">
        <v>#N/A</v>
      </c>
      <c r="AM90" s="43" t="e">
        <v>#N/A</v>
      </c>
    </row>
    <row r="91" ht="16.5" spans="1:39">
      <c r="A91" s="46">
        <v>88</v>
      </c>
      <c r="B91" s="46" t="s">
        <v>251</v>
      </c>
      <c r="C91" s="47" t="s">
        <v>252</v>
      </c>
      <c r="D91" s="47" t="s">
        <v>1078</v>
      </c>
      <c r="E91" s="47"/>
      <c r="F91" s="24">
        <v>0</v>
      </c>
      <c r="G91" s="24">
        <v>0</v>
      </c>
      <c r="H91" s="24">
        <v>0</v>
      </c>
      <c r="I91" s="33">
        <v>0</v>
      </c>
      <c r="J91" s="24"/>
      <c r="K91" s="24">
        <v>0</v>
      </c>
      <c r="L91" s="24">
        <v>0</v>
      </c>
      <c r="M91" s="24"/>
      <c r="N91" s="24">
        <v>0</v>
      </c>
      <c r="O91" s="24">
        <v>0</v>
      </c>
      <c r="P91" s="24"/>
      <c r="Q91" s="24">
        <v>0</v>
      </c>
      <c r="R91" s="24">
        <v>0</v>
      </c>
      <c r="S91" s="24"/>
      <c r="T91" s="24">
        <v>0</v>
      </c>
      <c r="U91" s="24"/>
      <c r="V91" s="24"/>
      <c r="W91" s="24">
        <v>0</v>
      </c>
      <c r="X91" s="24"/>
      <c r="Y91" s="24"/>
      <c r="Z91" s="24">
        <v>0</v>
      </c>
      <c r="AA91" s="24"/>
      <c r="AB91" s="24"/>
      <c r="AC91" s="24">
        <v>0</v>
      </c>
      <c r="AD91" s="47"/>
      <c r="AE91" s="42">
        <v>0</v>
      </c>
      <c r="AF91" s="42">
        <v>0</v>
      </c>
      <c r="AG91" s="42">
        <v>0</v>
      </c>
      <c r="AH91" s="42">
        <v>0</v>
      </c>
      <c r="AI91" s="43" t="e">
        <v>#N/A</v>
      </c>
      <c r="AJ91" s="43">
        <v>0</v>
      </c>
      <c r="AK91" s="43" t="e">
        <v>#N/A</v>
      </c>
      <c r="AL91" s="43" t="e">
        <v>#N/A</v>
      </c>
      <c r="AM91" s="43" t="e">
        <v>#N/A</v>
      </c>
    </row>
    <row r="92" ht="16.5" spans="1:39">
      <c r="A92" s="46">
        <v>89</v>
      </c>
      <c r="B92" s="46" t="s">
        <v>255</v>
      </c>
      <c r="C92" s="47" t="s">
        <v>256</v>
      </c>
      <c r="D92" s="47" t="s">
        <v>1078</v>
      </c>
      <c r="E92" s="47"/>
      <c r="F92" s="24">
        <v>729293.974666666</v>
      </c>
      <c r="G92" s="24">
        <v>567450</v>
      </c>
      <c r="H92" s="24">
        <v>161843.974666666</v>
      </c>
      <c r="I92" s="33">
        <v>91000</v>
      </c>
      <c r="J92" s="24">
        <v>97000</v>
      </c>
      <c r="K92" s="24">
        <v>-6000</v>
      </c>
      <c r="L92" s="24">
        <v>90525.9786666664</v>
      </c>
      <c r="M92" s="24">
        <v>58200</v>
      </c>
      <c r="N92" s="24">
        <v>32325.9786666664</v>
      </c>
      <c r="O92" s="24">
        <v>120000</v>
      </c>
      <c r="P92" s="24">
        <v>58200</v>
      </c>
      <c r="Q92" s="24">
        <v>61800</v>
      </c>
      <c r="R92" s="24">
        <v>162826.666666666</v>
      </c>
      <c r="S92" s="24">
        <v>97000</v>
      </c>
      <c r="T92" s="24">
        <v>65826.666666666</v>
      </c>
      <c r="U92" s="24">
        <v>97000</v>
      </c>
      <c r="V92" s="24">
        <v>94090</v>
      </c>
      <c r="W92" s="24">
        <v>2910</v>
      </c>
      <c r="X92" s="24">
        <v>78000</v>
      </c>
      <c r="Y92" s="24">
        <v>75660</v>
      </c>
      <c r="Z92" s="24">
        <v>2340</v>
      </c>
      <c r="AA92" s="24">
        <v>89941.3293333333</v>
      </c>
      <c r="AB92" s="24">
        <v>87300</v>
      </c>
      <c r="AC92" s="24">
        <v>2641.3293333333</v>
      </c>
      <c r="AD92" s="47"/>
      <c r="AE92" s="42">
        <v>139682.004000001</v>
      </c>
      <c r="AF92" s="42">
        <v>19682.0040000007</v>
      </c>
      <c r="AG92" s="42">
        <v>-70843.9746666657</v>
      </c>
      <c r="AH92" s="42">
        <v>-161843.974666666</v>
      </c>
      <c r="AI92" s="43" t="e">
        <v>#N/A</v>
      </c>
      <c r="AJ92" s="43">
        <v>0</v>
      </c>
      <c r="AK92" s="43" t="e">
        <v>#N/A</v>
      </c>
      <c r="AL92" s="43" t="e">
        <v>#N/A</v>
      </c>
      <c r="AM92" s="43" t="e">
        <v>#N/A</v>
      </c>
    </row>
    <row r="93" ht="16.5" spans="1:39">
      <c r="A93" s="46">
        <v>90</v>
      </c>
      <c r="B93" s="46" t="s">
        <v>262</v>
      </c>
      <c r="C93" s="47" t="s">
        <v>263</v>
      </c>
      <c r="D93" s="47" t="s">
        <v>1078</v>
      </c>
      <c r="E93" s="47"/>
      <c r="F93" s="24">
        <v>0</v>
      </c>
      <c r="G93" s="24">
        <v>46572.6</v>
      </c>
      <c r="H93" s="24">
        <v>-46572.6</v>
      </c>
      <c r="I93" s="33">
        <v>0</v>
      </c>
      <c r="J93" s="24">
        <v>46572.6</v>
      </c>
      <c r="K93" s="24">
        <v>-46572.6</v>
      </c>
      <c r="L93" s="24">
        <v>0</v>
      </c>
      <c r="M93" s="24"/>
      <c r="N93" s="24">
        <v>0</v>
      </c>
      <c r="O93" s="24">
        <v>0</v>
      </c>
      <c r="P93" s="24"/>
      <c r="Q93" s="24">
        <v>0</v>
      </c>
      <c r="R93" s="24">
        <v>0</v>
      </c>
      <c r="S93" s="24"/>
      <c r="T93" s="24">
        <v>0</v>
      </c>
      <c r="U93" s="24"/>
      <c r="V93" s="24"/>
      <c r="W93" s="24">
        <v>0</v>
      </c>
      <c r="X93" s="24"/>
      <c r="Y93" s="24"/>
      <c r="Z93" s="24">
        <v>0</v>
      </c>
      <c r="AA93" s="24"/>
      <c r="AB93" s="24"/>
      <c r="AC93" s="24">
        <v>0</v>
      </c>
      <c r="AD93" s="47"/>
      <c r="AE93" s="42">
        <v>46572.6</v>
      </c>
      <c r="AF93" s="42">
        <v>46572.6</v>
      </c>
      <c r="AG93" s="42">
        <v>46572.6</v>
      </c>
      <c r="AH93" s="42">
        <v>46572.6</v>
      </c>
      <c r="AI93" s="43" t="e">
        <v>#N/A</v>
      </c>
      <c r="AJ93" s="43">
        <v>0</v>
      </c>
      <c r="AK93" s="43" t="e">
        <v>#N/A</v>
      </c>
      <c r="AL93" s="43" t="e">
        <v>#N/A</v>
      </c>
      <c r="AM93" s="43" t="e">
        <v>#N/A</v>
      </c>
    </row>
    <row r="94" ht="16.5" spans="1:39">
      <c r="A94" s="46">
        <v>91</v>
      </c>
      <c r="B94" s="46" t="s">
        <v>264</v>
      </c>
      <c r="C94" s="47" t="s">
        <v>265</v>
      </c>
      <c r="D94" s="47" t="s">
        <v>1078</v>
      </c>
      <c r="E94" s="47"/>
      <c r="F94" s="24">
        <v>0</v>
      </c>
      <c r="G94" s="24">
        <v>0</v>
      </c>
      <c r="H94" s="24">
        <v>0</v>
      </c>
      <c r="I94" s="33">
        <v>0</v>
      </c>
      <c r="J94" s="24"/>
      <c r="K94" s="24">
        <v>0</v>
      </c>
      <c r="L94" s="24">
        <v>0</v>
      </c>
      <c r="M94" s="24"/>
      <c r="N94" s="24">
        <v>0</v>
      </c>
      <c r="O94" s="24">
        <v>0</v>
      </c>
      <c r="P94" s="24"/>
      <c r="Q94" s="24">
        <v>0</v>
      </c>
      <c r="R94" s="24">
        <v>0</v>
      </c>
      <c r="S94" s="24"/>
      <c r="T94" s="24">
        <v>0</v>
      </c>
      <c r="U94" s="24"/>
      <c r="V94" s="24"/>
      <c r="W94" s="24">
        <v>0</v>
      </c>
      <c r="X94" s="24"/>
      <c r="Y94" s="24"/>
      <c r="Z94" s="24">
        <v>0</v>
      </c>
      <c r="AA94" s="24"/>
      <c r="AB94" s="24"/>
      <c r="AC94" s="24">
        <v>0</v>
      </c>
      <c r="AD94" s="47"/>
      <c r="AE94" s="42">
        <v>0</v>
      </c>
      <c r="AF94" s="42">
        <v>0</v>
      </c>
      <c r="AG94" s="42">
        <v>0</v>
      </c>
      <c r="AH94" s="42">
        <v>0</v>
      </c>
      <c r="AI94" s="43" t="e">
        <v>#N/A</v>
      </c>
      <c r="AJ94" s="43">
        <v>0</v>
      </c>
      <c r="AK94" s="43" t="e">
        <v>#N/A</v>
      </c>
      <c r="AL94" s="43" t="e">
        <v>#N/A</v>
      </c>
      <c r="AM94" s="43" t="e">
        <v>#N/A</v>
      </c>
    </row>
    <row r="95" ht="16.5" spans="1:39">
      <c r="A95" s="46">
        <v>92</v>
      </c>
      <c r="B95" s="46" t="s">
        <v>266</v>
      </c>
      <c r="C95" s="47" t="s">
        <v>267</v>
      </c>
      <c r="D95" s="47" t="s">
        <v>1078</v>
      </c>
      <c r="E95" s="47"/>
      <c r="F95" s="24">
        <v>24692.5826666667</v>
      </c>
      <c r="G95" s="24">
        <v>38800</v>
      </c>
      <c r="H95" s="24">
        <v>-14107.4173333333</v>
      </c>
      <c r="I95" s="33">
        <v>3000</v>
      </c>
      <c r="J95" s="24"/>
      <c r="K95" s="24">
        <v>3000</v>
      </c>
      <c r="L95" s="24">
        <v>3093.13066666666</v>
      </c>
      <c r="M95" s="24"/>
      <c r="N95" s="24">
        <v>3093.13066666666</v>
      </c>
      <c r="O95" s="24">
        <v>0</v>
      </c>
      <c r="P95" s="24">
        <v>4850</v>
      </c>
      <c r="Q95" s="24">
        <v>-4850</v>
      </c>
      <c r="R95" s="24">
        <v>5080.04</v>
      </c>
      <c r="S95" s="24"/>
      <c r="T95" s="24">
        <v>5080.04</v>
      </c>
      <c r="U95" s="24">
        <v>5000</v>
      </c>
      <c r="V95" s="24">
        <v>4850</v>
      </c>
      <c r="W95" s="24">
        <v>150</v>
      </c>
      <c r="X95" s="24">
        <v>5000</v>
      </c>
      <c r="Y95" s="24"/>
      <c r="Z95" s="24">
        <v>5000</v>
      </c>
      <c r="AA95" s="24">
        <v>3519.412</v>
      </c>
      <c r="AB95" s="24">
        <v>29100</v>
      </c>
      <c r="AC95" s="24">
        <v>-25580.588</v>
      </c>
      <c r="AD95" s="47"/>
      <c r="AE95" s="42">
        <v>20200.548</v>
      </c>
      <c r="AF95" s="42">
        <v>20200.548</v>
      </c>
      <c r="AG95" s="42">
        <v>17107.4173333333</v>
      </c>
      <c r="AH95" s="42">
        <v>14107.4173333333</v>
      </c>
      <c r="AI95" s="43" t="e">
        <v>#N/A</v>
      </c>
      <c r="AJ95" s="43">
        <v>0</v>
      </c>
      <c r="AK95" s="43" t="e">
        <v>#N/A</v>
      </c>
      <c r="AL95" s="43" t="e">
        <v>#N/A</v>
      </c>
      <c r="AM95" s="43" t="e">
        <v>#N/A</v>
      </c>
    </row>
    <row r="96" ht="16.5" spans="1:39">
      <c r="A96" s="46">
        <v>93</v>
      </c>
      <c r="B96" s="46" t="s">
        <v>270</v>
      </c>
      <c r="C96" s="47" t="s">
        <v>271</v>
      </c>
      <c r="D96" s="47" t="s">
        <v>1078</v>
      </c>
      <c r="E96" s="47"/>
      <c r="F96" s="24">
        <v>325601.705333333</v>
      </c>
      <c r="G96" s="24">
        <v>362780</v>
      </c>
      <c r="H96" s="24">
        <v>-37178.2946666665</v>
      </c>
      <c r="I96" s="33">
        <v>49000</v>
      </c>
      <c r="J96" s="24">
        <v>142590</v>
      </c>
      <c r="K96" s="24">
        <v>-93590</v>
      </c>
      <c r="L96" s="24">
        <v>49281.6973333334</v>
      </c>
      <c r="M96" s="24"/>
      <c r="N96" s="24">
        <v>49281.6973333334</v>
      </c>
      <c r="O96" s="24">
        <v>40000</v>
      </c>
      <c r="P96" s="24">
        <v>38800</v>
      </c>
      <c r="Q96" s="24">
        <v>1200</v>
      </c>
      <c r="R96" s="24">
        <v>44639.4493333334</v>
      </c>
      <c r="S96" s="24">
        <v>38800</v>
      </c>
      <c r="T96" s="24">
        <v>5839.4493333334</v>
      </c>
      <c r="U96" s="24">
        <v>52000</v>
      </c>
      <c r="V96" s="24">
        <v>50440</v>
      </c>
      <c r="W96" s="24">
        <v>1560</v>
      </c>
      <c r="X96" s="24">
        <v>44000</v>
      </c>
      <c r="Y96" s="24">
        <v>43650</v>
      </c>
      <c r="Z96" s="24">
        <v>350</v>
      </c>
      <c r="AA96" s="24">
        <v>46680.5586666667</v>
      </c>
      <c r="AB96" s="24">
        <v>48500</v>
      </c>
      <c r="AC96" s="24">
        <v>-1819.4413333333</v>
      </c>
      <c r="AD96" s="47"/>
      <c r="AE96" s="42">
        <v>175459.992</v>
      </c>
      <c r="AF96" s="42">
        <v>135459.992</v>
      </c>
      <c r="AG96" s="42">
        <v>86178.2946666665</v>
      </c>
      <c r="AH96" s="42">
        <v>37178.2946666665</v>
      </c>
      <c r="AI96" s="43" t="e">
        <v>#N/A</v>
      </c>
      <c r="AJ96" s="43">
        <v>0</v>
      </c>
      <c r="AK96" s="43" t="e">
        <v>#N/A</v>
      </c>
      <c r="AL96" s="43" t="e">
        <v>#N/A</v>
      </c>
      <c r="AM96" s="43" t="e">
        <v>#N/A</v>
      </c>
    </row>
    <row r="97" ht="16.5" spans="1:39">
      <c r="A97" s="46">
        <v>94</v>
      </c>
      <c r="B97" s="46" t="s">
        <v>272</v>
      </c>
      <c r="C97" s="47" t="s">
        <v>273</v>
      </c>
      <c r="D97" s="47" t="s">
        <v>1078</v>
      </c>
      <c r="E97" s="47"/>
      <c r="F97" s="24">
        <v>71597.4</v>
      </c>
      <c r="G97" s="24">
        <v>34920</v>
      </c>
      <c r="H97" s="24">
        <v>36677.4</v>
      </c>
      <c r="I97" s="33">
        <v>10000</v>
      </c>
      <c r="J97" s="24"/>
      <c r="K97" s="24">
        <v>10000</v>
      </c>
      <c r="L97" s="24">
        <v>9688</v>
      </c>
      <c r="M97" s="24"/>
      <c r="N97" s="24">
        <v>9688</v>
      </c>
      <c r="O97" s="24">
        <v>10000</v>
      </c>
      <c r="P97" s="24">
        <v>9700</v>
      </c>
      <c r="Q97" s="24">
        <v>300</v>
      </c>
      <c r="R97" s="24">
        <v>14960</v>
      </c>
      <c r="S97" s="24">
        <v>6790</v>
      </c>
      <c r="T97" s="24">
        <v>8170</v>
      </c>
      <c r="U97" s="24">
        <v>7000</v>
      </c>
      <c r="V97" s="24"/>
      <c r="W97" s="24">
        <v>7000</v>
      </c>
      <c r="X97" s="24">
        <v>10000</v>
      </c>
      <c r="Y97" s="24">
        <v>9700</v>
      </c>
      <c r="Z97" s="24">
        <v>300</v>
      </c>
      <c r="AA97" s="24">
        <v>9949.4</v>
      </c>
      <c r="AB97" s="24">
        <v>8730</v>
      </c>
      <c r="AC97" s="24">
        <v>1219.4</v>
      </c>
      <c r="AD97" s="47"/>
      <c r="AE97" s="42">
        <v>-6989.4</v>
      </c>
      <c r="AF97" s="42">
        <v>-16989.4</v>
      </c>
      <c r="AG97" s="42">
        <v>-26677.4</v>
      </c>
      <c r="AH97" s="42">
        <v>-36677.4</v>
      </c>
      <c r="AI97" s="43" t="e">
        <v>#N/A</v>
      </c>
      <c r="AJ97" s="43">
        <v>0</v>
      </c>
      <c r="AK97" s="43" t="e">
        <v>#N/A</v>
      </c>
      <c r="AL97" s="43" t="e">
        <v>#N/A</v>
      </c>
      <c r="AM97" s="43" t="e">
        <v>#N/A</v>
      </c>
    </row>
    <row r="98" ht="16.5" spans="1:39">
      <c r="A98" s="46">
        <v>95</v>
      </c>
      <c r="B98" s="46" t="s">
        <v>274</v>
      </c>
      <c r="C98" s="47" t="s">
        <v>275</v>
      </c>
      <c r="D98" s="47" t="s">
        <v>1078</v>
      </c>
      <c r="E98" s="47"/>
      <c r="F98" s="24">
        <v>0</v>
      </c>
      <c r="G98" s="24">
        <v>19400</v>
      </c>
      <c r="H98" s="24">
        <v>-19400</v>
      </c>
      <c r="I98" s="33">
        <v>0</v>
      </c>
      <c r="J98" s="24"/>
      <c r="K98" s="24">
        <v>0</v>
      </c>
      <c r="L98" s="24">
        <v>0</v>
      </c>
      <c r="M98" s="24"/>
      <c r="N98" s="24">
        <v>0</v>
      </c>
      <c r="O98" s="24">
        <v>0</v>
      </c>
      <c r="P98" s="24"/>
      <c r="Q98" s="24">
        <v>0</v>
      </c>
      <c r="R98" s="24">
        <v>0</v>
      </c>
      <c r="S98" s="24"/>
      <c r="T98" s="24">
        <v>0</v>
      </c>
      <c r="U98" s="24"/>
      <c r="V98" s="24">
        <v>19400</v>
      </c>
      <c r="W98" s="24">
        <v>-19400</v>
      </c>
      <c r="X98" s="24"/>
      <c r="Y98" s="24"/>
      <c r="Z98" s="24">
        <v>0</v>
      </c>
      <c r="AA98" s="24"/>
      <c r="AB98" s="24"/>
      <c r="AC98" s="24">
        <v>0</v>
      </c>
      <c r="AD98" s="47"/>
      <c r="AE98" s="42">
        <v>19400</v>
      </c>
      <c r="AF98" s="42">
        <v>19400</v>
      </c>
      <c r="AG98" s="42">
        <v>19400</v>
      </c>
      <c r="AH98" s="42">
        <v>19400</v>
      </c>
      <c r="AI98" s="43" t="e">
        <v>#N/A</v>
      </c>
      <c r="AJ98" s="43">
        <v>0</v>
      </c>
      <c r="AK98" s="43" t="e">
        <v>#N/A</v>
      </c>
      <c r="AL98" s="43" t="e">
        <v>#N/A</v>
      </c>
      <c r="AM98" s="43" t="e">
        <v>#N/A</v>
      </c>
    </row>
    <row r="99" ht="16.5" spans="1:39">
      <c r="A99" s="46">
        <v>96</v>
      </c>
      <c r="B99" s="46" t="s">
        <v>276</v>
      </c>
      <c r="C99" s="47" t="s">
        <v>277</v>
      </c>
      <c r="D99" s="47" t="s">
        <v>1078</v>
      </c>
      <c r="E99" s="47"/>
      <c r="F99" s="24">
        <v>0</v>
      </c>
      <c r="G99" s="24">
        <v>0</v>
      </c>
      <c r="H99" s="24">
        <v>0</v>
      </c>
      <c r="I99" s="33">
        <v>0</v>
      </c>
      <c r="J99" s="24"/>
      <c r="K99" s="24">
        <v>0</v>
      </c>
      <c r="L99" s="24">
        <v>0</v>
      </c>
      <c r="M99" s="24"/>
      <c r="N99" s="24">
        <v>0</v>
      </c>
      <c r="O99" s="24">
        <v>0</v>
      </c>
      <c r="P99" s="24"/>
      <c r="Q99" s="24">
        <v>0</v>
      </c>
      <c r="R99" s="24">
        <v>0</v>
      </c>
      <c r="S99" s="24"/>
      <c r="T99" s="24">
        <v>0</v>
      </c>
      <c r="U99" s="24"/>
      <c r="V99" s="24"/>
      <c r="W99" s="24">
        <v>0</v>
      </c>
      <c r="X99" s="24"/>
      <c r="Y99" s="24"/>
      <c r="Z99" s="24">
        <v>0</v>
      </c>
      <c r="AA99" s="24"/>
      <c r="AB99" s="24"/>
      <c r="AC99" s="24">
        <v>0</v>
      </c>
      <c r="AD99" s="47"/>
      <c r="AE99" s="42">
        <v>0</v>
      </c>
      <c r="AF99" s="42">
        <v>0</v>
      </c>
      <c r="AG99" s="42">
        <v>0</v>
      </c>
      <c r="AH99" s="42">
        <v>0</v>
      </c>
      <c r="AI99" s="43" t="e">
        <v>#N/A</v>
      </c>
      <c r="AJ99" s="43">
        <v>0</v>
      </c>
      <c r="AK99" s="43" t="e">
        <v>#N/A</v>
      </c>
      <c r="AL99" s="43" t="e">
        <v>#N/A</v>
      </c>
      <c r="AM99" s="43" t="e">
        <v>#N/A</v>
      </c>
    </row>
    <row r="100" ht="16.5" spans="1:39">
      <c r="A100" s="51">
        <v>97</v>
      </c>
      <c r="B100" s="51" t="s">
        <v>278</v>
      </c>
      <c r="C100" s="52" t="s">
        <v>279</v>
      </c>
      <c r="D100" s="52" t="s">
        <v>1078</v>
      </c>
      <c r="E100" s="52"/>
      <c r="F100" s="24">
        <v>62779.6493333333</v>
      </c>
      <c r="G100" s="24">
        <v>41160</v>
      </c>
      <c r="H100" s="24">
        <v>21619.6493333333</v>
      </c>
      <c r="I100" s="33">
        <v>10000</v>
      </c>
      <c r="J100" s="24"/>
      <c r="K100" s="24">
        <v>10000</v>
      </c>
      <c r="L100" s="24">
        <v>1510.72133333334</v>
      </c>
      <c r="M100" s="24"/>
      <c r="N100" s="24">
        <v>1510.72133333334</v>
      </c>
      <c r="O100" s="24">
        <v>10000</v>
      </c>
      <c r="P100" s="24">
        <v>9800</v>
      </c>
      <c r="Q100" s="24">
        <v>200</v>
      </c>
      <c r="R100" s="24">
        <v>8322.51866666664</v>
      </c>
      <c r="S100" s="24">
        <v>9800</v>
      </c>
      <c r="T100" s="24">
        <v>-1477.48133333336</v>
      </c>
      <c r="U100" s="24">
        <v>10000</v>
      </c>
      <c r="V100" s="24"/>
      <c r="W100" s="24">
        <v>10000</v>
      </c>
      <c r="X100" s="24">
        <v>11000</v>
      </c>
      <c r="Y100" s="24">
        <v>10780</v>
      </c>
      <c r="Z100" s="24">
        <v>220</v>
      </c>
      <c r="AA100" s="24">
        <v>11946.4093333333</v>
      </c>
      <c r="AB100" s="24">
        <v>10780</v>
      </c>
      <c r="AC100" s="24">
        <v>1166.4093333333</v>
      </c>
      <c r="AD100" s="47"/>
      <c r="AE100" s="42">
        <v>-108.92799999994</v>
      </c>
      <c r="AF100" s="42">
        <v>-10108.9279999999</v>
      </c>
      <c r="AG100" s="42">
        <v>-11619.6493333333</v>
      </c>
      <c r="AH100" s="42">
        <v>-21619.6493333333</v>
      </c>
      <c r="AI100" s="43" t="e">
        <v>#N/A</v>
      </c>
      <c r="AJ100" s="43">
        <v>0</v>
      </c>
      <c r="AK100" s="43" t="e">
        <v>#N/A</v>
      </c>
      <c r="AL100" s="43">
        <v>0</v>
      </c>
      <c r="AM100" s="43" t="e">
        <v>#N/A</v>
      </c>
    </row>
    <row r="101" ht="16.5" spans="1:39">
      <c r="A101" s="51">
        <v>98</v>
      </c>
      <c r="B101" s="51" t="s">
        <v>284</v>
      </c>
      <c r="C101" s="52" t="s">
        <v>285</v>
      </c>
      <c r="D101" s="52" t="s">
        <v>1078</v>
      </c>
      <c r="E101" s="52"/>
      <c r="F101" s="24">
        <v>166321.2216</v>
      </c>
      <c r="G101" s="24">
        <v>171000</v>
      </c>
      <c r="H101" s="24">
        <v>-4678.77840000006</v>
      </c>
      <c r="I101" s="33">
        <v>50000</v>
      </c>
      <c r="J101" s="24">
        <v>40000</v>
      </c>
      <c r="K101" s="24">
        <v>10000</v>
      </c>
      <c r="L101" s="24">
        <v>13493.0146666666</v>
      </c>
      <c r="M101" s="24">
        <v>30000</v>
      </c>
      <c r="N101" s="24">
        <v>-16506.9853333334</v>
      </c>
      <c r="O101" s="24">
        <v>10000</v>
      </c>
      <c r="P101" s="24"/>
      <c r="Q101" s="24">
        <v>10000</v>
      </c>
      <c r="R101" s="24">
        <v>17913.2336</v>
      </c>
      <c r="S101" s="24">
        <v>17000</v>
      </c>
      <c r="T101" s="24">
        <v>913.2336</v>
      </c>
      <c r="U101" s="24">
        <v>17000</v>
      </c>
      <c r="V101" s="24">
        <v>24000</v>
      </c>
      <c r="W101" s="24">
        <v>-7000</v>
      </c>
      <c r="X101" s="24">
        <v>30000</v>
      </c>
      <c r="Y101" s="24">
        <v>30000</v>
      </c>
      <c r="Z101" s="24">
        <v>0</v>
      </c>
      <c r="AA101" s="24">
        <v>27914.9733333333</v>
      </c>
      <c r="AB101" s="24">
        <v>30000</v>
      </c>
      <c r="AC101" s="24">
        <v>-2085.0266666667</v>
      </c>
      <c r="AD101" s="47"/>
      <c r="AE101" s="42">
        <v>78171.7930666667</v>
      </c>
      <c r="AF101" s="42">
        <v>68171.7930666667</v>
      </c>
      <c r="AG101" s="42">
        <v>54678.7784000001</v>
      </c>
      <c r="AH101" s="42">
        <v>4678.77840000005</v>
      </c>
      <c r="AI101" s="43" t="e">
        <v>#N/A</v>
      </c>
      <c r="AJ101" s="43">
        <v>0</v>
      </c>
      <c r="AK101" s="43" t="e">
        <v>#N/A</v>
      </c>
      <c r="AL101" s="43">
        <v>0</v>
      </c>
      <c r="AM101" s="43" t="e">
        <v>#N/A</v>
      </c>
    </row>
    <row r="102" ht="16.5" spans="1:39">
      <c r="A102" s="46">
        <v>99</v>
      </c>
      <c r="B102" s="46" t="s">
        <v>286</v>
      </c>
      <c r="C102" s="47" t="s">
        <v>287</v>
      </c>
      <c r="D102" s="47" t="s">
        <v>1078</v>
      </c>
      <c r="E102" s="47"/>
      <c r="F102" s="24">
        <v>0</v>
      </c>
      <c r="G102" s="24">
        <v>0</v>
      </c>
      <c r="H102" s="24">
        <v>0</v>
      </c>
      <c r="I102" s="33">
        <v>0</v>
      </c>
      <c r="J102" s="24"/>
      <c r="K102" s="24">
        <v>0</v>
      </c>
      <c r="L102" s="24">
        <v>0</v>
      </c>
      <c r="M102" s="24"/>
      <c r="N102" s="24">
        <v>0</v>
      </c>
      <c r="O102" s="24">
        <v>0</v>
      </c>
      <c r="P102" s="24"/>
      <c r="Q102" s="24">
        <v>0</v>
      </c>
      <c r="R102" s="24">
        <v>0</v>
      </c>
      <c r="S102" s="24"/>
      <c r="T102" s="24">
        <v>0</v>
      </c>
      <c r="U102" s="24"/>
      <c r="V102" s="24"/>
      <c r="W102" s="24">
        <v>0</v>
      </c>
      <c r="X102" s="24"/>
      <c r="Y102" s="24"/>
      <c r="Z102" s="24">
        <v>0</v>
      </c>
      <c r="AA102" s="24"/>
      <c r="AB102" s="24"/>
      <c r="AC102" s="24">
        <v>0</v>
      </c>
      <c r="AD102" s="47"/>
      <c r="AE102" s="42">
        <v>0</v>
      </c>
      <c r="AF102" s="42">
        <v>0</v>
      </c>
      <c r="AG102" s="42">
        <v>0</v>
      </c>
      <c r="AH102" s="42">
        <v>0</v>
      </c>
      <c r="AI102" s="43" t="e">
        <v>#N/A</v>
      </c>
      <c r="AJ102" s="43">
        <v>0</v>
      </c>
      <c r="AK102" s="43" t="e">
        <v>#N/A</v>
      </c>
      <c r="AL102" s="43" t="e">
        <v>#N/A</v>
      </c>
      <c r="AM102" s="43" t="e">
        <v>#N/A</v>
      </c>
    </row>
    <row r="103" ht="16.5" spans="1:39">
      <c r="A103" s="46">
        <v>100</v>
      </c>
      <c r="B103" s="46" t="s">
        <v>288</v>
      </c>
      <c r="C103" s="47" t="s">
        <v>289</v>
      </c>
      <c r="D103" s="47" t="s">
        <v>1078</v>
      </c>
      <c r="E103" s="47"/>
      <c r="F103" s="24">
        <v>28667.36</v>
      </c>
      <c r="G103" s="24">
        <v>9700</v>
      </c>
      <c r="H103" s="24">
        <v>18967.36</v>
      </c>
      <c r="I103" s="33">
        <v>1000</v>
      </c>
      <c r="J103" s="24"/>
      <c r="K103" s="24">
        <v>1000</v>
      </c>
      <c r="L103" s="24">
        <v>1386.66666666666</v>
      </c>
      <c r="M103" s="24"/>
      <c r="N103" s="24">
        <v>1386.66666666666</v>
      </c>
      <c r="O103" s="24">
        <v>0</v>
      </c>
      <c r="P103" s="24"/>
      <c r="Q103" s="24">
        <v>0</v>
      </c>
      <c r="R103" s="24">
        <v>13920</v>
      </c>
      <c r="S103" s="24"/>
      <c r="T103" s="24">
        <v>13920</v>
      </c>
      <c r="U103" s="24">
        <v>2000</v>
      </c>
      <c r="V103" s="24">
        <v>4850</v>
      </c>
      <c r="W103" s="24">
        <v>-2850</v>
      </c>
      <c r="X103" s="24">
        <v>5000</v>
      </c>
      <c r="Y103" s="24"/>
      <c r="Z103" s="24">
        <v>5000</v>
      </c>
      <c r="AA103" s="24">
        <v>5360.69333333333</v>
      </c>
      <c r="AB103" s="24">
        <v>4850</v>
      </c>
      <c r="AC103" s="24">
        <v>510.69333333333</v>
      </c>
      <c r="AD103" s="47"/>
      <c r="AE103" s="42">
        <v>-16580.6933333333</v>
      </c>
      <c r="AF103" s="42">
        <v>-16580.6933333333</v>
      </c>
      <c r="AG103" s="42">
        <v>-17967.36</v>
      </c>
      <c r="AH103" s="42">
        <v>-18967.36</v>
      </c>
      <c r="AI103" s="43" t="e">
        <v>#N/A</v>
      </c>
      <c r="AJ103" s="43">
        <v>0</v>
      </c>
      <c r="AK103" s="43" t="e">
        <v>#N/A</v>
      </c>
      <c r="AL103" s="43" t="e">
        <v>#N/A</v>
      </c>
      <c r="AM103" s="43" t="e">
        <v>#N/A</v>
      </c>
    </row>
    <row r="104" ht="16.5" spans="1:39">
      <c r="A104" s="46">
        <v>101</v>
      </c>
      <c r="B104" s="46" t="s">
        <v>290</v>
      </c>
      <c r="C104" s="47" t="s">
        <v>291</v>
      </c>
      <c r="D104" s="47" t="s">
        <v>1078</v>
      </c>
      <c r="E104" s="47"/>
      <c r="F104" s="24">
        <v>67853.3333333334</v>
      </c>
      <c r="G104" s="24">
        <v>51160.91</v>
      </c>
      <c r="H104" s="24">
        <v>16692.4233333334</v>
      </c>
      <c r="I104" s="33">
        <v>29000</v>
      </c>
      <c r="J104" s="24"/>
      <c r="K104" s="24">
        <v>29000</v>
      </c>
      <c r="L104" s="24">
        <v>28853.3333333334</v>
      </c>
      <c r="M104" s="24"/>
      <c r="N104" s="24">
        <v>28853.3333333334</v>
      </c>
      <c r="O104" s="24">
        <v>10000</v>
      </c>
      <c r="P104" s="24"/>
      <c r="Q104" s="24">
        <v>10000</v>
      </c>
      <c r="R104" s="24"/>
      <c r="S104" s="24"/>
      <c r="T104" s="24">
        <v>0</v>
      </c>
      <c r="U104" s="24"/>
      <c r="V104" s="24">
        <v>51160.91</v>
      </c>
      <c r="W104" s="24">
        <v>-51160.91</v>
      </c>
      <c r="X104" s="24"/>
      <c r="Y104" s="24"/>
      <c r="Z104" s="24">
        <v>0</v>
      </c>
      <c r="AA104" s="24"/>
      <c r="AB104" s="24"/>
      <c r="AC104" s="24">
        <v>0</v>
      </c>
      <c r="AD104" s="47"/>
      <c r="AE104" s="42">
        <v>51160.91</v>
      </c>
      <c r="AF104" s="42">
        <v>41160.91</v>
      </c>
      <c r="AG104" s="42">
        <v>12307.5766666666</v>
      </c>
      <c r="AH104" s="42">
        <v>-16692.4233333334</v>
      </c>
      <c r="AI104" s="43" t="e">
        <v>#N/A</v>
      </c>
      <c r="AJ104" s="43">
        <v>0</v>
      </c>
      <c r="AK104" s="43" t="e">
        <v>#N/A</v>
      </c>
      <c r="AL104" s="43" t="e">
        <v>#N/A</v>
      </c>
      <c r="AM104" s="43" t="e">
        <v>#N/A</v>
      </c>
    </row>
    <row r="105" ht="16.5" spans="1:39">
      <c r="A105" s="51">
        <v>102</v>
      </c>
      <c r="B105" s="51" t="s">
        <v>292</v>
      </c>
      <c r="C105" s="52" t="s">
        <v>293</v>
      </c>
      <c r="D105" s="52" t="s">
        <v>1078</v>
      </c>
      <c r="E105" s="52"/>
      <c r="F105" s="24">
        <v>149979.092</v>
      </c>
      <c r="G105" s="24">
        <v>125000</v>
      </c>
      <c r="H105" s="24">
        <v>24979.092</v>
      </c>
      <c r="I105" s="33">
        <v>30000</v>
      </c>
      <c r="J105" s="24">
        <v>40000</v>
      </c>
      <c r="K105" s="24">
        <v>-10000</v>
      </c>
      <c r="L105" s="24">
        <v>13990.528</v>
      </c>
      <c r="M105" s="24"/>
      <c r="N105" s="24">
        <v>13990.528</v>
      </c>
      <c r="O105" s="24">
        <v>20000</v>
      </c>
      <c r="P105" s="24"/>
      <c r="Q105" s="24">
        <v>20000</v>
      </c>
      <c r="R105" s="24">
        <v>23656</v>
      </c>
      <c r="S105" s="24">
        <v>23000</v>
      </c>
      <c r="T105" s="24">
        <v>656</v>
      </c>
      <c r="U105" s="24">
        <v>23000</v>
      </c>
      <c r="V105" s="24">
        <v>23000</v>
      </c>
      <c r="W105" s="24">
        <v>0</v>
      </c>
      <c r="X105" s="24">
        <v>21000</v>
      </c>
      <c r="Y105" s="24">
        <v>21000</v>
      </c>
      <c r="Z105" s="24">
        <v>0</v>
      </c>
      <c r="AA105" s="24">
        <v>18332.564</v>
      </c>
      <c r="AB105" s="24">
        <v>18000</v>
      </c>
      <c r="AC105" s="24">
        <v>332.563999999998</v>
      </c>
      <c r="AD105" s="47"/>
      <c r="AE105" s="42">
        <v>39011.436</v>
      </c>
      <c r="AF105" s="42">
        <v>19011.436</v>
      </c>
      <c r="AG105" s="42">
        <v>5020.908</v>
      </c>
      <c r="AH105" s="42">
        <v>-24979.092</v>
      </c>
      <c r="AI105" s="43" t="e">
        <v>#N/A</v>
      </c>
      <c r="AJ105" s="43">
        <v>0</v>
      </c>
      <c r="AK105" s="43" t="e">
        <v>#N/A</v>
      </c>
      <c r="AL105" s="43">
        <v>0</v>
      </c>
      <c r="AM105" s="43" t="e">
        <v>#N/A</v>
      </c>
    </row>
    <row r="106" ht="16.5" spans="1:39">
      <c r="A106" s="46">
        <v>103</v>
      </c>
      <c r="B106" s="46" t="s">
        <v>294</v>
      </c>
      <c r="C106" s="47" t="s">
        <v>295</v>
      </c>
      <c r="D106" s="47" t="s">
        <v>1078</v>
      </c>
      <c r="E106" s="47"/>
      <c r="F106" s="24">
        <v>267779.036</v>
      </c>
      <c r="G106" s="24">
        <v>383341.05</v>
      </c>
      <c r="H106" s="24">
        <v>-115562.014</v>
      </c>
      <c r="I106" s="33">
        <v>54000</v>
      </c>
      <c r="J106" s="24">
        <v>80341.05</v>
      </c>
      <c r="K106" s="24">
        <v>-26341.05</v>
      </c>
      <c r="L106" s="24">
        <v>53748.0133333334</v>
      </c>
      <c r="M106" s="24">
        <v>70000</v>
      </c>
      <c r="N106" s="24">
        <v>-16251.9866666666</v>
      </c>
      <c r="O106" s="24">
        <v>40000</v>
      </c>
      <c r="P106" s="24"/>
      <c r="Q106" s="24">
        <v>40000</v>
      </c>
      <c r="R106" s="24">
        <v>39836.0813333334</v>
      </c>
      <c r="S106" s="24">
        <v>40000</v>
      </c>
      <c r="T106" s="24">
        <v>-163.918666666599</v>
      </c>
      <c r="U106" s="24">
        <v>37000</v>
      </c>
      <c r="V106" s="24"/>
      <c r="W106" s="24">
        <v>37000</v>
      </c>
      <c r="X106" s="24">
        <v>23000</v>
      </c>
      <c r="Y106" s="24">
        <v>193000</v>
      </c>
      <c r="Z106" s="24">
        <v>-170000</v>
      </c>
      <c r="AA106" s="24">
        <v>20194.9413333333</v>
      </c>
      <c r="AB106" s="24"/>
      <c r="AC106" s="24">
        <v>20194.9413333333</v>
      </c>
      <c r="AD106" s="47"/>
      <c r="AE106" s="42">
        <v>263310.027333333</v>
      </c>
      <c r="AF106" s="42">
        <v>223310.027333333</v>
      </c>
      <c r="AG106" s="42">
        <v>169562.014</v>
      </c>
      <c r="AH106" s="42">
        <v>115562.014</v>
      </c>
      <c r="AI106" s="43" t="e">
        <v>#N/A</v>
      </c>
      <c r="AJ106" s="43">
        <v>0</v>
      </c>
      <c r="AK106" s="43" t="e">
        <v>#N/A</v>
      </c>
      <c r="AL106" s="43" t="e">
        <v>#N/A</v>
      </c>
      <c r="AM106" s="43" t="e">
        <v>#N/A</v>
      </c>
    </row>
    <row r="107" ht="16.5" spans="1:39">
      <c r="A107" s="51">
        <v>104</v>
      </c>
      <c r="B107" s="51" t="s">
        <v>296</v>
      </c>
      <c r="C107" s="52" t="s">
        <v>297</v>
      </c>
      <c r="D107" s="52" t="s">
        <v>1078</v>
      </c>
      <c r="E107" s="52"/>
      <c r="F107" s="24">
        <v>37453.3333333333</v>
      </c>
      <c r="G107" s="24">
        <v>9700</v>
      </c>
      <c r="H107" s="24">
        <v>27753.3333333333</v>
      </c>
      <c r="I107" s="33">
        <v>20000</v>
      </c>
      <c r="J107" s="24">
        <v>9700</v>
      </c>
      <c r="K107" s="24">
        <v>10300</v>
      </c>
      <c r="L107" s="24">
        <v>2493.33333333334</v>
      </c>
      <c r="M107" s="24"/>
      <c r="N107" s="24">
        <v>2493.33333333334</v>
      </c>
      <c r="O107" s="24">
        <v>0</v>
      </c>
      <c r="P107" s="24"/>
      <c r="Q107" s="24">
        <v>0</v>
      </c>
      <c r="R107" s="24">
        <v>14960</v>
      </c>
      <c r="S107" s="24"/>
      <c r="T107" s="24">
        <v>14960</v>
      </c>
      <c r="U107" s="24"/>
      <c r="V107" s="24"/>
      <c r="W107" s="24">
        <v>0</v>
      </c>
      <c r="X107" s="24"/>
      <c r="Y107" s="24"/>
      <c r="Z107" s="24">
        <v>0</v>
      </c>
      <c r="AA107" s="24"/>
      <c r="AB107" s="24"/>
      <c r="AC107" s="24">
        <v>0</v>
      </c>
      <c r="AD107" s="47"/>
      <c r="AE107" s="42">
        <v>-5260</v>
      </c>
      <c r="AF107" s="42">
        <v>-5260</v>
      </c>
      <c r="AG107" s="42">
        <v>-7753.33333333334</v>
      </c>
      <c r="AH107" s="42">
        <v>-27753.3333333333</v>
      </c>
      <c r="AI107" s="43" t="e">
        <v>#N/A</v>
      </c>
      <c r="AJ107" s="43">
        <v>0</v>
      </c>
      <c r="AK107" s="43" t="e">
        <v>#N/A</v>
      </c>
      <c r="AL107" s="43">
        <v>0</v>
      </c>
      <c r="AM107" s="43" t="e">
        <v>#N/A</v>
      </c>
    </row>
    <row r="108" ht="16.5" spans="1:39">
      <c r="A108" s="46">
        <v>105</v>
      </c>
      <c r="B108" s="46" t="s">
        <v>298</v>
      </c>
      <c r="C108" s="47" t="s">
        <v>299</v>
      </c>
      <c r="D108" s="47" t="s">
        <v>1078</v>
      </c>
      <c r="E108" s="47"/>
      <c r="F108" s="24">
        <v>443016.934666667</v>
      </c>
      <c r="G108" s="24">
        <v>291080</v>
      </c>
      <c r="H108" s="24">
        <v>151936.934666667</v>
      </c>
      <c r="I108" s="33">
        <v>71000</v>
      </c>
      <c r="J108" s="24">
        <v>50000</v>
      </c>
      <c r="K108" s="24">
        <v>21000</v>
      </c>
      <c r="L108" s="24">
        <v>70925.356</v>
      </c>
      <c r="M108" s="24">
        <v>49000</v>
      </c>
      <c r="N108" s="24">
        <v>21925.356</v>
      </c>
      <c r="O108" s="24">
        <v>50000</v>
      </c>
      <c r="P108" s="24">
        <v>78400</v>
      </c>
      <c r="Q108" s="24">
        <v>-28400</v>
      </c>
      <c r="R108" s="24">
        <v>77574.4946666667</v>
      </c>
      <c r="S108" s="24">
        <v>62720</v>
      </c>
      <c r="T108" s="24">
        <v>14854.4946666667</v>
      </c>
      <c r="U108" s="24">
        <v>64000</v>
      </c>
      <c r="V108" s="24"/>
      <c r="W108" s="24">
        <v>64000</v>
      </c>
      <c r="X108" s="24">
        <v>52000</v>
      </c>
      <c r="Y108" s="24">
        <v>50960</v>
      </c>
      <c r="Z108" s="24">
        <v>1040</v>
      </c>
      <c r="AA108" s="24">
        <v>57517.084</v>
      </c>
      <c r="AB108" s="24"/>
      <c r="AC108" s="24">
        <v>57517.084</v>
      </c>
      <c r="AD108" s="47"/>
      <c r="AE108" s="42">
        <v>39988.4213333333</v>
      </c>
      <c r="AF108" s="42">
        <v>-10011.5786666667</v>
      </c>
      <c r="AG108" s="42">
        <v>-80936.9346666667</v>
      </c>
      <c r="AH108" s="42">
        <v>-151936.934666667</v>
      </c>
      <c r="AI108" s="43" t="e">
        <v>#N/A</v>
      </c>
      <c r="AJ108" s="43">
        <v>0</v>
      </c>
      <c r="AK108" s="43" t="e">
        <v>#N/A</v>
      </c>
      <c r="AL108" s="43" t="e">
        <v>#N/A</v>
      </c>
      <c r="AM108" s="43" t="e">
        <v>#N/A</v>
      </c>
    </row>
    <row r="109" ht="16.5" spans="1:39">
      <c r="A109" s="46">
        <v>106</v>
      </c>
      <c r="B109" s="46" t="s">
        <v>300</v>
      </c>
      <c r="C109" s="47" t="s">
        <v>301</v>
      </c>
      <c r="D109" s="47" t="s">
        <v>1078</v>
      </c>
      <c r="E109" s="47"/>
      <c r="F109" s="24">
        <v>0</v>
      </c>
      <c r="G109" s="24">
        <v>0</v>
      </c>
      <c r="H109" s="24">
        <v>0</v>
      </c>
      <c r="I109" s="33">
        <v>0</v>
      </c>
      <c r="J109" s="24"/>
      <c r="K109" s="24">
        <v>0</v>
      </c>
      <c r="L109" s="24">
        <v>0</v>
      </c>
      <c r="M109" s="24"/>
      <c r="N109" s="24">
        <v>0</v>
      </c>
      <c r="O109" s="24">
        <v>0</v>
      </c>
      <c r="P109" s="24"/>
      <c r="Q109" s="24">
        <v>0</v>
      </c>
      <c r="R109" s="24">
        <v>0</v>
      </c>
      <c r="S109" s="24"/>
      <c r="T109" s="24">
        <v>0</v>
      </c>
      <c r="U109" s="24"/>
      <c r="V109" s="24"/>
      <c r="W109" s="24">
        <v>0</v>
      </c>
      <c r="X109" s="24"/>
      <c r="Y109" s="24"/>
      <c r="Z109" s="24">
        <v>0</v>
      </c>
      <c r="AA109" s="24"/>
      <c r="AB109" s="24"/>
      <c r="AC109" s="24">
        <v>0</v>
      </c>
      <c r="AD109" s="47"/>
      <c r="AE109" s="42">
        <v>0</v>
      </c>
      <c r="AF109" s="42">
        <v>0</v>
      </c>
      <c r="AG109" s="42">
        <v>0</v>
      </c>
      <c r="AH109" s="42">
        <v>0</v>
      </c>
      <c r="AI109" s="43" t="e">
        <v>#N/A</v>
      </c>
      <c r="AJ109" s="43">
        <v>0</v>
      </c>
      <c r="AK109" s="43" t="e">
        <v>#N/A</v>
      </c>
      <c r="AL109" s="43" t="e">
        <v>#N/A</v>
      </c>
      <c r="AM109" s="43" t="e">
        <v>#N/A</v>
      </c>
    </row>
    <row r="110" ht="16.5" spans="1:39">
      <c r="A110" s="46">
        <v>107</v>
      </c>
      <c r="B110" s="46" t="s">
        <v>302</v>
      </c>
      <c r="C110" s="47" t="s">
        <v>303</v>
      </c>
      <c r="D110" s="47" t="s">
        <v>1078</v>
      </c>
      <c r="E110" s="47"/>
      <c r="F110" s="24">
        <v>0</v>
      </c>
      <c r="G110" s="24">
        <v>0</v>
      </c>
      <c r="H110" s="24">
        <v>0</v>
      </c>
      <c r="I110" s="33">
        <v>0</v>
      </c>
      <c r="J110" s="24"/>
      <c r="K110" s="24">
        <v>0</v>
      </c>
      <c r="L110" s="24">
        <v>0</v>
      </c>
      <c r="M110" s="24"/>
      <c r="N110" s="24">
        <v>0</v>
      </c>
      <c r="O110" s="24">
        <v>0</v>
      </c>
      <c r="P110" s="24"/>
      <c r="Q110" s="24">
        <v>0</v>
      </c>
      <c r="R110" s="24">
        <v>0</v>
      </c>
      <c r="S110" s="24"/>
      <c r="T110" s="24">
        <v>0</v>
      </c>
      <c r="U110" s="24"/>
      <c r="V110" s="24"/>
      <c r="W110" s="24">
        <v>0</v>
      </c>
      <c r="X110" s="24"/>
      <c r="Y110" s="24"/>
      <c r="Z110" s="24">
        <v>0</v>
      </c>
      <c r="AA110" s="24"/>
      <c r="AB110" s="24"/>
      <c r="AC110" s="24">
        <v>0</v>
      </c>
      <c r="AD110" s="47"/>
      <c r="AE110" s="42">
        <v>0</v>
      </c>
      <c r="AF110" s="42">
        <v>0</v>
      </c>
      <c r="AG110" s="42">
        <v>0</v>
      </c>
      <c r="AH110" s="42">
        <v>0</v>
      </c>
      <c r="AI110" s="43" t="e">
        <v>#N/A</v>
      </c>
      <c r="AJ110" s="43">
        <v>0</v>
      </c>
      <c r="AK110" s="43" t="e">
        <v>#N/A</v>
      </c>
      <c r="AL110" s="43" t="e">
        <v>#N/A</v>
      </c>
      <c r="AM110" s="43" t="e">
        <v>#N/A</v>
      </c>
    </row>
    <row r="111" ht="16.5" spans="1:39">
      <c r="A111" s="46">
        <v>108</v>
      </c>
      <c r="B111" s="46" t="s">
        <v>306</v>
      </c>
      <c r="C111" s="47" t="s">
        <v>307</v>
      </c>
      <c r="D111" s="47" t="s">
        <v>1078</v>
      </c>
      <c r="E111" s="47"/>
      <c r="F111" s="24">
        <v>938690.965333332</v>
      </c>
      <c r="G111" s="24">
        <v>764280</v>
      </c>
      <c r="H111" s="24">
        <v>174410.965333332</v>
      </c>
      <c r="I111" s="33">
        <v>112000</v>
      </c>
      <c r="J111" s="24">
        <v>58200</v>
      </c>
      <c r="K111" s="24">
        <v>53800</v>
      </c>
      <c r="L111" s="24">
        <v>112292.666666666</v>
      </c>
      <c r="M111" s="24">
        <v>67900</v>
      </c>
      <c r="N111" s="24">
        <v>44392.6666666664</v>
      </c>
      <c r="O111" s="24">
        <v>140000</v>
      </c>
      <c r="P111" s="24">
        <v>67900</v>
      </c>
      <c r="Q111" s="24">
        <v>72100</v>
      </c>
      <c r="R111" s="24">
        <v>169128.078666666</v>
      </c>
      <c r="S111" s="24">
        <v>100000</v>
      </c>
      <c r="T111" s="24">
        <v>69128.078666666</v>
      </c>
      <c r="U111" s="24">
        <v>160000</v>
      </c>
      <c r="V111" s="24"/>
      <c r="W111" s="24">
        <v>160000</v>
      </c>
      <c r="X111" s="24">
        <v>124000</v>
      </c>
      <c r="Y111" s="24">
        <v>350000</v>
      </c>
      <c r="Z111" s="24">
        <v>-226000</v>
      </c>
      <c r="AA111" s="24">
        <v>121270.22</v>
      </c>
      <c r="AB111" s="24">
        <v>120280</v>
      </c>
      <c r="AC111" s="24">
        <v>990.220000000001</v>
      </c>
      <c r="AD111" s="47"/>
      <c r="AE111" s="42">
        <v>189881.701333334</v>
      </c>
      <c r="AF111" s="42">
        <v>49881.701333334</v>
      </c>
      <c r="AG111" s="42">
        <v>-62410.9653333324</v>
      </c>
      <c r="AH111" s="42">
        <v>-174410.965333332</v>
      </c>
      <c r="AI111" s="43" t="e">
        <v>#N/A</v>
      </c>
      <c r="AJ111" s="43">
        <v>0</v>
      </c>
      <c r="AK111" s="43" t="e">
        <v>#N/A</v>
      </c>
      <c r="AL111" s="43" t="e">
        <v>#N/A</v>
      </c>
      <c r="AM111" s="43" t="e">
        <v>#N/A</v>
      </c>
    </row>
    <row r="112" ht="16.5" spans="1:39">
      <c r="A112" s="46">
        <v>109</v>
      </c>
      <c r="B112" s="46" t="s">
        <v>308</v>
      </c>
      <c r="C112" s="47" t="s">
        <v>309</v>
      </c>
      <c r="D112" s="47" t="s">
        <v>1078</v>
      </c>
      <c r="E112" s="47"/>
      <c r="F112" s="24">
        <v>567610.782666667</v>
      </c>
      <c r="G112" s="24">
        <v>390130</v>
      </c>
      <c r="H112" s="24">
        <v>177480.782666667</v>
      </c>
      <c r="I112" s="33">
        <v>44000</v>
      </c>
      <c r="J112" s="24"/>
      <c r="K112" s="24">
        <v>44000</v>
      </c>
      <c r="L112" s="24">
        <v>44293.5613333334</v>
      </c>
      <c r="M112" s="24"/>
      <c r="N112" s="24">
        <v>44293.5613333334</v>
      </c>
      <c r="O112" s="24">
        <v>60000</v>
      </c>
      <c r="P112" s="24"/>
      <c r="Q112" s="24">
        <v>60000</v>
      </c>
      <c r="R112" s="24">
        <v>78858.7533333334</v>
      </c>
      <c r="S112" s="24"/>
      <c r="T112" s="24">
        <v>78858.7533333334</v>
      </c>
      <c r="U112" s="24">
        <v>91000</v>
      </c>
      <c r="V112" s="24">
        <v>100000</v>
      </c>
      <c r="W112" s="24">
        <v>-9000</v>
      </c>
      <c r="X112" s="24">
        <v>100000</v>
      </c>
      <c r="Y112" s="24">
        <v>145600</v>
      </c>
      <c r="Z112" s="24">
        <v>-45600</v>
      </c>
      <c r="AA112" s="24">
        <v>149458.468</v>
      </c>
      <c r="AB112" s="24">
        <v>144530</v>
      </c>
      <c r="AC112" s="24">
        <v>4928.46799999999</v>
      </c>
      <c r="AD112" s="47"/>
      <c r="AE112" s="42">
        <v>-29187.2213333334</v>
      </c>
      <c r="AF112" s="42">
        <v>-89187.2213333334</v>
      </c>
      <c r="AG112" s="42">
        <v>-133480.782666667</v>
      </c>
      <c r="AH112" s="42">
        <v>-177480.782666667</v>
      </c>
      <c r="AI112" s="43" t="e">
        <v>#N/A</v>
      </c>
      <c r="AJ112" s="43">
        <v>0</v>
      </c>
      <c r="AK112" s="43" t="e">
        <v>#N/A</v>
      </c>
      <c r="AL112" s="43" t="e">
        <v>#N/A</v>
      </c>
      <c r="AM112" s="43" t="e">
        <v>#N/A</v>
      </c>
    </row>
    <row r="113" ht="16.5" spans="1:39">
      <c r="A113" s="46">
        <v>110</v>
      </c>
      <c r="B113" s="46" t="s">
        <v>312</v>
      </c>
      <c r="C113" s="47" t="s">
        <v>313</v>
      </c>
      <c r="D113" s="47" t="s">
        <v>1078</v>
      </c>
      <c r="E113" s="47"/>
      <c r="F113" s="24">
        <v>0</v>
      </c>
      <c r="G113" s="24">
        <v>0</v>
      </c>
      <c r="H113" s="24">
        <v>0</v>
      </c>
      <c r="I113" s="33"/>
      <c r="J113" s="24"/>
      <c r="K113" s="24">
        <v>0</v>
      </c>
      <c r="L113" s="24">
        <v>0</v>
      </c>
      <c r="M113" s="24"/>
      <c r="N113" s="24">
        <v>0</v>
      </c>
      <c r="O113" s="24"/>
      <c r="P113" s="24"/>
      <c r="Q113" s="24">
        <v>0</v>
      </c>
      <c r="R113" s="24"/>
      <c r="S113" s="24"/>
      <c r="T113" s="24">
        <v>0</v>
      </c>
      <c r="U113" s="24"/>
      <c r="V113" s="24"/>
      <c r="W113" s="24">
        <v>0</v>
      </c>
      <c r="X113" s="24"/>
      <c r="Y113" s="24"/>
      <c r="Z113" s="24">
        <v>0</v>
      </c>
      <c r="AA113" s="24"/>
      <c r="AB113" s="24"/>
      <c r="AC113" s="24">
        <v>0</v>
      </c>
      <c r="AD113" s="47"/>
      <c r="AE113" s="42">
        <v>0</v>
      </c>
      <c r="AF113" s="42">
        <v>0</v>
      </c>
      <c r="AG113" s="42">
        <v>0</v>
      </c>
      <c r="AH113" s="42">
        <v>0</v>
      </c>
      <c r="AI113" s="43" t="e">
        <v>#N/A</v>
      </c>
      <c r="AJ113" s="43">
        <v>0</v>
      </c>
      <c r="AK113" s="43" t="e">
        <v>#N/A</v>
      </c>
      <c r="AL113" s="43" t="e">
        <v>#N/A</v>
      </c>
      <c r="AM113" s="43" t="e">
        <v>#N/A</v>
      </c>
    </row>
    <row r="114" ht="16.5" spans="1:39">
      <c r="A114" s="46">
        <v>111</v>
      </c>
      <c r="B114" s="46" t="s">
        <v>316</v>
      </c>
      <c r="C114" s="47" t="s">
        <v>317</v>
      </c>
      <c r="D114" s="47" t="s">
        <v>1078</v>
      </c>
      <c r="E114" s="47"/>
      <c r="F114" s="24">
        <v>1229.33333333333</v>
      </c>
      <c r="G114" s="24">
        <v>0</v>
      </c>
      <c r="H114" s="24">
        <v>1229.33333333333</v>
      </c>
      <c r="I114" s="33">
        <v>0</v>
      </c>
      <c r="J114" s="24"/>
      <c r="K114" s="24">
        <v>0</v>
      </c>
      <c r="L114" s="24">
        <v>173.333333333334</v>
      </c>
      <c r="M114" s="24"/>
      <c r="N114" s="24">
        <v>173.333333333334</v>
      </c>
      <c r="O114" s="24">
        <v>0</v>
      </c>
      <c r="P114" s="24"/>
      <c r="Q114" s="24">
        <v>0</v>
      </c>
      <c r="R114" s="24">
        <v>1056</v>
      </c>
      <c r="S114" s="24"/>
      <c r="T114" s="24">
        <v>1056</v>
      </c>
      <c r="U114" s="24"/>
      <c r="V114" s="24"/>
      <c r="W114" s="24">
        <v>0</v>
      </c>
      <c r="X114" s="24"/>
      <c r="Y114" s="24"/>
      <c r="Z114" s="24">
        <v>0</v>
      </c>
      <c r="AA114" s="24"/>
      <c r="AB114" s="24"/>
      <c r="AC114" s="24">
        <v>0</v>
      </c>
      <c r="AD114" s="47"/>
      <c r="AE114" s="42">
        <v>-1056</v>
      </c>
      <c r="AF114" s="42">
        <v>-1056</v>
      </c>
      <c r="AG114" s="42">
        <v>-1229.33333333333</v>
      </c>
      <c r="AH114" s="42">
        <v>-1229.33333333333</v>
      </c>
      <c r="AI114" s="43" t="e">
        <v>#N/A</v>
      </c>
      <c r="AJ114" s="43">
        <v>0</v>
      </c>
      <c r="AK114" s="43" t="e">
        <v>#N/A</v>
      </c>
      <c r="AL114" s="43" t="e">
        <v>#N/A</v>
      </c>
      <c r="AM114" s="43" t="e">
        <v>#N/A</v>
      </c>
    </row>
    <row r="115" ht="16.5" spans="1:39">
      <c r="A115" s="46">
        <v>112</v>
      </c>
      <c r="B115" s="46" t="s">
        <v>322</v>
      </c>
      <c r="C115" s="47" t="s">
        <v>323</v>
      </c>
      <c r="D115" s="47" t="s">
        <v>1078</v>
      </c>
      <c r="E115" s="47"/>
      <c r="F115" s="24">
        <v>0</v>
      </c>
      <c r="G115" s="24">
        <v>0</v>
      </c>
      <c r="H115" s="24">
        <v>0</v>
      </c>
      <c r="I115" s="33">
        <v>0</v>
      </c>
      <c r="J115" s="24"/>
      <c r="K115" s="24">
        <v>0</v>
      </c>
      <c r="L115" s="24">
        <v>0</v>
      </c>
      <c r="M115" s="24"/>
      <c r="N115" s="24">
        <v>0</v>
      </c>
      <c r="O115" s="24">
        <v>0</v>
      </c>
      <c r="P115" s="24"/>
      <c r="Q115" s="24">
        <v>0</v>
      </c>
      <c r="R115" s="24">
        <v>0</v>
      </c>
      <c r="S115" s="24"/>
      <c r="T115" s="24">
        <v>0</v>
      </c>
      <c r="U115" s="24"/>
      <c r="V115" s="24"/>
      <c r="W115" s="24">
        <v>0</v>
      </c>
      <c r="X115" s="24"/>
      <c r="Y115" s="24"/>
      <c r="Z115" s="24">
        <v>0</v>
      </c>
      <c r="AA115" s="24"/>
      <c r="AB115" s="24"/>
      <c r="AC115" s="24">
        <v>0</v>
      </c>
      <c r="AD115" s="47"/>
      <c r="AE115" s="42">
        <v>0</v>
      </c>
      <c r="AF115" s="42">
        <v>0</v>
      </c>
      <c r="AG115" s="42">
        <v>0</v>
      </c>
      <c r="AH115" s="42">
        <v>0</v>
      </c>
      <c r="AI115" s="43" t="e">
        <v>#N/A</v>
      </c>
      <c r="AJ115" s="43">
        <v>0</v>
      </c>
      <c r="AK115" s="43" t="e">
        <v>#N/A</v>
      </c>
      <c r="AL115" s="43" t="e">
        <v>#N/A</v>
      </c>
      <c r="AM115" s="43" t="e">
        <v>#N/A</v>
      </c>
    </row>
    <row r="116" ht="16.5" spans="1:39">
      <c r="A116" s="46">
        <v>113</v>
      </c>
      <c r="B116" s="46" t="s">
        <v>801</v>
      </c>
      <c r="C116" s="47" t="s">
        <v>802</v>
      </c>
      <c r="D116" s="47" t="s">
        <v>1078</v>
      </c>
      <c r="E116" s="47"/>
      <c r="F116" s="24">
        <v>0</v>
      </c>
      <c r="G116" s="24">
        <v>0</v>
      </c>
      <c r="H116" s="24">
        <v>0</v>
      </c>
      <c r="I116" s="33">
        <v>0</v>
      </c>
      <c r="J116" s="24"/>
      <c r="K116" s="24">
        <v>0</v>
      </c>
      <c r="L116" s="24">
        <v>0</v>
      </c>
      <c r="M116" s="24"/>
      <c r="N116" s="24">
        <v>0</v>
      </c>
      <c r="O116" s="24">
        <v>0</v>
      </c>
      <c r="P116" s="24"/>
      <c r="Q116" s="24">
        <v>0</v>
      </c>
      <c r="R116" s="24">
        <v>0</v>
      </c>
      <c r="S116" s="24"/>
      <c r="T116" s="24">
        <v>0</v>
      </c>
      <c r="U116" s="24"/>
      <c r="V116" s="24"/>
      <c r="W116" s="24">
        <v>0</v>
      </c>
      <c r="X116" s="24"/>
      <c r="Y116" s="24"/>
      <c r="Z116" s="24">
        <v>0</v>
      </c>
      <c r="AA116" s="24"/>
      <c r="AB116" s="24"/>
      <c r="AC116" s="24">
        <v>0</v>
      </c>
      <c r="AD116" s="47"/>
      <c r="AE116" s="42">
        <v>0</v>
      </c>
      <c r="AF116" s="42">
        <v>0</v>
      </c>
      <c r="AG116" s="42">
        <v>0</v>
      </c>
      <c r="AH116" s="42">
        <v>0</v>
      </c>
      <c r="AI116" s="43" t="e">
        <v>#N/A</v>
      </c>
      <c r="AJ116" s="43">
        <v>0</v>
      </c>
      <c r="AK116" s="43" t="e">
        <v>#N/A</v>
      </c>
      <c r="AL116" s="43" t="e">
        <v>#N/A</v>
      </c>
      <c r="AM116" s="43" t="e">
        <v>#N/A</v>
      </c>
    </row>
    <row r="117" ht="16.5" spans="1:39">
      <c r="A117" s="46">
        <v>114</v>
      </c>
      <c r="B117" s="46" t="s">
        <v>324</v>
      </c>
      <c r="C117" s="47" t="s">
        <v>325</v>
      </c>
      <c r="D117" s="47" t="s">
        <v>1078</v>
      </c>
      <c r="E117" s="47"/>
      <c r="F117" s="24">
        <v>2186.66666666666</v>
      </c>
      <c r="G117" s="24">
        <v>0</v>
      </c>
      <c r="H117" s="24">
        <v>2186.66666666666</v>
      </c>
      <c r="I117" s="33">
        <v>1000</v>
      </c>
      <c r="J117" s="24"/>
      <c r="K117" s="24">
        <v>1000</v>
      </c>
      <c r="L117" s="24">
        <v>1186.66666666666</v>
      </c>
      <c r="M117" s="24"/>
      <c r="N117" s="24">
        <v>1186.66666666666</v>
      </c>
      <c r="O117" s="24">
        <v>0</v>
      </c>
      <c r="P117" s="24"/>
      <c r="Q117" s="24">
        <v>0</v>
      </c>
      <c r="R117" s="24">
        <v>0</v>
      </c>
      <c r="S117" s="24"/>
      <c r="T117" s="24">
        <v>0</v>
      </c>
      <c r="U117" s="24"/>
      <c r="V117" s="24"/>
      <c r="W117" s="24">
        <v>0</v>
      </c>
      <c r="X117" s="24"/>
      <c r="Y117" s="24"/>
      <c r="Z117" s="24">
        <v>0</v>
      </c>
      <c r="AA117" s="24"/>
      <c r="AB117" s="24"/>
      <c r="AC117" s="24">
        <v>0</v>
      </c>
      <c r="AD117" s="47"/>
      <c r="AE117" s="42">
        <v>0</v>
      </c>
      <c r="AF117" s="42">
        <v>0</v>
      </c>
      <c r="AG117" s="42">
        <v>-1186.66666666666</v>
      </c>
      <c r="AH117" s="42">
        <v>-2186.66666666666</v>
      </c>
      <c r="AI117" s="43" t="e">
        <v>#N/A</v>
      </c>
      <c r="AJ117" s="43">
        <v>0</v>
      </c>
      <c r="AK117" s="43" t="e">
        <v>#N/A</v>
      </c>
      <c r="AL117" s="43" t="e">
        <v>#N/A</v>
      </c>
      <c r="AM117" s="43" t="e">
        <v>#N/A</v>
      </c>
    </row>
    <row r="118" ht="16.5" spans="1:39">
      <c r="A118" s="46">
        <v>115</v>
      </c>
      <c r="B118" s="46" t="s">
        <v>328</v>
      </c>
      <c r="C118" s="47" t="s">
        <v>329</v>
      </c>
      <c r="D118" s="47" t="s">
        <v>1078</v>
      </c>
      <c r="E118" s="47"/>
      <c r="F118" s="24">
        <v>0</v>
      </c>
      <c r="G118" s="24">
        <v>0</v>
      </c>
      <c r="H118" s="24">
        <v>0</v>
      </c>
      <c r="I118" s="33">
        <v>0</v>
      </c>
      <c r="J118" s="24"/>
      <c r="K118" s="24">
        <v>0</v>
      </c>
      <c r="L118" s="24">
        <v>0</v>
      </c>
      <c r="M118" s="24"/>
      <c r="N118" s="24">
        <v>0</v>
      </c>
      <c r="O118" s="24">
        <v>0</v>
      </c>
      <c r="P118" s="24"/>
      <c r="Q118" s="24">
        <v>0</v>
      </c>
      <c r="R118" s="24">
        <v>0</v>
      </c>
      <c r="S118" s="24"/>
      <c r="T118" s="24">
        <v>0</v>
      </c>
      <c r="U118" s="24"/>
      <c r="V118" s="24"/>
      <c r="W118" s="24">
        <v>0</v>
      </c>
      <c r="X118" s="24"/>
      <c r="Y118" s="24"/>
      <c r="Z118" s="24">
        <v>0</v>
      </c>
      <c r="AA118" s="24"/>
      <c r="AB118" s="24"/>
      <c r="AC118" s="24">
        <v>0</v>
      </c>
      <c r="AD118" s="47"/>
      <c r="AE118" s="42">
        <v>0</v>
      </c>
      <c r="AF118" s="42">
        <v>0</v>
      </c>
      <c r="AG118" s="42">
        <v>0</v>
      </c>
      <c r="AH118" s="42">
        <v>0</v>
      </c>
      <c r="AI118" s="43" t="e">
        <v>#N/A</v>
      </c>
      <c r="AJ118" s="43">
        <v>0</v>
      </c>
      <c r="AK118" s="43" t="e">
        <v>#N/A</v>
      </c>
      <c r="AL118" s="43" t="e">
        <v>#N/A</v>
      </c>
      <c r="AM118" s="43" t="e">
        <v>#N/A</v>
      </c>
    </row>
    <row r="119" ht="16.5" spans="1:39">
      <c r="A119" s="46">
        <v>116</v>
      </c>
      <c r="B119" s="46" t="s">
        <v>344</v>
      </c>
      <c r="C119" s="47" t="s">
        <v>345</v>
      </c>
      <c r="D119" s="47" t="s">
        <v>1078</v>
      </c>
      <c r="E119" s="47"/>
      <c r="F119" s="24">
        <v>15952.6666666667</v>
      </c>
      <c r="G119" s="24">
        <v>18445</v>
      </c>
      <c r="H119" s="24">
        <v>-2492.33333333333</v>
      </c>
      <c r="I119" s="33">
        <v>3100</v>
      </c>
      <c r="J119" s="24">
        <v>3100</v>
      </c>
      <c r="K119" s="24">
        <v>0</v>
      </c>
      <c r="L119" s="24">
        <v>646.666666666667</v>
      </c>
      <c r="M119" s="24"/>
      <c r="N119" s="24">
        <v>646.666666666667</v>
      </c>
      <c r="O119" s="24"/>
      <c r="P119" s="24"/>
      <c r="Q119" s="24">
        <v>0</v>
      </c>
      <c r="R119" s="24">
        <v>6160</v>
      </c>
      <c r="S119" s="24"/>
      <c r="T119" s="24">
        <v>6160</v>
      </c>
      <c r="U119" s="24">
        <v>2000</v>
      </c>
      <c r="V119" s="24">
        <v>11345</v>
      </c>
      <c r="W119" s="24">
        <v>-9345</v>
      </c>
      <c r="X119" s="24">
        <v>2000</v>
      </c>
      <c r="Y119" s="24">
        <v>2000</v>
      </c>
      <c r="Z119" s="24">
        <v>0</v>
      </c>
      <c r="AA119" s="24">
        <v>2046</v>
      </c>
      <c r="AB119" s="24">
        <v>2000</v>
      </c>
      <c r="AC119" s="24">
        <v>46</v>
      </c>
      <c r="AD119" s="47"/>
      <c r="AE119" s="42">
        <v>6239</v>
      </c>
      <c r="AF119" s="42">
        <v>6239</v>
      </c>
      <c r="AG119" s="42">
        <v>5592.33333333333</v>
      </c>
      <c r="AH119" s="42">
        <v>2492.33333333333</v>
      </c>
      <c r="AI119" s="43" t="e">
        <v>#N/A</v>
      </c>
      <c r="AJ119" s="43">
        <v>0</v>
      </c>
      <c r="AK119" s="43" t="e">
        <v>#N/A</v>
      </c>
      <c r="AL119" s="43" t="e">
        <v>#N/A</v>
      </c>
      <c r="AM119" s="43" t="e">
        <v>#N/A</v>
      </c>
    </row>
    <row r="120" ht="16.5" spans="1:39">
      <c r="A120" s="46">
        <v>117</v>
      </c>
      <c r="B120" s="46" t="s">
        <v>346</v>
      </c>
      <c r="C120" s="47" t="s">
        <v>347</v>
      </c>
      <c r="D120" s="47" t="s">
        <v>1078</v>
      </c>
      <c r="E120" s="47"/>
      <c r="F120" s="24">
        <v>0</v>
      </c>
      <c r="G120" s="24">
        <v>0</v>
      </c>
      <c r="H120" s="24">
        <v>0</v>
      </c>
      <c r="I120" s="33">
        <v>0</v>
      </c>
      <c r="J120" s="24"/>
      <c r="K120" s="24">
        <v>0</v>
      </c>
      <c r="L120" s="24">
        <v>0</v>
      </c>
      <c r="M120" s="24"/>
      <c r="N120" s="24">
        <v>0</v>
      </c>
      <c r="O120" s="24">
        <v>0</v>
      </c>
      <c r="P120" s="24"/>
      <c r="Q120" s="24">
        <v>0</v>
      </c>
      <c r="R120" s="24">
        <v>0</v>
      </c>
      <c r="S120" s="24"/>
      <c r="T120" s="24">
        <v>0</v>
      </c>
      <c r="U120" s="24"/>
      <c r="V120" s="24"/>
      <c r="W120" s="24">
        <v>0</v>
      </c>
      <c r="X120" s="24"/>
      <c r="Y120" s="24"/>
      <c r="Z120" s="24">
        <v>0</v>
      </c>
      <c r="AA120" s="24"/>
      <c r="AB120" s="24"/>
      <c r="AC120" s="24">
        <v>0</v>
      </c>
      <c r="AD120" s="47"/>
      <c r="AE120" s="42">
        <v>0</v>
      </c>
      <c r="AF120" s="42">
        <v>0</v>
      </c>
      <c r="AG120" s="42">
        <v>0</v>
      </c>
      <c r="AH120" s="42">
        <v>0</v>
      </c>
      <c r="AI120" s="43" t="e">
        <v>#N/A</v>
      </c>
      <c r="AJ120" s="43">
        <v>0</v>
      </c>
      <c r="AK120" s="43" t="e">
        <v>#N/A</v>
      </c>
      <c r="AL120" s="43" t="e">
        <v>#N/A</v>
      </c>
      <c r="AM120" s="43" t="e">
        <v>#N/A</v>
      </c>
    </row>
    <row r="121" ht="16.5" spans="1:39">
      <c r="A121" s="46">
        <v>118</v>
      </c>
      <c r="B121" s="46" t="s">
        <v>348</v>
      </c>
      <c r="C121" s="47" t="s">
        <v>349</v>
      </c>
      <c r="D121" s="47" t="s">
        <v>1078</v>
      </c>
      <c r="E121" s="47"/>
      <c r="F121" s="24">
        <v>0</v>
      </c>
      <c r="G121" s="24">
        <v>0</v>
      </c>
      <c r="H121" s="24">
        <v>0</v>
      </c>
      <c r="I121" s="33">
        <v>0</v>
      </c>
      <c r="J121" s="24"/>
      <c r="K121" s="24">
        <v>0</v>
      </c>
      <c r="L121" s="24">
        <v>0</v>
      </c>
      <c r="M121" s="24"/>
      <c r="N121" s="24">
        <v>0</v>
      </c>
      <c r="O121" s="24">
        <v>0</v>
      </c>
      <c r="P121" s="24"/>
      <c r="Q121" s="24">
        <v>0</v>
      </c>
      <c r="R121" s="24">
        <v>0</v>
      </c>
      <c r="S121" s="24"/>
      <c r="T121" s="24">
        <v>0</v>
      </c>
      <c r="U121" s="24"/>
      <c r="V121" s="24"/>
      <c r="W121" s="24">
        <v>0</v>
      </c>
      <c r="X121" s="24"/>
      <c r="Y121" s="24"/>
      <c r="Z121" s="24">
        <v>0</v>
      </c>
      <c r="AA121" s="24"/>
      <c r="AB121" s="24"/>
      <c r="AC121" s="24">
        <v>0</v>
      </c>
      <c r="AD121" s="47"/>
      <c r="AE121" s="42">
        <v>0</v>
      </c>
      <c r="AF121" s="42">
        <v>0</v>
      </c>
      <c r="AG121" s="42">
        <v>0</v>
      </c>
      <c r="AH121" s="42">
        <v>0</v>
      </c>
      <c r="AI121" s="43" t="e">
        <v>#N/A</v>
      </c>
      <c r="AJ121" s="43">
        <v>0</v>
      </c>
      <c r="AK121" s="43" t="e">
        <v>#N/A</v>
      </c>
      <c r="AL121" s="43" t="e">
        <v>#N/A</v>
      </c>
      <c r="AM121" s="43" t="e">
        <v>#N/A</v>
      </c>
    </row>
    <row r="122" ht="16.5" spans="1:39">
      <c r="A122" s="46">
        <v>119</v>
      </c>
      <c r="B122" s="46" t="s">
        <v>358</v>
      </c>
      <c r="C122" s="47" t="s">
        <v>359</v>
      </c>
      <c r="D122" s="47" t="s">
        <v>1078</v>
      </c>
      <c r="E122" s="47"/>
      <c r="F122" s="24">
        <v>0</v>
      </c>
      <c r="G122" s="24">
        <v>0</v>
      </c>
      <c r="H122" s="24">
        <v>0</v>
      </c>
      <c r="I122" s="33">
        <v>0</v>
      </c>
      <c r="J122" s="24"/>
      <c r="K122" s="24">
        <v>0</v>
      </c>
      <c r="L122" s="24">
        <v>0</v>
      </c>
      <c r="M122" s="24"/>
      <c r="N122" s="24">
        <v>0</v>
      </c>
      <c r="O122" s="24">
        <v>0</v>
      </c>
      <c r="P122" s="24"/>
      <c r="Q122" s="24">
        <v>0</v>
      </c>
      <c r="R122" s="24">
        <v>0</v>
      </c>
      <c r="S122" s="24"/>
      <c r="T122" s="24">
        <v>0</v>
      </c>
      <c r="U122" s="24"/>
      <c r="V122" s="24"/>
      <c r="W122" s="24">
        <v>0</v>
      </c>
      <c r="X122" s="24"/>
      <c r="Y122" s="24"/>
      <c r="Z122" s="24">
        <v>0</v>
      </c>
      <c r="AA122" s="24"/>
      <c r="AB122" s="24"/>
      <c r="AC122" s="24">
        <v>0</v>
      </c>
      <c r="AD122" s="47"/>
      <c r="AE122" s="42">
        <v>0</v>
      </c>
      <c r="AF122" s="42">
        <v>0</v>
      </c>
      <c r="AG122" s="42">
        <v>0</v>
      </c>
      <c r="AH122" s="42">
        <v>0</v>
      </c>
      <c r="AI122" s="43" t="e">
        <v>#N/A</v>
      </c>
      <c r="AJ122" s="43">
        <v>0</v>
      </c>
      <c r="AK122" s="43" t="e">
        <v>#N/A</v>
      </c>
      <c r="AL122" s="43" t="e">
        <v>#N/A</v>
      </c>
      <c r="AM122" s="43" t="e">
        <v>#N/A</v>
      </c>
    </row>
    <row r="123" ht="16.5" spans="1:39">
      <c r="A123" s="46">
        <v>120</v>
      </c>
      <c r="B123" s="46" t="s">
        <v>362</v>
      </c>
      <c r="C123" s="47" t="s">
        <v>363</v>
      </c>
      <c r="D123" s="47" t="s">
        <v>1078</v>
      </c>
      <c r="E123" s="47"/>
      <c r="F123" s="24">
        <v>18012.6786666667</v>
      </c>
      <c r="G123" s="24">
        <v>35410.19</v>
      </c>
      <c r="H123" s="24">
        <v>-17397.5113333333</v>
      </c>
      <c r="I123" s="33">
        <v>3000</v>
      </c>
      <c r="J123" s="24"/>
      <c r="K123" s="24">
        <v>3000</v>
      </c>
      <c r="L123" s="24">
        <v>3363.564</v>
      </c>
      <c r="M123" s="24">
        <v>4774.39</v>
      </c>
      <c r="N123" s="24">
        <v>-1410.826</v>
      </c>
      <c r="O123" s="24">
        <v>0</v>
      </c>
      <c r="P123" s="24">
        <v>10000</v>
      </c>
      <c r="Q123" s="24">
        <v>-10000</v>
      </c>
      <c r="R123" s="24">
        <v>5449.11466666666</v>
      </c>
      <c r="S123" s="24"/>
      <c r="T123" s="24">
        <v>5449.11466666666</v>
      </c>
      <c r="U123" s="24">
        <v>2000</v>
      </c>
      <c r="V123" s="24">
        <v>16635.8</v>
      </c>
      <c r="W123" s="24">
        <v>-14635.8</v>
      </c>
      <c r="X123" s="24">
        <v>2000</v>
      </c>
      <c r="Y123" s="24">
        <v>2000</v>
      </c>
      <c r="Z123" s="24">
        <v>0</v>
      </c>
      <c r="AA123" s="24">
        <v>2200</v>
      </c>
      <c r="AB123" s="24">
        <v>2000</v>
      </c>
      <c r="AC123" s="24">
        <v>200</v>
      </c>
      <c r="AD123" s="47"/>
      <c r="AE123" s="42">
        <v>23761.0753333333</v>
      </c>
      <c r="AF123" s="42">
        <v>23761.0753333333</v>
      </c>
      <c r="AG123" s="42">
        <v>20397.5113333333</v>
      </c>
      <c r="AH123" s="42">
        <v>17397.5113333333</v>
      </c>
      <c r="AI123" s="43" t="e">
        <v>#N/A</v>
      </c>
      <c r="AJ123" s="43">
        <v>0</v>
      </c>
      <c r="AK123" s="43" t="e">
        <v>#N/A</v>
      </c>
      <c r="AL123" s="43" t="e">
        <v>#N/A</v>
      </c>
      <c r="AM123" s="43" t="e">
        <v>#N/A</v>
      </c>
    </row>
    <row r="124" ht="16.5" spans="1:39">
      <c r="A124" s="46">
        <v>121</v>
      </c>
      <c r="B124" s="46" t="s">
        <v>366</v>
      </c>
      <c r="C124" s="47" t="s">
        <v>367</v>
      </c>
      <c r="D124" s="47" t="s">
        <v>1078</v>
      </c>
      <c r="E124" s="47"/>
      <c r="F124" s="24">
        <v>334.206666666666</v>
      </c>
      <c r="G124" s="24">
        <v>9237.85</v>
      </c>
      <c r="H124" s="24">
        <v>-8903.64333333333</v>
      </c>
      <c r="I124" s="33">
        <v>0</v>
      </c>
      <c r="J124" s="24"/>
      <c r="K124" s="24">
        <v>0</v>
      </c>
      <c r="L124" s="24">
        <v>96.3546666666664</v>
      </c>
      <c r="M124" s="24">
        <v>9000</v>
      </c>
      <c r="N124" s="24">
        <v>-8903.64533333333</v>
      </c>
      <c r="O124" s="24">
        <v>0</v>
      </c>
      <c r="P124" s="24"/>
      <c r="Q124" s="24">
        <v>0</v>
      </c>
      <c r="R124" s="24">
        <v>0</v>
      </c>
      <c r="S124" s="24"/>
      <c r="T124" s="24">
        <v>0</v>
      </c>
      <c r="U124" s="24"/>
      <c r="V124" s="24"/>
      <c r="W124" s="24">
        <v>0</v>
      </c>
      <c r="X124" s="24">
        <v>0</v>
      </c>
      <c r="Y124" s="24"/>
      <c r="Z124" s="24">
        <v>0</v>
      </c>
      <c r="AA124" s="24">
        <v>237.852</v>
      </c>
      <c r="AB124" s="24">
        <v>237.85</v>
      </c>
      <c r="AC124" s="24">
        <v>0.00200000000000955</v>
      </c>
      <c r="AD124" s="47"/>
      <c r="AE124" s="42">
        <v>8999.998</v>
      </c>
      <c r="AF124" s="42">
        <v>8999.998</v>
      </c>
      <c r="AG124" s="42">
        <v>8903.64333333333</v>
      </c>
      <c r="AH124" s="42">
        <v>8903.64333333333</v>
      </c>
      <c r="AI124" s="43" t="e">
        <v>#N/A</v>
      </c>
      <c r="AJ124" s="43">
        <v>0</v>
      </c>
      <c r="AK124" s="43" t="e">
        <v>#N/A</v>
      </c>
      <c r="AL124" s="43" t="e">
        <v>#N/A</v>
      </c>
      <c r="AM124" s="43" t="e">
        <v>#N/A</v>
      </c>
    </row>
    <row r="125" ht="16.5" spans="1:39">
      <c r="A125" s="46">
        <v>122</v>
      </c>
      <c r="B125" s="46" t="s">
        <v>374</v>
      </c>
      <c r="C125" s="47" t="s">
        <v>375</v>
      </c>
      <c r="D125" s="47" t="s">
        <v>1078</v>
      </c>
      <c r="E125" s="47"/>
      <c r="F125" s="24">
        <v>0</v>
      </c>
      <c r="G125" s="24">
        <v>0</v>
      </c>
      <c r="H125" s="24">
        <v>0</v>
      </c>
      <c r="I125" s="33">
        <v>0</v>
      </c>
      <c r="J125" s="24"/>
      <c r="K125" s="24">
        <v>0</v>
      </c>
      <c r="L125" s="24">
        <v>0</v>
      </c>
      <c r="M125" s="24"/>
      <c r="N125" s="24">
        <v>0</v>
      </c>
      <c r="O125" s="24">
        <v>0</v>
      </c>
      <c r="P125" s="24"/>
      <c r="Q125" s="24">
        <v>0</v>
      </c>
      <c r="R125" s="24">
        <v>0</v>
      </c>
      <c r="S125" s="24"/>
      <c r="T125" s="24">
        <v>0</v>
      </c>
      <c r="U125" s="24"/>
      <c r="V125" s="24"/>
      <c r="W125" s="24">
        <v>0</v>
      </c>
      <c r="X125" s="24"/>
      <c r="Y125" s="24"/>
      <c r="Z125" s="24">
        <v>0</v>
      </c>
      <c r="AA125" s="24"/>
      <c r="AB125" s="24"/>
      <c r="AC125" s="24">
        <v>0</v>
      </c>
      <c r="AD125" s="47"/>
      <c r="AE125" s="42">
        <v>0</v>
      </c>
      <c r="AF125" s="42">
        <v>0</v>
      </c>
      <c r="AG125" s="42">
        <v>0</v>
      </c>
      <c r="AH125" s="42">
        <v>0</v>
      </c>
      <c r="AI125" s="43" t="e">
        <v>#N/A</v>
      </c>
      <c r="AJ125" s="43">
        <v>0</v>
      </c>
      <c r="AK125" s="43" t="e">
        <v>#N/A</v>
      </c>
      <c r="AL125" s="43" t="e">
        <v>#N/A</v>
      </c>
      <c r="AM125" s="43" t="e">
        <v>#N/A</v>
      </c>
    </row>
    <row r="126" ht="16.5" spans="1:39">
      <c r="A126" s="46">
        <v>123</v>
      </c>
      <c r="B126" s="46" t="s">
        <v>803</v>
      </c>
      <c r="C126" s="47" t="s">
        <v>804</v>
      </c>
      <c r="D126" s="47" t="s">
        <v>1078</v>
      </c>
      <c r="E126" s="47"/>
      <c r="F126" s="24">
        <v>0</v>
      </c>
      <c r="G126" s="24">
        <v>0</v>
      </c>
      <c r="H126" s="24">
        <v>0</v>
      </c>
      <c r="I126" s="33"/>
      <c r="J126" s="24"/>
      <c r="K126" s="24">
        <v>0</v>
      </c>
      <c r="L126" s="24">
        <v>0</v>
      </c>
      <c r="M126" s="24"/>
      <c r="N126" s="24">
        <v>0</v>
      </c>
      <c r="O126" s="24">
        <v>0</v>
      </c>
      <c r="P126" s="24"/>
      <c r="Q126" s="24">
        <v>0</v>
      </c>
      <c r="R126" s="24">
        <v>0</v>
      </c>
      <c r="S126" s="24"/>
      <c r="T126" s="24">
        <v>0</v>
      </c>
      <c r="U126" s="24"/>
      <c r="V126" s="24"/>
      <c r="W126" s="24">
        <v>0</v>
      </c>
      <c r="X126" s="24"/>
      <c r="Y126" s="24"/>
      <c r="Z126" s="24">
        <v>0</v>
      </c>
      <c r="AA126" s="24"/>
      <c r="AB126" s="24"/>
      <c r="AC126" s="24">
        <v>0</v>
      </c>
      <c r="AD126" s="47"/>
      <c r="AE126" s="42">
        <v>0</v>
      </c>
      <c r="AF126" s="42">
        <v>0</v>
      </c>
      <c r="AG126" s="42">
        <v>0</v>
      </c>
      <c r="AH126" s="42">
        <v>0</v>
      </c>
      <c r="AI126" s="43" t="e">
        <v>#N/A</v>
      </c>
      <c r="AJ126" s="43">
        <v>0</v>
      </c>
      <c r="AK126" s="43" t="e">
        <v>#N/A</v>
      </c>
      <c r="AL126" s="43" t="e">
        <v>#N/A</v>
      </c>
      <c r="AM126" s="43" t="e">
        <v>#N/A</v>
      </c>
    </row>
    <row r="127" ht="16.5" spans="1:39">
      <c r="A127" s="46">
        <v>124</v>
      </c>
      <c r="B127" s="46" t="s">
        <v>376</v>
      </c>
      <c r="C127" s="47" t="s">
        <v>377</v>
      </c>
      <c r="D127" s="47" t="s">
        <v>1078</v>
      </c>
      <c r="E127" s="47"/>
      <c r="F127" s="24">
        <v>171699.88</v>
      </c>
      <c r="G127" s="24">
        <v>90580</v>
      </c>
      <c r="H127" s="24">
        <v>81119.88</v>
      </c>
      <c r="I127" s="33">
        <v>2000</v>
      </c>
      <c r="J127" s="24"/>
      <c r="K127" s="24">
        <v>2000</v>
      </c>
      <c r="L127" s="24">
        <v>2040</v>
      </c>
      <c r="M127" s="24"/>
      <c r="N127" s="24">
        <v>2040</v>
      </c>
      <c r="O127" s="24">
        <v>0</v>
      </c>
      <c r="P127" s="24">
        <v>15300</v>
      </c>
      <c r="Q127" s="24">
        <v>-15300</v>
      </c>
      <c r="R127" s="24">
        <v>55120</v>
      </c>
      <c r="S127" s="24"/>
      <c r="T127" s="24">
        <v>55120</v>
      </c>
      <c r="U127" s="24">
        <v>36000</v>
      </c>
      <c r="V127" s="24">
        <v>35280</v>
      </c>
      <c r="W127" s="24">
        <v>720</v>
      </c>
      <c r="X127" s="24">
        <v>36000</v>
      </c>
      <c r="Y127" s="24"/>
      <c r="Z127" s="24">
        <v>36000</v>
      </c>
      <c r="AA127" s="24">
        <v>40539.88</v>
      </c>
      <c r="AB127" s="24">
        <v>40000</v>
      </c>
      <c r="AC127" s="24">
        <v>539.879999999997</v>
      </c>
      <c r="AD127" s="47"/>
      <c r="AE127" s="42">
        <v>-77079.88</v>
      </c>
      <c r="AF127" s="42">
        <v>-77079.88</v>
      </c>
      <c r="AG127" s="42">
        <v>-79119.88</v>
      </c>
      <c r="AH127" s="42">
        <v>-81119.88</v>
      </c>
      <c r="AI127" s="43" t="e">
        <v>#N/A</v>
      </c>
      <c r="AJ127" s="43">
        <v>0</v>
      </c>
      <c r="AK127" s="43" t="e">
        <v>#N/A</v>
      </c>
      <c r="AL127" s="43" t="e">
        <v>#N/A</v>
      </c>
      <c r="AM127" s="43" t="e">
        <v>#N/A</v>
      </c>
    </row>
    <row r="128" ht="16.5" spans="1:39">
      <c r="A128" s="51">
        <v>125</v>
      </c>
      <c r="B128" s="51" t="s">
        <v>380</v>
      </c>
      <c r="C128" s="52" t="s">
        <v>381</v>
      </c>
      <c r="D128" s="52" t="s">
        <v>1078</v>
      </c>
      <c r="E128" s="52"/>
      <c r="F128" s="24">
        <v>113589.214666667</v>
      </c>
      <c r="G128" s="24">
        <v>89240</v>
      </c>
      <c r="H128" s="24">
        <v>24349.2146666667</v>
      </c>
      <c r="I128" s="33">
        <v>20000</v>
      </c>
      <c r="J128" s="24"/>
      <c r="K128" s="24">
        <v>20000</v>
      </c>
      <c r="L128" s="24">
        <v>6040</v>
      </c>
      <c r="M128" s="24"/>
      <c r="N128" s="24">
        <v>6040</v>
      </c>
      <c r="O128" s="24">
        <v>10000</v>
      </c>
      <c r="P128" s="24"/>
      <c r="Q128" s="24">
        <v>10000</v>
      </c>
      <c r="R128" s="24">
        <v>36240</v>
      </c>
      <c r="S128" s="24"/>
      <c r="T128" s="24">
        <v>36240</v>
      </c>
      <c r="U128" s="24">
        <v>17000</v>
      </c>
      <c r="V128" s="24"/>
      <c r="W128" s="24">
        <v>17000</v>
      </c>
      <c r="X128" s="24">
        <v>12000</v>
      </c>
      <c r="Y128" s="24">
        <v>11640</v>
      </c>
      <c r="Z128" s="24">
        <v>360</v>
      </c>
      <c r="AA128" s="24">
        <v>12309.2146666667</v>
      </c>
      <c r="AB128" s="24">
        <v>77600</v>
      </c>
      <c r="AC128" s="24">
        <v>-65290.7853333333</v>
      </c>
      <c r="AD128" s="47"/>
      <c r="AE128" s="42">
        <v>11690.7853333333</v>
      </c>
      <c r="AF128" s="42">
        <v>1690.7853333333</v>
      </c>
      <c r="AG128" s="42">
        <v>-4349.2146666667</v>
      </c>
      <c r="AH128" s="42">
        <v>-24349.2146666667</v>
      </c>
      <c r="AI128" s="43" t="e">
        <v>#N/A</v>
      </c>
      <c r="AJ128" s="43">
        <v>0</v>
      </c>
      <c r="AK128" s="43" t="e">
        <v>#N/A</v>
      </c>
      <c r="AL128" s="43">
        <v>0</v>
      </c>
      <c r="AM128" s="43" t="e">
        <v>#N/A</v>
      </c>
    </row>
    <row r="129" ht="16.5" spans="1:39">
      <c r="A129" s="46">
        <v>126</v>
      </c>
      <c r="B129" s="46" t="s">
        <v>384</v>
      </c>
      <c r="C129" s="47" t="s">
        <v>385</v>
      </c>
      <c r="D129" s="47" t="s">
        <v>1078</v>
      </c>
      <c r="E129" s="47"/>
      <c r="F129" s="24">
        <v>580.266666666667</v>
      </c>
      <c r="G129" s="24">
        <v>0</v>
      </c>
      <c r="H129" s="24">
        <v>580.266666666667</v>
      </c>
      <c r="I129" s="33"/>
      <c r="J129" s="24"/>
      <c r="K129" s="24">
        <v>0</v>
      </c>
      <c r="L129" s="24">
        <v>0</v>
      </c>
      <c r="M129" s="24"/>
      <c r="N129" s="24">
        <v>0</v>
      </c>
      <c r="O129" s="24">
        <v>0</v>
      </c>
      <c r="P129" s="24"/>
      <c r="Q129" s="24">
        <v>0</v>
      </c>
      <c r="R129" s="24">
        <v>0</v>
      </c>
      <c r="S129" s="24"/>
      <c r="T129" s="24">
        <v>0</v>
      </c>
      <c r="U129" s="24"/>
      <c r="V129" s="24"/>
      <c r="W129" s="24">
        <v>0</v>
      </c>
      <c r="X129" s="24"/>
      <c r="Y129" s="24"/>
      <c r="Z129" s="24">
        <v>0</v>
      </c>
      <c r="AA129" s="24">
        <v>580.266666666667</v>
      </c>
      <c r="AB129" s="24"/>
      <c r="AC129" s="24">
        <v>580.266666666667</v>
      </c>
      <c r="AD129" s="47"/>
      <c r="AE129" s="42">
        <v>-580.266666666667</v>
      </c>
      <c r="AF129" s="42">
        <v>-580.266666666667</v>
      </c>
      <c r="AG129" s="42">
        <v>-580.266666666667</v>
      </c>
      <c r="AH129" s="42">
        <v>-580.266666666667</v>
      </c>
      <c r="AI129" s="43" t="e">
        <v>#N/A</v>
      </c>
      <c r="AJ129" s="43">
        <v>0</v>
      </c>
      <c r="AK129" s="43" t="e">
        <v>#N/A</v>
      </c>
      <c r="AL129" s="43" t="e">
        <v>#N/A</v>
      </c>
      <c r="AM129" s="43" t="e">
        <v>#N/A</v>
      </c>
    </row>
    <row r="130" ht="16.5" spans="1:39">
      <c r="A130" s="46">
        <v>127</v>
      </c>
      <c r="B130" s="46" t="s">
        <v>386</v>
      </c>
      <c r="C130" s="47" t="s">
        <v>387</v>
      </c>
      <c r="D130" s="47" t="s">
        <v>1078</v>
      </c>
      <c r="E130" s="47"/>
      <c r="F130" s="24">
        <v>0</v>
      </c>
      <c r="G130" s="24">
        <v>0</v>
      </c>
      <c r="H130" s="24">
        <v>0</v>
      </c>
      <c r="I130" s="33">
        <v>0</v>
      </c>
      <c r="J130" s="24"/>
      <c r="K130" s="24">
        <v>0</v>
      </c>
      <c r="L130" s="24">
        <v>0</v>
      </c>
      <c r="M130" s="24"/>
      <c r="N130" s="24">
        <v>0</v>
      </c>
      <c r="O130" s="24">
        <v>0</v>
      </c>
      <c r="P130" s="24"/>
      <c r="Q130" s="24">
        <v>0</v>
      </c>
      <c r="R130" s="24">
        <v>0</v>
      </c>
      <c r="S130" s="24"/>
      <c r="T130" s="24">
        <v>0</v>
      </c>
      <c r="U130" s="24"/>
      <c r="V130" s="24"/>
      <c r="W130" s="24">
        <v>0</v>
      </c>
      <c r="X130" s="24"/>
      <c r="Y130" s="24"/>
      <c r="Z130" s="24">
        <v>0</v>
      </c>
      <c r="AA130" s="24"/>
      <c r="AB130" s="24"/>
      <c r="AC130" s="24">
        <v>0</v>
      </c>
      <c r="AD130" s="47"/>
      <c r="AE130" s="42">
        <v>0</v>
      </c>
      <c r="AF130" s="42">
        <v>0</v>
      </c>
      <c r="AG130" s="42">
        <v>0</v>
      </c>
      <c r="AH130" s="42">
        <v>0</v>
      </c>
      <c r="AI130" s="43" t="e">
        <v>#N/A</v>
      </c>
      <c r="AJ130" s="43">
        <v>0</v>
      </c>
      <c r="AK130" s="43" t="e">
        <v>#N/A</v>
      </c>
      <c r="AL130" s="43" t="e">
        <v>#N/A</v>
      </c>
      <c r="AM130" s="43" t="e">
        <v>#N/A</v>
      </c>
    </row>
    <row r="131" ht="16.5" spans="1:39">
      <c r="A131" s="46">
        <v>128</v>
      </c>
      <c r="B131" s="46" t="s">
        <v>388</v>
      </c>
      <c r="C131" s="47" t="s">
        <v>389</v>
      </c>
      <c r="D131" s="47" t="s">
        <v>1078</v>
      </c>
      <c r="E131" s="47"/>
      <c r="F131" s="24">
        <v>0</v>
      </c>
      <c r="G131" s="24">
        <v>0</v>
      </c>
      <c r="H131" s="24">
        <v>0</v>
      </c>
      <c r="I131" s="33">
        <v>0</v>
      </c>
      <c r="J131" s="24"/>
      <c r="K131" s="24">
        <v>0</v>
      </c>
      <c r="L131" s="24">
        <v>0</v>
      </c>
      <c r="M131" s="24"/>
      <c r="N131" s="24">
        <v>0</v>
      </c>
      <c r="O131" s="24">
        <v>0</v>
      </c>
      <c r="P131" s="24"/>
      <c r="Q131" s="24">
        <v>0</v>
      </c>
      <c r="R131" s="24">
        <v>0</v>
      </c>
      <c r="S131" s="24"/>
      <c r="T131" s="24">
        <v>0</v>
      </c>
      <c r="U131" s="24"/>
      <c r="V131" s="24"/>
      <c r="W131" s="24">
        <v>0</v>
      </c>
      <c r="X131" s="24"/>
      <c r="Y131" s="24"/>
      <c r="Z131" s="24">
        <v>0</v>
      </c>
      <c r="AA131" s="24"/>
      <c r="AB131" s="24"/>
      <c r="AC131" s="24">
        <v>0</v>
      </c>
      <c r="AD131" s="47"/>
      <c r="AE131" s="42">
        <v>0</v>
      </c>
      <c r="AF131" s="42">
        <v>0</v>
      </c>
      <c r="AG131" s="42">
        <v>0</v>
      </c>
      <c r="AH131" s="42">
        <v>0</v>
      </c>
      <c r="AI131" s="43" t="e">
        <v>#N/A</v>
      </c>
      <c r="AJ131" s="43">
        <v>0</v>
      </c>
      <c r="AK131" s="43" t="e">
        <v>#N/A</v>
      </c>
      <c r="AL131" s="43" t="e">
        <v>#N/A</v>
      </c>
      <c r="AM131" s="43" t="e">
        <v>#N/A</v>
      </c>
    </row>
    <row r="132" ht="16.5" spans="1:39">
      <c r="A132" s="46">
        <v>129</v>
      </c>
      <c r="B132" s="46" t="s">
        <v>392</v>
      </c>
      <c r="C132" s="47" t="s">
        <v>393</v>
      </c>
      <c r="D132" s="47" t="s">
        <v>1078</v>
      </c>
      <c r="E132" s="47"/>
      <c r="F132" s="24">
        <v>0</v>
      </c>
      <c r="G132" s="24">
        <v>0</v>
      </c>
      <c r="H132" s="24">
        <v>0</v>
      </c>
      <c r="I132" s="33"/>
      <c r="J132" s="24"/>
      <c r="K132" s="24">
        <v>0</v>
      </c>
      <c r="L132" s="24">
        <v>0</v>
      </c>
      <c r="M132" s="24"/>
      <c r="N132" s="24">
        <v>0</v>
      </c>
      <c r="O132" s="24">
        <v>0</v>
      </c>
      <c r="P132" s="24"/>
      <c r="Q132" s="24">
        <v>0</v>
      </c>
      <c r="R132" s="24">
        <v>0</v>
      </c>
      <c r="S132" s="24"/>
      <c r="T132" s="24">
        <v>0</v>
      </c>
      <c r="U132" s="24"/>
      <c r="V132" s="24"/>
      <c r="W132" s="24">
        <v>0</v>
      </c>
      <c r="X132" s="24"/>
      <c r="Y132" s="24"/>
      <c r="Z132" s="24">
        <v>0</v>
      </c>
      <c r="AA132" s="24"/>
      <c r="AB132" s="24"/>
      <c r="AC132" s="24">
        <v>0</v>
      </c>
      <c r="AD132" s="47"/>
      <c r="AE132" s="42">
        <v>0</v>
      </c>
      <c r="AF132" s="42">
        <v>0</v>
      </c>
      <c r="AG132" s="42">
        <v>0</v>
      </c>
      <c r="AH132" s="42">
        <v>0</v>
      </c>
      <c r="AI132" s="43" t="e">
        <v>#N/A</v>
      </c>
      <c r="AJ132" s="43">
        <v>0</v>
      </c>
      <c r="AK132" s="43" t="e">
        <v>#N/A</v>
      </c>
      <c r="AL132" s="43" t="e">
        <v>#N/A</v>
      </c>
      <c r="AM132" s="43" t="e">
        <v>#N/A</v>
      </c>
    </row>
    <row r="133" ht="16.5" spans="1:39">
      <c r="A133" s="46">
        <v>130</v>
      </c>
      <c r="B133" s="46" t="s">
        <v>394</v>
      </c>
      <c r="C133" s="47" t="s">
        <v>395</v>
      </c>
      <c r="D133" s="47" t="s">
        <v>1078</v>
      </c>
      <c r="E133" s="47"/>
      <c r="F133" s="24">
        <v>0</v>
      </c>
      <c r="G133" s="24">
        <v>0</v>
      </c>
      <c r="H133" s="24">
        <v>0</v>
      </c>
      <c r="I133" s="33">
        <v>0</v>
      </c>
      <c r="J133" s="24"/>
      <c r="K133" s="24">
        <v>0</v>
      </c>
      <c r="L133" s="24">
        <v>0</v>
      </c>
      <c r="M133" s="24"/>
      <c r="N133" s="24">
        <v>0</v>
      </c>
      <c r="O133" s="24">
        <v>0</v>
      </c>
      <c r="P133" s="24"/>
      <c r="Q133" s="24">
        <v>0</v>
      </c>
      <c r="R133" s="24">
        <v>0</v>
      </c>
      <c r="S133" s="24"/>
      <c r="T133" s="24">
        <v>0</v>
      </c>
      <c r="U133" s="24"/>
      <c r="V133" s="24"/>
      <c r="W133" s="24">
        <v>0</v>
      </c>
      <c r="X133" s="24"/>
      <c r="Y133" s="24"/>
      <c r="Z133" s="24">
        <v>0</v>
      </c>
      <c r="AA133" s="24"/>
      <c r="AB133" s="24"/>
      <c r="AC133" s="24">
        <v>0</v>
      </c>
      <c r="AD133" s="47"/>
      <c r="AE133" s="42">
        <v>0</v>
      </c>
      <c r="AF133" s="42">
        <v>0</v>
      </c>
      <c r="AG133" s="42">
        <v>0</v>
      </c>
      <c r="AH133" s="42">
        <v>0</v>
      </c>
      <c r="AI133" s="43" t="e">
        <v>#N/A</v>
      </c>
      <c r="AJ133" s="43">
        <v>0</v>
      </c>
      <c r="AK133" s="43" t="e">
        <v>#N/A</v>
      </c>
      <c r="AL133" s="43" t="e">
        <v>#N/A</v>
      </c>
      <c r="AM133" s="43" t="e">
        <v>#N/A</v>
      </c>
    </row>
    <row r="134" ht="16.5" spans="1:39">
      <c r="A134" s="46">
        <v>131</v>
      </c>
      <c r="B134" s="46" t="s">
        <v>396</v>
      </c>
      <c r="C134" s="47" t="s">
        <v>397</v>
      </c>
      <c r="D134" s="47" t="s">
        <v>1078</v>
      </c>
      <c r="E134" s="47"/>
      <c r="F134" s="24">
        <v>0</v>
      </c>
      <c r="G134" s="24">
        <v>0</v>
      </c>
      <c r="H134" s="24">
        <v>0</v>
      </c>
      <c r="I134" s="33">
        <v>0</v>
      </c>
      <c r="J134" s="24"/>
      <c r="K134" s="24">
        <v>0</v>
      </c>
      <c r="L134" s="24">
        <v>0</v>
      </c>
      <c r="M134" s="24"/>
      <c r="N134" s="24">
        <v>0</v>
      </c>
      <c r="O134" s="24">
        <v>0</v>
      </c>
      <c r="P134" s="24"/>
      <c r="Q134" s="24">
        <v>0</v>
      </c>
      <c r="R134" s="24">
        <v>0</v>
      </c>
      <c r="S134" s="24"/>
      <c r="T134" s="24">
        <v>0</v>
      </c>
      <c r="U134" s="24"/>
      <c r="V134" s="24"/>
      <c r="W134" s="24">
        <v>0</v>
      </c>
      <c r="X134" s="24"/>
      <c r="Y134" s="24"/>
      <c r="Z134" s="24">
        <v>0</v>
      </c>
      <c r="AA134" s="24"/>
      <c r="AB134" s="24"/>
      <c r="AC134" s="24">
        <v>0</v>
      </c>
      <c r="AD134" s="47"/>
      <c r="AE134" s="42">
        <v>0</v>
      </c>
      <c r="AF134" s="42">
        <v>0</v>
      </c>
      <c r="AG134" s="42">
        <v>0</v>
      </c>
      <c r="AH134" s="42">
        <v>0</v>
      </c>
      <c r="AI134" s="43" t="e">
        <v>#N/A</v>
      </c>
      <c r="AJ134" s="43">
        <v>0</v>
      </c>
      <c r="AK134" s="43" t="e">
        <v>#N/A</v>
      </c>
      <c r="AL134" s="43" t="e">
        <v>#N/A</v>
      </c>
      <c r="AM134" s="43" t="e">
        <v>#N/A</v>
      </c>
    </row>
    <row r="135" ht="16.5" spans="1:39">
      <c r="A135" s="46">
        <v>132</v>
      </c>
      <c r="B135" s="46" t="s">
        <v>402</v>
      </c>
      <c r="C135" s="47" t="s">
        <v>403</v>
      </c>
      <c r="D135" s="47" t="s">
        <v>1078</v>
      </c>
      <c r="E135" s="47"/>
      <c r="F135" s="24">
        <v>0</v>
      </c>
      <c r="G135" s="24">
        <v>0</v>
      </c>
      <c r="H135" s="24">
        <v>0</v>
      </c>
      <c r="I135" s="33">
        <v>0</v>
      </c>
      <c r="J135" s="24"/>
      <c r="K135" s="24">
        <v>0</v>
      </c>
      <c r="L135" s="24">
        <v>0</v>
      </c>
      <c r="M135" s="24"/>
      <c r="N135" s="24">
        <v>0</v>
      </c>
      <c r="O135" s="24">
        <v>0</v>
      </c>
      <c r="P135" s="24"/>
      <c r="Q135" s="24">
        <v>0</v>
      </c>
      <c r="R135" s="24">
        <v>0</v>
      </c>
      <c r="S135" s="24"/>
      <c r="T135" s="24">
        <v>0</v>
      </c>
      <c r="U135" s="24"/>
      <c r="V135" s="24"/>
      <c r="W135" s="24">
        <v>0</v>
      </c>
      <c r="X135" s="24"/>
      <c r="Y135" s="24"/>
      <c r="Z135" s="24">
        <v>0</v>
      </c>
      <c r="AA135" s="24"/>
      <c r="AB135" s="24"/>
      <c r="AC135" s="24">
        <v>0</v>
      </c>
      <c r="AD135" s="47"/>
      <c r="AE135" s="42">
        <v>0</v>
      </c>
      <c r="AF135" s="42">
        <v>0</v>
      </c>
      <c r="AG135" s="42">
        <v>0</v>
      </c>
      <c r="AH135" s="42">
        <v>0</v>
      </c>
      <c r="AI135" s="43" t="e">
        <v>#N/A</v>
      </c>
      <c r="AJ135" s="43">
        <v>0</v>
      </c>
      <c r="AK135" s="43" t="e">
        <v>#N/A</v>
      </c>
      <c r="AL135" s="43" t="e">
        <v>#N/A</v>
      </c>
      <c r="AM135" s="43" t="e">
        <v>#N/A</v>
      </c>
    </row>
    <row r="136" ht="16.5" spans="1:39">
      <c r="A136" s="46">
        <v>133</v>
      </c>
      <c r="B136" s="46" t="s">
        <v>406</v>
      </c>
      <c r="C136" s="47" t="s">
        <v>407</v>
      </c>
      <c r="D136" s="47" t="s">
        <v>1078</v>
      </c>
      <c r="E136" s="47"/>
      <c r="F136" s="24">
        <v>0</v>
      </c>
      <c r="G136" s="24">
        <v>0</v>
      </c>
      <c r="H136" s="24">
        <v>0</v>
      </c>
      <c r="I136" s="33">
        <v>0</v>
      </c>
      <c r="J136" s="24"/>
      <c r="K136" s="24">
        <v>0</v>
      </c>
      <c r="L136" s="24">
        <v>0</v>
      </c>
      <c r="M136" s="24"/>
      <c r="N136" s="24">
        <v>0</v>
      </c>
      <c r="O136" s="24">
        <v>0</v>
      </c>
      <c r="P136" s="24"/>
      <c r="Q136" s="24">
        <v>0</v>
      </c>
      <c r="R136" s="24">
        <v>0</v>
      </c>
      <c r="S136" s="24"/>
      <c r="T136" s="24">
        <v>0</v>
      </c>
      <c r="U136" s="24"/>
      <c r="V136" s="24"/>
      <c r="W136" s="24">
        <v>0</v>
      </c>
      <c r="X136" s="24"/>
      <c r="Y136" s="24"/>
      <c r="Z136" s="24">
        <v>0</v>
      </c>
      <c r="AA136" s="24"/>
      <c r="AB136" s="24"/>
      <c r="AC136" s="24">
        <v>0</v>
      </c>
      <c r="AD136" s="47"/>
      <c r="AE136" s="42">
        <v>0</v>
      </c>
      <c r="AF136" s="42">
        <v>0</v>
      </c>
      <c r="AG136" s="42">
        <v>0</v>
      </c>
      <c r="AH136" s="42">
        <v>0</v>
      </c>
      <c r="AI136" s="43" t="e">
        <v>#N/A</v>
      </c>
      <c r="AJ136" s="43">
        <v>0</v>
      </c>
      <c r="AK136" s="43" t="e">
        <v>#N/A</v>
      </c>
      <c r="AL136" s="43" t="e">
        <v>#N/A</v>
      </c>
      <c r="AM136" s="43" t="e">
        <v>#N/A</v>
      </c>
    </row>
    <row r="137" ht="16.5" spans="1:39">
      <c r="A137" s="46">
        <v>134</v>
      </c>
      <c r="B137" s="46" t="s">
        <v>418</v>
      </c>
      <c r="C137" s="47" t="s">
        <v>419</v>
      </c>
      <c r="D137" s="47" t="s">
        <v>1078</v>
      </c>
      <c r="E137" s="47"/>
      <c r="F137" s="24">
        <v>0</v>
      </c>
      <c r="G137" s="24">
        <v>0</v>
      </c>
      <c r="H137" s="24">
        <v>0</v>
      </c>
      <c r="I137" s="33">
        <v>0</v>
      </c>
      <c r="J137" s="24"/>
      <c r="K137" s="24">
        <v>0</v>
      </c>
      <c r="L137" s="24">
        <v>0</v>
      </c>
      <c r="M137" s="24"/>
      <c r="N137" s="24">
        <v>0</v>
      </c>
      <c r="O137" s="24">
        <v>0</v>
      </c>
      <c r="P137" s="24"/>
      <c r="Q137" s="24">
        <v>0</v>
      </c>
      <c r="R137" s="24">
        <v>0</v>
      </c>
      <c r="S137" s="24"/>
      <c r="T137" s="24">
        <v>0</v>
      </c>
      <c r="U137" s="24"/>
      <c r="V137" s="24"/>
      <c r="W137" s="24">
        <v>0</v>
      </c>
      <c r="X137" s="24"/>
      <c r="Y137" s="24"/>
      <c r="Z137" s="24">
        <v>0</v>
      </c>
      <c r="AA137" s="24"/>
      <c r="AB137" s="24"/>
      <c r="AC137" s="24">
        <v>0</v>
      </c>
      <c r="AD137" s="47"/>
      <c r="AE137" s="42">
        <v>0</v>
      </c>
      <c r="AF137" s="42">
        <v>0</v>
      </c>
      <c r="AG137" s="42">
        <v>0</v>
      </c>
      <c r="AH137" s="42">
        <v>0</v>
      </c>
      <c r="AI137" s="43" t="e">
        <v>#N/A</v>
      </c>
      <c r="AJ137" s="43">
        <v>0</v>
      </c>
      <c r="AK137" s="43" t="e">
        <v>#N/A</v>
      </c>
      <c r="AL137" s="43" t="e">
        <v>#N/A</v>
      </c>
      <c r="AM137" s="43" t="e">
        <v>#N/A</v>
      </c>
    </row>
    <row r="138" ht="16.5" spans="1:39">
      <c r="A138" s="46">
        <v>135</v>
      </c>
      <c r="B138" s="46" t="s">
        <v>422</v>
      </c>
      <c r="C138" s="47" t="s">
        <v>423</v>
      </c>
      <c r="D138" s="47" t="s">
        <v>1078</v>
      </c>
      <c r="E138" s="47"/>
      <c r="F138" s="24">
        <v>0</v>
      </c>
      <c r="G138" s="24">
        <v>0</v>
      </c>
      <c r="H138" s="24">
        <v>0</v>
      </c>
      <c r="I138" s="33">
        <v>0</v>
      </c>
      <c r="J138" s="24"/>
      <c r="K138" s="24">
        <v>0</v>
      </c>
      <c r="L138" s="24">
        <v>0</v>
      </c>
      <c r="M138" s="24"/>
      <c r="N138" s="24">
        <v>0</v>
      </c>
      <c r="O138" s="24">
        <v>0</v>
      </c>
      <c r="P138" s="24"/>
      <c r="Q138" s="24">
        <v>0</v>
      </c>
      <c r="R138" s="24">
        <v>0</v>
      </c>
      <c r="S138" s="24"/>
      <c r="T138" s="24">
        <v>0</v>
      </c>
      <c r="U138" s="24"/>
      <c r="V138" s="24"/>
      <c r="W138" s="24">
        <v>0</v>
      </c>
      <c r="X138" s="24"/>
      <c r="Y138" s="24"/>
      <c r="Z138" s="24">
        <v>0</v>
      </c>
      <c r="AA138" s="24"/>
      <c r="AB138" s="24"/>
      <c r="AC138" s="24">
        <v>0</v>
      </c>
      <c r="AD138" s="47"/>
      <c r="AE138" s="42">
        <v>0</v>
      </c>
      <c r="AF138" s="42">
        <v>0</v>
      </c>
      <c r="AG138" s="42">
        <v>0</v>
      </c>
      <c r="AH138" s="42">
        <v>0</v>
      </c>
      <c r="AI138" s="43" t="e">
        <v>#N/A</v>
      </c>
      <c r="AJ138" s="43">
        <v>0</v>
      </c>
      <c r="AK138" s="43" t="e">
        <v>#N/A</v>
      </c>
      <c r="AL138" s="43" t="e">
        <v>#N/A</v>
      </c>
      <c r="AM138" s="43" t="e">
        <v>#N/A</v>
      </c>
    </row>
    <row r="139" ht="16.5" spans="1:39">
      <c r="A139" s="46">
        <v>136</v>
      </c>
      <c r="B139" s="46" t="s">
        <v>424</v>
      </c>
      <c r="C139" s="47" t="s">
        <v>425</v>
      </c>
      <c r="D139" s="47" t="s">
        <v>1078</v>
      </c>
      <c r="E139" s="47"/>
      <c r="F139" s="24">
        <v>0</v>
      </c>
      <c r="G139" s="24">
        <v>0</v>
      </c>
      <c r="H139" s="24">
        <v>0</v>
      </c>
      <c r="I139" s="33">
        <v>0</v>
      </c>
      <c r="J139" s="24"/>
      <c r="K139" s="24">
        <v>0</v>
      </c>
      <c r="L139" s="24">
        <v>0</v>
      </c>
      <c r="M139" s="24"/>
      <c r="N139" s="24">
        <v>0</v>
      </c>
      <c r="O139" s="24">
        <v>0</v>
      </c>
      <c r="P139" s="24"/>
      <c r="Q139" s="24">
        <v>0</v>
      </c>
      <c r="R139" s="24">
        <v>0</v>
      </c>
      <c r="S139" s="24"/>
      <c r="T139" s="24">
        <v>0</v>
      </c>
      <c r="U139" s="24"/>
      <c r="V139" s="24"/>
      <c r="W139" s="24">
        <v>0</v>
      </c>
      <c r="X139" s="24"/>
      <c r="Y139" s="24"/>
      <c r="Z139" s="24">
        <v>0</v>
      </c>
      <c r="AA139" s="24"/>
      <c r="AB139" s="24"/>
      <c r="AC139" s="24">
        <v>0</v>
      </c>
      <c r="AD139" s="47"/>
      <c r="AE139" s="42">
        <v>0</v>
      </c>
      <c r="AF139" s="42">
        <v>0</v>
      </c>
      <c r="AG139" s="42">
        <v>0</v>
      </c>
      <c r="AH139" s="42">
        <v>0</v>
      </c>
      <c r="AI139" s="43" t="e">
        <v>#N/A</v>
      </c>
      <c r="AJ139" s="43">
        <v>0</v>
      </c>
      <c r="AK139" s="43" t="e">
        <v>#N/A</v>
      </c>
      <c r="AL139" s="43" t="e">
        <v>#N/A</v>
      </c>
      <c r="AM139" s="43" t="e">
        <v>#N/A</v>
      </c>
    </row>
    <row r="140" ht="16.5" spans="1:39">
      <c r="A140" s="46">
        <v>137</v>
      </c>
      <c r="B140" s="46" t="s">
        <v>426</v>
      </c>
      <c r="C140" s="47" t="s">
        <v>427</v>
      </c>
      <c r="D140" s="47" t="s">
        <v>1078</v>
      </c>
      <c r="E140" s="47"/>
      <c r="F140" s="24">
        <v>0</v>
      </c>
      <c r="G140" s="24">
        <v>0</v>
      </c>
      <c r="H140" s="24">
        <v>0</v>
      </c>
      <c r="I140" s="33"/>
      <c r="J140" s="24"/>
      <c r="K140" s="24">
        <v>0</v>
      </c>
      <c r="L140" s="24">
        <v>0</v>
      </c>
      <c r="M140" s="24"/>
      <c r="N140" s="24">
        <v>0</v>
      </c>
      <c r="O140" s="24">
        <v>0</v>
      </c>
      <c r="P140" s="24"/>
      <c r="Q140" s="24">
        <v>0</v>
      </c>
      <c r="R140" s="24">
        <v>0</v>
      </c>
      <c r="S140" s="24"/>
      <c r="T140" s="24">
        <v>0</v>
      </c>
      <c r="U140" s="24"/>
      <c r="V140" s="24"/>
      <c r="W140" s="24">
        <v>0</v>
      </c>
      <c r="X140" s="24"/>
      <c r="Y140" s="24"/>
      <c r="Z140" s="24">
        <v>0</v>
      </c>
      <c r="AA140" s="24"/>
      <c r="AB140" s="24"/>
      <c r="AC140" s="24">
        <v>0</v>
      </c>
      <c r="AD140" s="47"/>
      <c r="AE140" s="42">
        <v>0</v>
      </c>
      <c r="AF140" s="42">
        <v>0</v>
      </c>
      <c r="AG140" s="42">
        <v>0</v>
      </c>
      <c r="AH140" s="42">
        <v>0</v>
      </c>
      <c r="AI140" s="43" t="e">
        <v>#N/A</v>
      </c>
      <c r="AJ140" s="43">
        <v>0</v>
      </c>
      <c r="AK140" s="43" t="e">
        <v>#N/A</v>
      </c>
      <c r="AL140" s="43" t="e">
        <v>#N/A</v>
      </c>
      <c r="AM140" s="43" t="e">
        <v>#N/A</v>
      </c>
    </row>
    <row r="141" ht="16.5" spans="1:39">
      <c r="A141" s="46">
        <v>138</v>
      </c>
      <c r="B141" s="46" t="s">
        <v>430</v>
      </c>
      <c r="C141" s="47" t="s">
        <v>431</v>
      </c>
      <c r="D141" s="47" t="s">
        <v>1078</v>
      </c>
      <c r="E141" s="47"/>
      <c r="F141" s="24">
        <v>0</v>
      </c>
      <c r="G141" s="24">
        <v>0</v>
      </c>
      <c r="H141" s="24">
        <v>0</v>
      </c>
      <c r="I141" s="33"/>
      <c r="J141" s="24"/>
      <c r="K141" s="24">
        <v>0</v>
      </c>
      <c r="L141" s="24">
        <v>0</v>
      </c>
      <c r="M141" s="24"/>
      <c r="N141" s="24">
        <v>0</v>
      </c>
      <c r="O141" s="24">
        <v>0</v>
      </c>
      <c r="P141" s="24"/>
      <c r="Q141" s="24">
        <v>0</v>
      </c>
      <c r="R141" s="24">
        <v>0</v>
      </c>
      <c r="S141" s="24"/>
      <c r="T141" s="24">
        <v>0</v>
      </c>
      <c r="U141" s="24"/>
      <c r="V141" s="24"/>
      <c r="W141" s="24">
        <v>0</v>
      </c>
      <c r="X141" s="24"/>
      <c r="Y141" s="24"/>
      <c r="Z141" s="24">
        <v>0</v>
      </c>
      <c r="AA141" s="24"/>
      <c r="AB141" s="24"/>
      <c r="AC141" s="24">
        <v>0</v>
      </c>
      <c r="AD141" s="47"/>
      <c r="AE141" s="42">
        <v>0</v>
      </c>
      <c r="AF141" s="42">
        <v>0</v>
      </c>
      <c r="AG141" s="42">
        <v>0</v>
      </c>
      <c r="AH141" s="42">
        <v>0</v>
      </c>
      <c r="AI141" s="43" t="e">
        <v>#N/A</v>
      </c>
      <c r="AJ141" s="43">
        <v>0</v>
      </c>
      <c r="AK141" s="43" t="e">
        <v>#N/A</v>
      </c>
      <c r="AL141" s="43" t="e">
        <v>#N/A</v>
      </c>
      <c r="AM141" s="43" t="e">
        <v>#N/A</v>
      </c>
    </row>
    <row r="142" ht="16.5" spans="1:39">
      <c r="A142" s="46">
        <v>139</v>
      </c>
      <c r="B142" s="46" t="s">
        <v>432</v>
      </c>
      <c r="C142" s="47" t="s">
        <v>433</v>
      </c>
      <c r="D142" s="47" t="s">
        <v>1078</v>
      </c>
      <c r="E142" s="47"/>
      <c r="F142" s="24">
        <v>659386.760266667</v>
      </c>
      <c r="G142" s="24">
        <v>724000</v>
      </c>
      <c r="H142" s="24">
        <v>-64613.2397333333</v>
      </c>
      <c r="I142" s="33">
        <v>120000</v>
      </c>
      <c r="J142" s="24">
        <v>95000</v>
      </c>
      <c r="K142" s="24">
        <v>25000</v>
      </c>
      <c r="L142" s="24">
        <v>119847.016</v>
      </c>
      <c r="M142" s="24">
        <v>130000</v>
      </c>
      <c r="N142" s="24">
        <v>-10152.984</v>
      </c>
      <c r="O142" s="24">
        <v>130000</v>
      </c>
      <c r="P142" s="24"/>
      <c r="Q142" s="24">
        <v>130000</v>
      </c>
      <c r="R142" s="24">
        <v>117575.4176</v>
      </c>
      <c r="S142" s="24">
        <v>120000</v>
      </c>
      <c r="T142" s="24">
        <v>-2424.5824</v>
      </c>
      <c r="U142" s="24">
        <v>72000</v>
      </c>
      <c r="V142" s="24">
        <v>280000</v>
      </c>
      <c r="W142" s="24">
        <v>-208000</v>
      </c>
      <c r="X142" s="24">
        <v>55000</v>
      </c>
      <c r="Y142" s="24">
        <v>55000</v>
      </c>
      <c r="Z142" s="24">
        <v>0</v>
      </c>
      <c r="AA142" s="24">
        <v>44964.3266666667</v>
      </c>
      <c r="AB142" s="24">
        <v>44000</v>
      </c>
      <c r="AC142" s="24">
        <v>964.326666666697</v>
      </c>
      <c r="AD142" s="47"/>
      <c r="AE142" s="42">
        <v>434460.255733333</v>
      </c>
      <c r="AF142" s="42">
        <v>304460.255733333</v>
      </c>
      <c r="AG142" s="42">
        <v>184613.239733333</v>
      </c>
      <c r="AH142" s="42">
        <v>64613.2397333334</v>
      </c>
      <c r="AI142" s="43" t="e">
        <v>#N/A</v>
      </c>
      <c r="AJ142" s="43">
        <v>0</v>
      </c>
      <c r="AK142" s="43" t="e">
        <v>#N/A</v>
      </c>
      <c r="AL142" s="43" t="e">
        <v>#N/A</v>
      </c>
      <c r="AM142" s="43" t="e">
        <v>#N/A</v>
      </c>
    </row>
    <row r="143" ht="16.5" spans="1:39">
      <c r="A143" s="46">
        <v>140</v>
      </c>
      <c r="B143" s="46" t="s">
        <v>434</v>
      </c>
      <c r="C143" s="47" t="s">
        <v>435</v>
      </c>
      <c r="D143" s="47" t="s">
        <v>1078</v>
      </c>
      <c r="E143" s="47"/>
      <c r="F143" s="24">
        <v>0</v>
      </c>
      <c r="G143" s="24">
        <v>0</v>
      </c>
      <c r="H143" s="24">
        <v>0</v>
      </c>
      <c r="I143" s="33">
        <v>0</v>
      </c>
      <c r="J143" s="24"/>
      <c r="K143" s="24">
        <v>0</v>
      </c>
      <c r="L143" s="24">
        <v>0</v>
      </c>
      <c r="M143" s="24"/>
      <c r="N143" s="24">
        <v>0</v>
      </c>
      <c r="O143" s="24">
        <v>0</v>
      </c>
      <c r="P143" s="24"/>
      <c r="Q143" s="24">
        <v>0</v>
      </c>
      <c r="R143" s="24">
        <v>0</v>
      </c>
      <c r="S143" s="24"/>
      <c r="T143" s="24">
        <v>0</v>
      </c>
      <c r="U143" s="24"/>
      <c r="V143" s="24"/>
      <c r="W143" s="24">
        <v>0</v>
      </c>
      <c r="X143" s="24"/>
      <c r="Y143" s="24"/>
      <c r="Z143" s="24">
        <v>0</v>
      </c>
      <c r="AA143" s="24"/>
      <c r="AB143" s="24"/>
      <c r="AC143" s="24">
        <v>0</v>
      </c>
      <c r="AD143" s="47"/>
      <c r="AE143" s="42">
        <v>0</v>
      </c>
      <c r="AF143" s="42">
        <v>0</v>
      </c>
      <c r="AG143" s="42">
        <v>0</v>
      </c>
      <c r="AH143" s="42">
        <v>0</v>
      </c>
      <c r="AI143" s="43" t="e">
        <v>#N/A</v>
      </c>
      <c r="AJ143" s="43">
        <v>0</v>
      </c>
      <c r="AK143" s="43" t="e">
        <v>#N/A</v>
      </c>
      <c r="AL143" s="43" t="e">
        <v>#N/A</v>
      </c>
      <c r="AM143" s="43" t="e">
        <v>#N/A</v>
      </c>
    </row>
    <row r="144" ht="16.5" spans="1:39">
      <c r="A144" s="46">
        <v>141</v>
      </c>
      <c r="B144" s="46" t="s">
        <v>436</v>
      </c>
      <c r="C144" s="47" t="s">
        <v>437</v>
      </c>
      <c r="D144" s="47" t="s">
        <v>1078</v>
      </c>
      <c r="E144" s="47"/>
      <c r="F144" s="24">
        <v>0</v>
      </c>
      <c r="G144" s="24">
        <v>0</v>
      </c>
      <c r="H144" s="24">
        <v>0</v>
      </c>
      <c r="I144" s="33">
        <v>0</v>
      </c>
      <c r="J144" s="24"/>
      <c r="K144" s="24">
        <v>0</v>
      </c>
      <c r="L144" s="24">
        <v>0</v>
      </c>
      <c r="M144" s="24"/>
      <c r="N144" s="24">
        <v>0</v>
      </c>
      <c r="O144" s="24">
        <v>0</v>
      </c>
      <c r="P144" s="24"/>
      <c r="Q144" s="24">
        <v>0</v>
      </c>
      <c r="R144" s="24">
        <v>0</v>
      </c>
      <c r="S144" s="24"/>
      <c r="T144" s="24">
        <v>0</v>
      </c>
      <c r="U144" s="24"/>
      <c r="V144" s="24"/>
      <c r="W144" s="24">
        <v>0</v>
      </c>
      <c r="X144" s="24"/>
      <c r="Y144" s="24"/>
      <c r="Z144" s="24">
        <v>0</v>
      </c>
      <c r="AA144" s="24"/>
      <c r="AB144" s="24"/>
      <c r="AC144" s="24">
        <v>0</v>
      </c>
      <c r="AD144" s="47"/>
      <c r="AE144" s="42">
        <v>0</v>
      </c>
      <c r="AF144" s="42">
        <v>0</v>
      </c>
      <c r="AG144" s="42">
        <v>0</v>
      </c>
      <c r="AH144" s="42">
        <v>0</v>
      </c>
      <c r="AI144" s="43" t="e">
        <v>#N/A</v>
      </c>
      <c r="AJ144" s="43">
        <v>0</v>
      </c>
      <c r="AK144" s="43" t="e">
        <v>#N/A</v>
      </c>
      <c r="AL144" s="43" t="e">
        <v>#N/A</v>
      </c>
      <c r="AM144" s="43" t="e">
        <v>#N/A</v>
      </c>
    </row>
    <row r="145" ht="16.5" spans="1:39">
      <c r="A145" s="46">
        <v>142</v>
      </c>
      <c r="B145" s="46" t="s">
        <v>438</v>
      </c>
      <c r="C145" s="47" t="s">
        <v>439</v>
      </c>
      <c r="D145" s="47" t="s">
        <v>1078</v>
      </c>
      <c r="E145" s="47"/>
      <c r="F145" s="24">
        <v>0</v>
      </c>
      <c r="G145" s="24">
        <v>0</v>
      </c>
      <c r="H145" s="24">
        <v>0</v>
      </c>
      <c r="I145" s="33">
        <v>0</v>
      </c>
      <c r="J145" s="24"/>
      <c r="K145" s="24">
        <v>0</v>
      </c>
      <c r="L145" s="24">
        <v>0</v>
      </c>
      <c r="M145" s="24"/>
      <c r="N145" s="24">
        <v>0</v>
      </c>
      <c r="O145" s="24">
        <v>0</v>
      </c>
      <c r="P145" s="24"/>
      <c r="Q145" s="24">
        <v>0</v>
      </c>
      <c r="R145" s="24">
        <v>0</v>
      </c>
      <c r="S145" s="24"/>
      <c r="T145" s="24">
        <v>0</v>
      </c>
      <c r="U145" s="24"/>
      <c r="V145" s="24"/>
      <c r="W145" s="24">
        <v>0</v>
      </c>
      <c r="X145" s="24"/>
      <c r="Y145" s="24"/>
      <c r="Z145" s="24">
        <v>0</v>
      </c>
      <c r="AA145" s="24"/>
      <c r="AB145" s="24"/>
      <c r="AC145" s="24">
        <v>0</v>
      </c>
      <c r="AD145" s="47"/>
      <c r="AE145" s="42">
        <v>0</v>
      </c>
      <c r="AF145" s="42">
        <v>0</v>
      </c>
      <c r="AG145" s="42">
        <v>0</v>
      </c>
      <c r="AH145" s="42">
        <v>0</v>
      </c>
      <c r="AI145" s="43" t="e">
        <v>#N/A</v>
      </c>
      <c r="AJ145" s="43">
        <v>0</v>
      </c>
      <c r="AK145" s="43" t="e">
        <v>#N/A</v>
      </c>
      <c r="AL145" s="43" t="e">
        <v>#N/A</v>
      </c>
      <c r="AM145" s="43" t="e">
        <v>#N/A</v>
      </c>
    </row>
    <row r="146" ht="16.5" spans="1:39">
      <c r="A146" s="46">
        <v>143</v>
      </c>
      <c r="B146" s="46" t="s">
        <v>440</v>
      </c>
      <c r="C146" s="47" t="s">
        <v>441</v>
      </c>
      <c r="D146" s="47" t="s">
        <v>1078</v>
      </c>
      <c r="E146" s="47"/>
      <c r="F146" s="24">
        <v>0</v>
      </c>
      <c r="G146" s="24">
        <v>0</v>
      </c>
      <c r="H146" s="24">
        <v>0</v>
      </c>
      <c r="I146" s="33">
        <v>0</v>
      </c>
      <c r="J146" s="24"/>
      <c r="K146" s="24">
        <v>0</v>
      </c>
      <c r="L146" s="24">
        <v>0</v>
      </c>
      <c r="M146" s="24"/>
      <c r="N146" s="24">
        <v>0</v>
      </c>
      <c r="O146" s="24">
        <v>0</v>
      </c>
      <c r="P146" s="24"/>
      <c r="Q146" s="24">
        <v>0</v>
      </c>
      <c r="R146" s="24">
        <v>0</v>
      </c>
      <c r="S146" s="24"/>
      <c r="T146" s="24">
        <v>0</v>
      </c>
      <c r="U146" s="24"/>
      <c r="V146" s="24"/>
      <c r="W146" s="24">
        <v>0</v>
      </c>
      <c r="X146" s="24"/>
      <c r="Y146" s="24"/>
      <c r="Z146" s="24">
        <v>0</v>
      </c>
      <c r="AA146" s="24"/>
      <c r="AB146" s="24"/>
      <c r="AC146" s="24">
        <v>0</v>
      </c>
      <c r="AD146" s="47"/>
      <c r="AE146" s="42">
        <v>0</v>
      </c>
      <c r="AF146" s="42">
        <v>0</v>
      </c>
      <c r="AG146" s="42">
        <v>0</v>
      </c>
      <c r="AH146" s="42">
        <v>0</v>
      </c>
      <c r="AI146" s="43" t="e">
        <v>#N/A</v>
      </c>
      <c r="AJ146" s="43">
        <v>0</v>
      </c>
      <c r="AK146" s="43" t="e">
        <v>#N/A</v>
      </c>
      <c r="AL146" s="43" t="e">
        <v>#N/A</v>
      </c>
      <c r="AM146" s="43" t="e">
        <v>#N/A</v>
      </c>
    </row>
    <row r="147" ht="16.5" spans="1:39">
      <c r="A147" s="46">
        <v>144</v>
      </c>
      <c r="B147" s="46" t="s">
        <v>442</v>
      </c>
      <c r="C147" s="47" t="s">
        <v>443</v>
      </c>
      <c r="D147" s="47" t="s">
        <v>1078</v>
      </c>
      <c r="E147" s="47"/>
      <c r="F147" s="24">
        <v>0</v>
      </c>
      <c r="G147" s="24">
        <v>0</v>
      </c>
      <c r="H147" s="24">
        <v>0</v>
      </c>
      <c r="I147" s="33">
        <v>0</v>
      </c>
      <c r="J147" s="24"/>
      <c r="K147" s="24">
        <v>0</v>
      </c>
      <c r="L147" s="24">
        <v>0</v>
      </c>
      <c r="M147" s="24"/>
      <c r="N147" s="24">
        <v>0</v>
      </c>
      <c r="O147" s="24">
        <v>0</v>
      </c>
      <c r="P147" s="24"/>
      <c r="Q147" s="24">
        <v>0</v>
      </c>
      <c r="R147" s="24">
        <v>0</v>
      </c>
      <c r="S147" s="24"/>
      <c r="T147" s="24">
        <v>0</v>
      </c>
      <c r="U147" s="24"/>
      <c r="V147" s="24"/>
      <c r="W147" s="24">
        <v>0</v>
      </c>
      <c r="X147" s="24"/>
      <c r="Y147" s="24"/>
      <c r="Z147" s="24">
        <v>0</v>
      </c>
      <c r="AA147" s="24"/>
      <c r="AB147" s="24"/>
      <c r="AC147" s="24">
        <v>0</v>
      </c>
      <c r="AD147" s="47"/>
      <c r="AE147" s="42">
        <v>0</v>
      </c>
      <c r="AF147" s="42">
        <v>0</v>
      </c>
      <c r="AG147" s="42">
        <v>0</v>
      </c>
      <c r="AH147" s="42">
        <v>0</v>
      </c>
      <c r="AI147" s="43" t="e">
        <v>#N/A</v>
      </c>
      <c r="AJ147" s="43">
        <v>0</v>
      </c>
      <c r="AK147" s="43" t="e">
        <v>#N/A</v>
      </c>
      <c r="AL147" s="43" t="e">
        <v>#N/A</v>
      </c>
      <c r="AM147" s="43" t="e">
        <v>#N/A</v>
      </c>
    </row>
    <row r="148" ht="16.5" spans="1:39">
      <c r="A148" s="46">
        <v>145</v>
      </c>
      <c r="B148" s="46" t="s">
        <v>444</v>
      </c>
      <c r="C148" s="47" t="s">
        <v>445</v>
      </c>
      <c r="D148" s="47" t="s">
        <v>1078</v>
      </c>
      <c r="E148" s="47"/>
      <c r="F148" s="24">
        <v>0</v>
      </c>
      <c r="G148" s="24">
        <v>0</v>
      </c>
      <c r="H148" s="24">
        <v>0</v>
      </c>
      <c r="I148" s="33">
        <v>0</v>
      </c>
      <c r="J148" s="24"/>
      <c r="K148" s="24">
        <v>0</v>
      </c>
      <c r="L148" s="24">
        <v>0</v>
      </c>
      <c r="M148" s="24"/>
      <c r="N148" s="24">
        <v>0</v>
      </c>
      <c r="O148" s="24">
        <v>0</v>
      </c>
      <c r="P148" s="24"/>
      <c r="Q148" s="24">
        <v>0</v>
      </c>
      <c r="R148" s="24">
        <v>0</v>
      </c>
      <c r="S148" s="24"/>
      <c r="T148" s="24">
        <v>0</v>
      </c>
      <c r="U148" s="24"/>
      <c r="V148" s="24"/>
      <c r="W148" s="24">
        <v>0</v>
      </c>
      <c r="X148" s="24"/>
      <c r="Y148" s="24"/>
      <c r="Z148" s="24">
        <v>0</v>
      </c>
      <c r="AA148" s="24"/>
      <c r="AB148" s="24"/>
      <c r="AC148" s="24">
        <v>0</v>
      </c>
      <c r="AD148" s="47"/>
      <c r="AE148" s="42">
        <v>0</v>
      </c>
      <c r="AF148" s="42">
        <v>0</v>
      </c>
      <c r="AG148" s="42">
        <v>0</v>
      </c>
      <c r="AH148" s="42">
        <v>0</v>
      </c>
      <c r="AI148" s="43" t="e">
        <v>#N/A</v>
      </c>
      <c r="AJ148" s="43">
        <v>0</v>
      </c>
      <c r="AK148" s="43" t="e">
        <v>#N/A</v>
      </c>
      <c r="AL148" s="43" t="e">
        <v>#N/A</v>
      </c>
      <c r="AM148" s="43" t="e">
        <v>#N/A</v>
      </c>
    </row>
    <row r="149" ht="16.5" spans="1:39">
      <c r="A149" s="46">
        <v>146</v>
      </c>
      <c r="B149" s="46" t="s">
        <v>446</v>
      </c>
      <c r="C149" s="47" t="s">
        <v>447</v>
      </c>
      <c r="D149" s="47" t="s">
        <v>1078</v>
      </c>
      <c r="E149" s="47"/>
      <c r="F149" s="24">
        <v>0</v>
      </c>
      <c r="G149" s="24">
        <v>0</v>
      </c>
      <c r="H149" s="24">
        <v>0</v>
      </c>
      <c r="I149" s="33">
        <v>0</v>
      </c>
      <c r="J149" s="24"/>
      <c r="K149" s="24">
        <v>0</v>
      </c>
      <c r="L149" s="24">
        <v>0</v>
      </c>
      <c r="M149" s="24"/>
      <c r="N149" s="24">
        <v>0</v>
      </c>
      <c r="O149" s="24">
        <v>0</v>
      </c>
      <c r="P149" s="24"/>
      <c r="Q149" s="24">
        <v>0</v>
      </c>
      <c r="R149" s="24">
        <v>0</v>
      </c>
      <c r="S149" s="24"/>
      <c r="T149" s="24">
        <v>0</v>
      </c>
      <c r="U149" s="24"/>
      <c r="V149" s="24"/>
      <c r="W149" s="24">
        <v>0</v>
      </c>
      <c r="X149" s="24"/>
      <c r="Y149" s="24"/>
      <c r="Z149" s="24">
        <v>0</v>
      </c>
      <c r="AA149" s="24"/>
      <c r="AB149" s="24"/>
      <c r="AC149" s="24">
        <v>0</v>
      </c>
      <c r="AD149" s="47"/>
      <c r="AE149" s="42">
        <v>0</v>
      </c>
      <c r="AF149" s="42">
        <v>0</v>
      </c>
      <c r="AG149" s="42">
        <v>0</v>
      </c>
      <c r="AH149" s="42">
        <v>0</v>
      </c>
      <c r="AI149" s="43" t="e">
        <v>#N/A</v>
      </c>
      <c r="AJ149" s="43">
        <v>0</v>
      </c>
      <c r="AK149" s="43" t="e">
        <v>#N/A</v>
      </c>
      <c r="AL149" s="43" t="e">
        <v>#N/A</v>
      </c>
      <c r="AM149" s="43" t="e">
        <v>#N/A</v>
      </c>
    </row>
    <row r="150" ht="16.5" spans="1:39">
      <c r="A150" s="46">
        <v>147</v>
      </c>
      <c r="B150" s="46" t="s">
        <v>448</v>
      </c>
      <c r="C150" s="47" t="s">
        <v>449</v>
      </c>
      <c r="D150" s="47" t="s">
        <v>1078</v>
      </c>
      <c r="E150" s="47"/>
      <c r="F150" s="24">
        <v>4214.8</v>
      </c>
      <c r="G150" s="24">
        <v>4000</v>
      </c>
      <c r="H150" s="24">
        <v>214.8</v>
      </c>
      <c r="I150" s="33">
        <v>0</v>
      </c>
      <c r="J150" s="24"/>
      <c r="K150" s="24">
        <v>0</v>
      </c>
      <c r="L150" s="24">
        <v>0</v>
      </c>
      <c r="M150" s="24"/>
      <c r="N150" s="24">
        <v>0</v>
      </c>
      <c r="O150" s="24">
        <v>0</v>
      </c>
      <c r="P150" s="24"/>
      <c r="Q150" s="24">
        <v>0</v>
      </c>
      <c r="R150" s="24">
        <v>0</v>
      </c>
      <c r="S150" s="24"/>
      <c r="T150" s="24">
        <v>0</v>
      </c>
      <c r="U150" s="24"/>
      <c r="V150" s="24">
        <v>2000</v>
      </c>
      <c r="W150" s="24">
        <v>-2000</v>
      </c>
      <c r="X150" s="24">
        <v>2000</v>
      </c>
      <c r="Y150" s="24"/>
      <c r="Z150" s="24">
        <v>2000</v>
      </c>
      <c r="AA150" s="24">
        <v>2214.8</v>
      </c>
      <c r="AB150" s="24">
        <v>2000</v>
      </c>
      <c r="AC150" s="24">
        <v>214.8</v>
      </c>
      <c r="AD150" s="47"/>
      <c r="AE150" s="42">
        <v>-214.8</v>
      </c>
      <c r="AF150" s="42">
        <v>-214.8</v>
      </c>
      <c r="AG150" s="42">
        <v>-214.8</v>
      </c>
      <c r="AH150" s="42">
        <v>-214.8</v>
      </c>
      <c r="AI150" s="43" t="e">
        <v>#N/A</v>
      </c>
      <c r="AJ150" s="43">
        <v>0</v>
      </c>
      <c r="AK150" s="43" t="e">
        <v>#N/A</v>
      </c>
      <c r="AL150" s="43" t="e">
        <v>#N/A</v>
      </c>
      <c r="AM150" s="43" t="e">
        <v>#N/A</v>
      </c>
    </row>
    <row r="151" ht="16.5" spans="1:39">
      <c r="A151" s="46">
        <v>148</v>
      </c>
      <c r="B151" s="46" t="s">
        <v>450</v>
      </c>
      <c r="C151" s="47" t="s">
        <v>451</v>
      </c>
      <c r="D151" s="47" t="s">
        <v>1078</v>
      </c>
      <c r="E151" s="47"/>
      <c r="F151" s="24">
        <v>17088.4293333333</v>
      </c>
      <c r="G151" s="24">
        <v>31520.18</v>
      </c>
      <c r="H151" s="24">
        <v>-14431.7506666667</v>
      </c>
      <c r="I151" s="33">
        <v>4000</v>
      </c>
      <c r="J151" s="24">
        <v>10313.23</v>
      </c>
      <c r="K151" s="24">
        <v>-6313.23</v>
      </c>
      <c r="L151" s="24">
        <v>3626.66666666666</v>
      </c>
      <c r="M151" s="24"/>
      <c r="N151" s="24">
        <v>3626.66666666666</v>
      </c>
      <c r="O151" s="24"/>
      <c r="P151" s="24">
        <v>10000</v>
      </c>
      <c r="Q151" s="24">
        <v>-10000</v>
      </c>
      <c r="R151" s="24">
        <v>5100.836</v>
      </c>
      <c r="S151" s="24"/>
      <c r="T151" s="24">
        <v>5100.836</v>
      </c>
      <c r="U151" s="24">
        <v>2000</v>
      </c>
      <c r="V151" s="24"/>
      <c r="W151" s="24">
        <v>2000</v>
      </c>
      <c r="X151" s="24">
        <v>1000</v>
      </c>
      <c r="Y151" s="24"/>
      <c r="Z151" s="24">
        <v>1000</v>
      </c>
      <c r="AA151" s="24">
        <v>1360.92666666667</v>
      </c>
      <c r="AB151" s="24">
        <v>11206.95</v>
      </c>
      <c r="AC151" s="24">
        <v>-9846.02333333333</v>
      </c>
      <c r="AD151" s="47"/>
      <c r="AE151" s="42">
        <v>22058.4173333333</v>
      </c>
      <c r="AF151" s="42">
        <v>22058.4173333333</v>
      </c>
      <c r="AG151" s="42">
        <v>18431.7506666667</v>
      </c>
      <c r="AH151" s="42">
        <v>14431.7506666667</v>
      </c>
      <c r="AI151" s="43" t="e">
        <v>#N/A</v>
      </c>
      <c r="AJ151" s="43">
        <v>0</v>
      </c>
      <c r="AK151" s="43" t="e">
        <v>#N/A</v>
      </c>
      <c r="AL151" s="43" t="e">
        <v>#N/A</v>
      </c>
      <c r="AM151" s="43" t="e">
        <v>#N/A</v>
      </c>
    </row>
    <row r="152" ht="16.5" spans="1:39">
      <c r="A152" s="46">
        <v>149</v>
      </c>
      <c r="B152" s="46" t="s">
        <v>452</v>
      </c>
      <c r="C152" s="47" t="s">
        <v>453</v>
      </c>
      <c r="D152" s="47" t="s">
        <v>1078</v>
      </c>
      <c r="E152" s="47"/>
      <c r="F152" s="24">
        <v>340216.024</v>
      </c>
      <c r="G152" s="24">
        <v>388648.1</v>
      </c>
      <c r="H152" s="24">
        <v>-48432.076</v>
      </c>
      <c r="I152" s="33">
        <v>59000</v>
      </c>
      <c r="J152" s="24">
        <v>122000</v>
      </c>
      <c r="K152" s="24">
        <v>-63000</v>
      </c>
      <c r="L152" s="24">
        <v>58940.1866666666</v>
      </c>
      <c r="M152" s="24"/>
      <c r="N152" s="24">
        <v>58940.1866666666</v>
      </c>
      <c r="O152" s="24">
        <v>30000</v>
      </c>
      <c r="P152" s="24">
        <v>20000</v>
      </c>
      <c r="Q152" s="24">
        <v>10000</v>
      </c>
      <c r="R152" s="24">
        <v>48275.8373333334</v>
      </c>
      <c r="S152" s="24">
        <v>50000</v>
      </c>
      <c r="T152" s="24">
        <v>-1724.1626666666</v>
      </c>
      <c r="U152" s="24">
        <v>22000</v>
      </c>
      <c r="V152" s="24">
        <v>74648.1</v>
      </c>
      <c r="W152" s="24">
        <v>-52648.1</v>
      </c>
      <c r="X152" s="24">
        <v>22000</v>
      </c>
      <c r="Y152" s="24">
        <v>22000</v>
      </c>
      <c r="Z152" s="24">
        <v>0</v>
      </c>
      <c r="AA152" s="24">
        <v>100000</v>
      </c>
      <c r="AB152" s="24">
        <v>100000</v>
      </c>
      <c r="AC152" s="24">
        <v>0</v>
      </c>
      <c r="AD152" s="47"/>
      <c r="AE152" s="42">
        <v>196372.262666667</v>
      </c>
      <c r="AF152" s="42">
        <v>166372.262666667</v>
      </c>
      <c r="AG152" s="42">
        <v>107432.076</v>
      </c>
      <c r="AH152" s="42">
        <v>48432.0759999999</v>
      </c>
      <c r="AI152" s="43" t="e">
        <v>#N/A</v>
      </c>
      <c r="AJ152" s="43">
        <v>0</v>
      </c>
      <c r="AK152" s="43" t="e">
        <v>#N/A</v>
      </c>
      <c r="AL152" s="43" t="e">
        <v>#N/A</v>
      </c>
      <c r="AM152" s="43" t="e">
        <v>#N/A</v>
      </c>
    </row>
    <row r="153" ht="16.5" spans="1:39">
      <c r="A153" s="46">
        <v>150</v>
      </c>
      <c r="B153" s="46" t="s">
        <v>454</v>
      </c>
      <c r="C153" s="47" t="s">
        <v>455</v>
      </c>
      <c r="D153" s="47" t="s">
        <v>1078</v>
      </c>
      <c r="E153" s="47"/>
      <c r="F153" s="24">
        <v>19533.9733333333</v>
      </c>
      <c r="G153" s="24">
        <v>30386</v>
      </c>
      <c r="H153" s="24">
        <v>-10852.0266666667</v>
      </c>
      <c r="I153" s="33">
        <v>0</v>
      </c>
      <c r="J153" s="24"/>
      <c r="K153" s="24">
        <v>0</v>
      </c>
      <c r="L153" s="24">
        <v>1826.66666666666</v>
      </c>
      <c r="M153" s="24">
        <v>9386</v>
      </c>
      <c r="N153" s="24">
        <v>-7559.33333333334</v>
      </c>
      <c r="O153" s="24">
        <v>0</v>
      </c>
      <c r="P153" s="24">
        <v>10000</v>
      </c>
      <c r="Q153" s="24">
        <v>-10000</v>
      </c>
      <c r="R153" s="24">
        <v>6480</v>
      </c>
      <c r="S153" s="24">
        <v>6000</v>
      </c>
      <c r="T153" s="24">
        <v>480</v>
      </c>
      <c r="U153" s="24">
        <v>6000</v>
      </c>
      <c r="V153" s="24"/>
      <c r="W153" s="24">
        <v>6000</v>
      </c>
      <c r="X153" s="24">
        <v>3000</v>
      </c>
      <c r="Y153" s="24">
        <v>3000</v>
      </c>
      <c r="Z153" s="24">
        <v>0</v>
      </c>
      <c r="AA153" s="24">
        <v>2227.30666666667</v>
      </c>
      <c r="AB153" s="24">
        <v>2000</v>
      </c>
      <c r="AC153" s="24">
        <v>227.30666666667</v>
      </c>
      <c r="AD153" s="47"/>
      <c r="AE153" s="42">
        <v>12678.6933333333</v>
      </c>
      <c r="AF153" s="42">
        <v>12678.6933333333</v>
      </c>
      <c r="AG153" s="42">
        <v>10852.0266666667</v>
      </c>
      <c r="AH153" s="42">
        <v>10852.0266666667</v>
      </c>
      <c r="AI153" s="43" t="e">
        <v>#N/A</v>
      </c>
      <c r="AJ153" s="43">
        <v>0</v>
      </c>
      <c r="AK153" s="43" t="e">
        <v>#N/A</v>
      </c>
      <c r="AL153" s="43" t="e">
        <v>#N/A</v>
      </c>
      <c r="AM153" s="43" t="e">
        <v>#N/A</v>
      </c>
    </row>
    <row r="154" ht="16.5" spans="1:39">
      <c r="A154" s="46">
        <v>151</v>
      </c>
      <c r="B154" s="46" t="s">
        <v>458</v>
      </c>
      <c r="C154" s="47" t="s">
        <v>459</v>
      </c>
      <c r="D154" s="47" t="s">
        <v>1078</v>
      </c>
      <c r="E154" s="47"/>
      <c r="F154" s="24">
        <v>402436.116</v>
      </c>
      <c r="G154" s="24">
        <v>316000</v>
      </c>
      <c r="H154" s="24">
        <v>86436.116</v>
      </c>
      <c r="I154" s="33">
        <v>57000</v>
      </c>
      <c r="J154" s="24">
        <v>50000</v>
      </c>
      <c r="K154" s="24">
        <v>7000</v>
      </c>
      <c r="L154" s="24">
        <v>57092.828</v>
      </c>
      <c r="M154" s="24">
        <v>70000</v>
      </c>
      <c r="N154" s="24">
        <v>-12907.172</v>
      </c>
      <c r="O154" s="24">
        <v>70000</v>
      </c>
      <c r="P154" s="24">
        <v>150000</v>
      </c>
      <c r="Q154" s="24">
        <v>-80000</v>
      </c>
      <c r="R154" s="24">
        <v>149440</v>
      </c>
      <c r="S154" s="24"/>
      <c r="T154" s="24">
        <v>149440</v>
      </c>
      <c r="U154" s="24">
        <v>22000</v>
      </c>
      <c r="V154" s="24"/>
      <c r="W154" s="24">
        <v>22000</v>
      </c>
      <c r="X154" s="24">
        <v>22000</v>
      </c>
      <c r="Y154" s="24">
        <v>22000</v>
      </c>
      <c r="Z154" s="24">
        <v>0</v>
      </c>
      <c r="AA154" s="24">
        <v>24903.288</v>
      </c>
      <c r="AB154" s="24">
        <v>24000</v>
      </c>
      <c r="AC154" s="24">
        <v>903.288</v>
      </c>
      <c r="AD154" s="47"/>
      <c r="AE154" s="42">
        <v>97656.712</v>
      </c>
      <c r="AF154" s="42">
        <v>27656.712</v>
      </c>
      <c r="AG154" s="42">
        <v>-29436.116</v>
      </c>
      <c r="AH154" s="42">
        <v>-86436.116</v>
      </c>
      <c r="AI154" s="43" t="e">
        <v>#N/A</v>
      </c>
      <c r="AJ154" s="43">
        <v>0</v>
      </c>
      <c r="AK154" s="43" t="e">
        <v>#N/A</v>
      </c>
      <c r="AL154" s="43" t="e">
        <v>#N/A</v>
      </c>
      <c r="AM154" s="43" t="e">
        <v>#N/A</v>
      </c>
    </row>
    <row r="155" ht="16.5" spans="1:39">
      <c r="A155" s="46">
        <v>152</v>
      </c>
      <c r="B155" s="46" t="s">
        <v>460</v>
      </c>
      <c r="C155" s="47" t="s">
        <v>461</v>
      </c>
      <c r="D155" s="47" t="s">
        <v>1078</v>
      </c>
      <c r="E155" s="47"/>
      <c r="F155" s="24">
        <v>258693.6472</v>
      </c>
      <c r="G155" s="24">
        <v>270417</v>
      </c>
      <c r="H155" s="24">
        <v>-11723.3528000001</v>
      </c>
      <c r="I155" s="33">
        <v>47000</v>
      </c>
      <c r="J155" s="24">
        <v>87300</v>
      </c>
      <c r="K155" s="24">
        <v>-40300</v>
      </c>
      <c r="L155" s="24">
        <v>46767.1546666666</v>
      </c>
      <c r="M155" s="24"/>
      <c r="N155" s="24">
        <v>46767.1546666666</v>
      </c>
      <c r="O155" s="24">
        <v>30000</v>
      </c>
      <c r="P155" s="24">
        <v>29100</v>
      </c>
      <c r="Q155" s="24">
        <v>900</v>
      </c>
      <c r="R155" s="24">
        <v>50529.9552</v>
      </c>
      <c r="S155" s="24">
        <v>50053.91</v>
      </c>
      <c r="T155" s="24">
        <v>476.045199999993</v>
      </c>
      <c r="U155" s="24">
        <v>29000</v>
      </c>
      <c r="V155" s="24">
        <v>29100</v>
      </c>
      <c r="W155" s="24">
        <v>-100</v>
      </c>
      <c r="X155" s="24">
        <v>29000</v>
      </c>
      <c r="Y155" s="24">
        <v>30243.09</v>
      </c>
      <c r="Z155" s="24">
        <v>-1243.09</v>
      </c>
      <c r="AA155" s="24">
        <v>26396.5373333333</v>
      </c>
      <c r="AB155" s="24">
        <v>44620</v>
      </c>
      <c r="AC155" s="24">
        <v>-18223.4626666667</v>
      </c>
      <c r="AD155" s="47"/>
      <c r="AE155" s="42">
        <v>135490.507466667</v>
      </c>
      <c r="AF155" s="42">
        <v>105490.507466667</v>
      </c>
      <c r="AG155" s="42">
        <v>58723.3528000001</v>
      </c>
      <c r="AH155" s="42">
        <v>11723.3528000001</v>
      </c>
      <c r="AI155" s="43" t="e">
        <v>#N/A</v>
      </c>
      <c r="AJ155" s="43">
        <v>0</v>
      </c>
      <c r="AK155" s="43" t="e">
        <v>#N/A</v>
      </c>
      <c r="AL155" s="43" t="e">
        <v>#N/A</v>
      </c>
      <c r="AM155" s="43" t="e">
        <v>#N/A</v>
      </c>
    </row>
    <row r="156" ht="16.5" spans="1:39">
      <c r="A156" s="51">
        <v>153</v>
      </c>
      <c r="B156" s="51" t="s">
        <v>462</v>
      </c>
      <c r="C156" s="52" t="s">
        <v>463</v>
      </c>
      <c r="D156" s="52" t="s">
        <v>1078</v>
      </c>
      <c r="E156" s="52"/>
      <c r="F156" s="24">
        <v>25384</v>
      </c>
      <c r="G156" s="24">
        <v>18280</v>
      </c>
      <c r="H156" s="24">
        <v>7104</v>
      </c>
      <c r="I156" s="33">
        <v>17720</v>
      </c>
      <c r="J156" s="24">
        <v>10000</v>
      </c>
      <c r="K156" s="24">
        <v>7720</v>
      </c>
      <c r="L156" s="24">
        <v>2493.33333333334</v>
      </c>
      <c r="M156" s="24"/>
      <c r="N156" s="24">
        <v>2493.33333333334</v>
      </c>
      <c r="O156" s="24">
        <v>0</v>
      </c>
      <c r="P156" s="24"/>
      <c r="Q156" s="24">
        <v>0</v>
      </c>
      <c r="R156" s="24">
        <v>2200</v>
      </c>
      <c r="S156" s="24"/>
      <c r="T156" s="24">
        <v>2200</v>
      </c>
      <c r="U156" s="24">
        <v>1000</v>
      </c>
      <c r="V156" s="24"/>
      <c r="W156" s="24">
        <v>1000</v>
      </c>
      <c r="X156" s="24">
        <v>1000</v>
      </c>
      <c r="Y156" s="24">
        <v>1000</v>
      </c>
      <c r="Z156" s="24">
        <v>0</v>
      </c>
      <c r="AA156" s="24">
        <v>970.666666666667</v>
      </c>
      <c r="AB156" s="24">
        <v>7280</v>
      </c>
      <c r="AC156" s="24">
        <v>-6309.33333333333</v>
      </c>
      <c r="AD156" s="47"/>
      <c r="AE156" s="42">
        <v>13109.3333333333</v>
      </c>
      <c r="AF156" s="42">
        <v>13109.3333333333</v>
      </c>
      <c r="AG156" s="42">
        <v>10616</v>
      </c>
      <c r="AH156" s="42">
        <v>-7104</v>
      </c>
      <c r="AI156" s="43" t="e">
        <v>#N/A</v>
      </c>
      <c r="AJ156" s="43">
        <v>0</v>
      </c>
      <c r="AK156" s="43" t="e">
        <v>#N/A</v>
      </c>
      <c r="AL156" s="43">
        <v>0</v>
      </c>
      <c r="AM156" s="43" t="e">
        <v>#N/A</v>
      </c>
    </row>
    <row r="157" ht="16.5" spans="1:39">
      <c r="A157" s="46">
        <v>154</v>
      </c>
      <c r="B157" s="46" t="s">
        <v>464</v>
      </c>
      <c r="C157" s="47" t="s">
        <v>465</v>
      </c>
      <c r="D157" s="47" t="s">
        <v>1078</v>
      </c>
      <c r="E157" s="47"/>
      <c r="F157" s="24">
        <v>42175.0593333333</v>
      </c>
      <c r="G157" s="24">
        <v>38800</v>
      </c>
      <c r="H157" s="24">
        <v>3375.05933333333</v>
      </c>
      <c r="I157" s="33">
        <v>6000</v>
      </c>
      <c r="J157" s="24">
        <v>9700</v>
      </c>
      <c r="K157" s="24">
        <v>-3700</v>
      </c>
      <c r="L157" s="24">
        <v>6103.98266666666</v>
      </c>
      <c r="M157" s="24">
        <v>9700</v>
      </c>
      <c r="N157" s="24">
        <v>-3596.01733333334</v>
      </c>
      <c r="O157" s="24">
        <v>10000</v>
      </c>
      <c r="P157" s="24">
        <v>7760</v>
      </c>
      <c r="Q157" s="24">
        <v>2240</v>
      </c>
      <c r="R157" s="24">
        <v>8066.106</v>
      </c>
      <c r="S157" s="24">
        <v>4850</v>
      </c>
      <c r="T157" s="24">
        <v>3216.106</v>
      </c>
      <c r="U157" s="24">
        <v>5000</v>
      </c>
      <c r="V157" s="24"/>
      <c r="W157" s="24">
        <v>5000</v>
      </c>
      <c r="X157" s="24">
        <v>4000</v>
      </c>
      <c r="Y157" s="24">
        <v>3880</v>
      </c>
      <c r="Z157" s="24">
        <v>120</v>
      </c>
      <c r="AA157" s="24">
        <v>3004.97066666667</v>
      </c>
      <c r="AB157" s="24">
        <v>2910</v>
      </c>
      <c r="AC157" s="24">
        <v>94.9706666666698</v>
      </c>
      <c r="AD157" s="47"/>
      <c r="AE157" s="42">
        <v>18728.9233333333</v>
      </c>
      <c r="AF157" s="42">
        <v>8728.92333333333</v>
      </c>
      <c r="AG157" s="42">
        <v>2624.94066666667</v>
      </c>
      <c r="AH157" s="42">
        <v>-3375.05933333333</v>
      </c>
      <c r="AI157" s="43" t="e">
        <v>#N/A</v>
      </c>
      <c r="AJ157" s="43">
        <v>0</v>
      </c>
      <c r="AK157" s="43" t="e">
        <v>#N/A</v>
      </c>
      <c r="AL157" s="43" t="e">
        <v>#N/A</v>
      </c>
      <c r="AM157" s="43" t="e">
        <v>#N/A</v>
      </c>
    </row>
    <row r="158" ht="16.5" spans="1:39">
      <c r="A158" s="46">
        <v>155</v>
      </c>
      <c r="B158" s="46" t="s">
        <v>472</v>
      </c>
      <c r="C158" s="47" t="s">
        <v>473</v>
      </c>
      <c r="D158" s="47" t="s">
        <v>1078</v>
      </c>
      <c r="E158" s="47"/>
      <c r="F158" s="24">
        <v>14995.036</v>
      </c>
      <c r="G158" s="24">
        <v>26462.51</v>
      </c>
      <c r="H158" s="24">
        <v>-11467.474</v>
      </c>
      <c r="I158" s="33">
        <v>2000</v>
      </c>
      <c r="J158" s="24"/>
      <c r="K158" s="24">
        <v>2000</v>
      </c>
      <c r="L158" s="24">
        <v>1866.70133333334</v>
      </c>
      <c r="M158" s="24"/>
      <c r="N158" s="24">
        <v>1866.70133333334</v>
      </c>
      <c r="O158" s="24">
        <v>0</v>
      </c>
      <c r="P158" s="24"/>
      <c r="Q158" s="24">
        <v>0</v>
      </c>
      <c r="R158" s="24"/>
      <c r="S158" s="24"/>
      <c r="T158" s="24">
        <v>0</v>
      </c>
      <c r="U158" s="24">
        <v>5000</v>
      </c>
      <c r="V158" s="24">
        <v>23462.51</v>
      </c>
      <c r="W158" s="24">
        <v>-18462.51</v>
      </c>
      <c r="X158" s="24">
        <v>3000</v>
      </c>
      <c r="Y158" s="24"/>
      <c r="Z158" s="24">
        <v>3000</v>
      </c>
      <c r="AA158" s="24">
        <v>3128.33466666667</v>
      </c>
      <c r="AB158" s="24">
        <v>3000</v>
      </c>
      <c r="AC158" s="24">
        <v>128.33466666667</v>
      </c>
      <c r="AD158" s="47"/>
      <c r="AE158" s="42">
        <v>15334.1753333333</v>
      </c>
      <c r="AF158" s="42">
        <v>15334.1753333333</v>
      </c>
      <c r="AG158" s="42">
        <v>13467.474</v>
      </c>
      <c r="AH158" s="42">
        <v>11467.474</v>
      </c>
      <c r="AI158" s="43" t="e">
        <v>#N/A</v>
      </c>
      <c r="AJ158" s="43">
        <v>0</v>
      </c>
      <c r="AK158" s="43" t="e">
        <v>#N/A</v>
      </c>
      <c r="AL158" s="43" t="e">
        <v>#N/A</v>
      </c>
      <c r="AM158" s="43" t="e">
        <v>#N/A</v>
      </c>
    </row>
    <row r="159" ht="16.5" spans="1:39">
      <c r="A159" s="46">
        <v>156</v>
      </c>
      <c r="B159" s="46" t="s">
        <v>474</v>
      </c>
      <c r="C159" s="47" t="s">
        <v>475</v>
      </c>
      <c r="D159" s="47" t="s">
        <v>1078</v>
      </c>
      <c r="E159" s="47"/>
      <c r="F159" s="24">
        <v>773136.466666667</v>
      </c>
      <c r="G159" s="24">
        <v>712950</v>
      </c>
      <c r="H159" s="24">
        <v>60186.4666666673</v>
      </c>
      <c r="I159" s="33">
        <v>108000</v>
      </c>
      <c r="J159" s="24">
        <v>174600</v>
      </c>
      <c r="K159" s="24">
        <v>-66600</v>
      </c>
      <c r="L159" s="24">
        <v>107774.52</v>
      </c>
      <c r="M159" s="24">
        <v>67900</v>
      </c>
      <c r="N159" s="24">
        <v>39874.52</v>
      </c>
      <c r="O159" s="24">
        <v>130000</v>
      </c>
      <c r="P159" s="24">
        <v>58200</v>
      </c>
      <c r="Q159" s="24">
        <v>71800</v>
      </c>
      <c r="R159" s="24">
        <v>123317.729333334</v>
      </c>
      <c r="S159" s="24">
        <v>116400</v>
      </c>
      <c r="T159" s="24">
        <v>6917.72933333401</v>
      </c>
      <c r="U159" s="24">
        <v>118000</v>
      </c>
      <c r="V159" s="24">
        <v>114460</v>
      </c>
      <c r="W159" s="24">
        <v>3540</v>
      </c>
      <c r="X159" s="24">
        <v>100000</v>
      </c>
      <c r="Y159" s="24">
        <v>97000</v>
      </c>
      <c r="Z159" s="24">
        <v>3000</v>
      </c>
      <c r="AA159" s="24">
        <v>86044.2173333333</v>
      </c>
      <c r="AB159" s="24">
        <v>84390</v>
      </c>
      <c r="AC159" s="24">
        <v>1654.2173333333</v>
      </c>
      <c r="AD159" s="47"/>
      <c r="AE159" s="42">
        <v>285588.053333333</v>
      </c>
      <c r="AF159" s="42">
        <v>155588.053333333</v>
      </c>
      <c r="AG159" s="42">
        <v>47813.5333333326</v>
      </c>
      <c r="AH159" s="42">
        <v>-60186.4666666674</v>
      </c>
      <c r="AI159" s="43" t="e">
        <v>#N/A</v>
      </c>
      <c r="AJ159" s="43">
        <v>0</v>
      </c>
      <c r="AK159" s="43" t="e">
        <v>#N/A</v>
      </c>
      <c r="AL159" s="43" t="e">
        <v>#N/A</v>
      </c>
      <c r="AM159" s="43" t="e">
        <v>#N/A</v>
      </c>
    </row>
    <row r="160" ht="16.5" spans="1:39">
      <c r="A160" s="46">
        <v>157</v>
      </c>
      <c r="B160" s="46" t="s">
        <v>476</v>
      </c>
      <c r="C160" s="47" t="s">
        <v>477</v>
      </c>
      <c r="D160" s="47" t="s">
        <v>1078</v>
      </c>
      <c r="E160" s="47"/>
      <c r="F160" s="24">
        <v>0</v>
      </c>
      <c r="G160" s="24">
        <v>0</v>
      </c>
      <c r="H160" s="24">
        <v>0</v>
      </c>
      <c r="I160" s="33">
        <v>0</v>
      </c>
      <c r="J160" s="24"/>
      <c r="K160" s="24">
        <v>0</v>
      </c>
      <c r="L160" s="24">
        <v>0</v>
      </c>
      <c r="M160" s="24"/>
      <c r="N160" s="24">
        <v>0</v>
      </c>
      <c r="O160" s="24">
        <v>0</v>
      </c>
      <c r="P160" s="24"/>
      <c r="Q160" s="24">
        <v>0</v>
      </c>
      <c r="R160" s="24"/>
      <c r="S160" s="24"/>
      <c r="T160" s="24">
        <v>0</v>
      </c>
      <c r="U160" s="24"/>
      <c r="V160" s="24"/>
      <c r="W160" s="24">
        <v>0</v>
      </c>
      <c r="X160" s="24"/>
      <c r="Y160" s="24"/>
      <c r="Z160" s="24">
        <v>0</v>
      </c>
      <c r="AA160" s="24"/>
      <c r="AB160" s="24"/>
      <c r="AC160" s="24">
        <v>0</v>
      </c>
      <c r="AD160" s="47"/>
      <c r="AE160" s="42">
        <v>0</v>
      </c>
      <c r="AF160" s="42">
        <v>0</v>
      </c>
      <c r="AG160" s="42">
        <v>0</v>
      </c>
      <c r="AH160" s="42">
        <v>0</v>
      </c>
      <c r="AI160" s="43" t="e">
        <v>#N/A</v>
      </c>
      <c r="AJ160" s="43">
        <v>0</v>
      </c>
      <c r="AK160" s="43" t="e">
        <v>#N/A</v>
      </c>
      <c r="AL160" s="43" t="e">
        <v>#N/A</v>
      </c>
      <c r="AM160" s="43" t="e">
        <v>#N/A</v>
      </c>
    </row>
    <row r="161" ht="16.5" spans="1:39">
      <c r="A161" s="46">
        <v>158</v>
      </c>
      <c r="B161" s="46" t="s">
        <v>478</v>
      </c>
      <c r="C161" s="47" t="s">
        <v>479</v>
      </c>
      <c r="D161" s="47" t="s">
        <v>1078</v>
      </c>
      <c r="E161" s="47"/>
      <c r="F161" s="24">
        <v>214749.574666667</v>
      </c>
      <c r="G161" s="24">
        <v>176000</v>
      </c>
      <c r="H161" s="24">
        <v>38749.5746666667</v>
      </c>
      <c r="I161" s="33">
        <v>23000</v>
      </c>
      <c r="J161" s="24"/>
      <c r="K161" s="24">
        <v>23000</v>
      </c>
      <c r="L161" s="24">
        <v>23186.688</v>
      </c>
      <c r="M161" s="24"/>
      <c r="N161" s="24">
        <v>23186.688</v>
      </c>
      <c r="O161" s="24">
        <v>20000</v>
      </c>
      <c r="P161" s="24">
        <v>60000</v>
      </c>
      <c r="Q161" s="24">
        <v>-40000</v>
      </c>
      <c r="R161" s="24">
        <v>61973.3493333334</v>
      </c>
      <c r="S161" s="24"/>
      <c r="T161" s="24">
        <v>61973.3493333334</v>
      </c>
      <c r="U161" s="24">
        <v>31000</v>
      </c>
      <c r="V161" s="24">
        <v>87000</v>
      </c>
      <c r="W161" s="24">
        <v>-56000</v>
      </c>
      <c r="X161" s="24">
        <v>26000</v>
      </c>
      <c r="Y161" s="24"/>
      <c r="Z161" s="24">
        <v>26000</v>
      </c>
      <c r="AA161" s="24">
        <v>29589.5373333333</v>
      </c>
      <c r="AB161" s="24">
        <v>29000</v>
      </c>
      <c r="AC161" s="24">
        <v>589.537333333301</v>
      </c>
      <c r="AD161" s="47"/>
      <c r="AE161" s="42">
        <v>27437.1133333333</v>
      </c>
      <c r="AF161" s="42">
        <v>7437.11333333329</v>
      </c>
      <c r="AG161" s="42">
        <v>-15749.5746666667</v>
      </c>
      <c r="AH161" s="42">
        <v>-38749.5746666667</v>
      </c>
      <c r="AI161" s="43" t="e">
        <v>#N/A</v>
      </c>
      <c r="AJ161" s="43">
        <v>0</v>
      </c>
      <c r="AK161" s="43" t="e">
        <v>#N/A</v>
      </c>
      <c r="AL161" s="43" t="e">
        <v>#N/A</v>
      </c>
      <c r="AM161" s="43" t="e">
        <v>#N/A</v>
      </c>
    </row>
    <row r="162" ht="16.5" spans="1:39">
      <c r="A162" s="46">
        <v>159</v>
      </c>
      <c r="B162" s="46" t="s">
        <v>480</v>
      </c>
      <c r="C162" s="47" t="s">
        <v>481</v>
      </c>
      <c r="D162" s="47" t="s">
        <v>1078</v>
      </c>
      <c r="E162" s="47"/>
      <c r="F162" s="24">
        <v>631222.572</v>
      </c>
      <c r="G162" s="24">
        <v>82000</v>
      </c>
      <c r="H162" s="24">
        <v>549222.572</v>
      </c>
      <c r="I162" s="33">
        <v>232000</v>
      </c>
      <c r="J162" s="24"/>
      <c r="K162" s="24">
        <v>232000</v>
      </c>
      <c r="L162" s="24">
        <v>232188.033333334</v>
      </c>
      <c r="M162" s="24"/>
      <c r="N162" s="24">
        <v>232188.033333334</v>
      </c>
      <c r="O162" s="24">
        <v>80000</v>
      </c>
      <c r="P162" s="24">
        <v>80000</v>
      </c>
      <c r="Q162" s="24">
        <v>0</v>
      </c>
      <c r="R162" s="24">
        <v>78002.472</v>
      </c>
      <c r="S162" s="24"/>
      <c r="T162" s="24">
        <v>78002.472</v>
      </c>
      <c r="U162" s="24">
        <v>7000</v>
      </c>
      <c r="V162" s="24">
        <v>1000</v>
      </c>
      <c r="W162" s="24">
        <v>6000</v>
      </c>
      <c r="X162" s="24">
        <v>1000</v>
      </c>
      <c r="Y162" s="24"/>
      <c r="Z162" s="24">
        <v>1000</v>
      </c>
      <c r="AA162" s="24">
        <v>1032.06666666667</v>
      </c>
      <c r="AB162" s="24">
        <v>1000</v>
      </c>
      <c r="AC162" s="24">
        <v>32.06666666667</v>
      </c>
      <c r="AD162" s="47"/>
      <c r="AE162" s="42">
        <v>-5034.53866666666</v>
      </c>
      <c r="AF162" s="42">
        <v>-85034.5386666667</v>
      </c>
      <c r="AG162" s="42">
        <v>-317222.572</v>
      </c>
      <c r="AH162" s="42">
        <v>-549222.572</v>
      </c>
      <c r="AI162" s="43" t="e">
        <v>#N/A</v>
      </c>
      <c r="AJ162" s="43">
        <v>0</v>
      </c>
      <c r="AK162" s="43" t="e">
        <v>#N/A</v>
      </c>
      <c r="AL162" s="43" t="e">
        <v>#N/A</v>
      </c>
      <c r="AM162" s="43" t="e">
        <v>#N/A</v>
      </c>
    </row>
    <row r="163" ht="16.5" spans="1:39">
      <c r="A163" s="46">
        <v>160</v>
      </c>
      <c r="B163" s="46" t="s">
        <v>482</v>
      </c>
      <c r="C163" s="47" t="s">
        <v>483</v>
      </c>
      <c r="D163" s="47" t="s">
        <v>1078</v>
      </c>
      <c r="E163" s="47"/>
      <c r="F163" s="24">
        <v>159169.066666667</v>
      </c>
      <c r="G163" s="24">
        <v>75608</v>
      </c>
      <c r="H163" s="24">
        <v>83561.0666666667</v>
      </c>
      <c r="I163" s="33">
        <v>56608</v>
      </c>
      <c r="J163" s="24">
        <v>56608</v>
      </c>
      <c r="K163" s="24">
        <v>0</v>
      </c>
      <c r="L163" s="24">
        <v>0</v>
      </c>
      <c r="M163" s="24"/>
      <c r="N163" s="24">
        <v>0</v>
      </c>
      <c r="O163" s="24">
        <v>10000</v>
      </c>
      <c r="P163" s="24"/>
      <c r="Q163" s="24">
        <v>10000</v>
      </c>
      <c r="R163" s="24">
        <v>60480</v>
      </c>
      <c r="S163" s="24"/>
      <c r="T163" s="24">
        <v>60480</v>
      </c>
      <c r="U163" s="24">
        <v>13000</v>
      </c>
      <c r="V163" s="24"/>
      <c r="W163" s="24">
        <v>13000</v>
      </c>
      <c r="X163" s="24">
        <v>9000</v>
      </c>
      <c r="Y163" s="24">
        <v>9000</v>
      </c>
      <c r="Z163" s="24">
        <v>0</v>
      </c>
      <c r="AA163" s="24">
        <v>10081.0666666667</v>
      </c>
      <c r="AB163" s="24">
        <v>10000</v>
      </c>
      <c r="AC163" s="24">
        <v>81.0666666667003</v>
      </c>
      <c r="AD163" s="47"/>
      <c r="AE163" s="42">
        <v>-16953.0666666667</v>
      </c>
      <c r="AF163" s="42">
        <v>-26953.0666666667</v>
      </c>
      <c r="AG163" s="42">
        <v>-26953.0666666667</v>
      </c>
      <c r="AH163" s="42">
        <v>-83561.0666666667</v>
      </c>
      <c r="AI163" s="43" t="e">
        <v>#N/A</v>
      </c>
      <c r="AJ163" s="43">
        <v>0</v>
      </c>
      <c r="AK163" s="43" t="e">
        <v>#N/A</v>
      </c>
      <c r="AL163" s="43" t="e">
        <v>#N/A</v>
      </c>
      <c r="AM163" s="43" t="e">
        <v>#N/A</v>
      </c>
    </row>
    <row r="164" ht="16.5" spans="1:39">
      <c r="A164" s="46">
        <v>161</v>
      </c>
      <c r="B164" s="46" t="s">
        <v>486</v>
      </c>
      <c r="C164" s="47" t="s">
        <v>487</v>
      </c>
      <c r="D164" s="47" t="s">
        <v>1078</v>
      </c>
      <c r="E164" s="47"/>
      <c r="F164" s="24">
        <v>112113.430666667</v>
      </c>
      <c r="G164" s="24">
        <v>89240</v>
      </c>
      <c r="H164" s="24">
        <v>22873.4306666667</v>
      </c>
      <c r="I164" s="33">
        <v>12000</v>
      </c>
      <c r="J164" s="24"/>
      <c r="K164" s="24">
        <v>12000</v>
      </c>
      <c r="L164" s="24">
        <v>12111.124</v>
      </c>
      <c r="M164" s="24"/>
      <c r="N164" s="24">
        <v>12111.124</v>
      </c>
      <c r="O164" s="24">
        <v>10000</v>
      </c>
      <c r="P164" s="24">
        <v>29100</v>
      </c>
      <c r="Q164" s="24">
        <v>-19100</v>
      </c>
      <c r="R164" s="24">
        <v>29013.3333333334</v>
      </c>
      <c r="S164" s="24"/>
      <c r="T164" s="24">
        <v>29013.3333333334</v>
      </c>
      <c r="U164" s="24">
        <v>16000</v>
      </c>
      <c r="V164" s="24">
        <v>15520</v>
      </c>
      <c r="W164" s="24">
        <v>480</v>
      </c>
      <c r="X164" s="24">
        <v>16000</v>
      </c>
      <c r="Y164" s="24">
        <v>15520</v>
      </c>
      <c r="Z164" s="24">
        <v>480</v>
      </c>
      <c r="AA164" s="24">
        <v>16988.9733333333</v>
      </c>
      <c r="AB164" s="24">
        <v>29100</v>
      </c>
      <c r="AC164" s="24">
        <v>-12111.0266666667</v>
      </c>
      <c r="AD164" s="47"/>
      <c r="AE164" s="42">
        <v>11237.6933333333</v>
      </c>
      <c r="AF164" s="42">
        <v>1237.6933333333</v>
      </c>
      <c r="AG164" s="42">
        <v>-10873.4306666667</v>
      </c>
      <c r="AH164" s="42">
        <v>-22873.4306666667</v>
      </c>
      <c r="AI164" s="43" t="e">
        <v>#N/A</v>
      </c>
      <c r="AJ164" s="43">
        <v>0</v>
      </c>
      <c r="AK164" s="43" t="e">
        <v>#N/A</v>
      </c>
      <c r="AL164" s="43" t="e">
        <v>#N/A</v>
      </c>
      <c r="AM164" s="43" t="e">
        <v>#N/A</v>
      </c>
    </row>
    <row r="165" ht="16.5" spans="1:39">
      <c r="A165" s="46">
        <v>162</v>
      </c>
      <c r="B165" s="46" t="s">
        <v>492</v>
      </c>
      <c r="C165" s="47" t="s">
        <v>493</v>
      </c>
      <c r="D165" s="47" t="s">
        <v>1078</v>
      </c>
      <c r="E165" s="47"/>
      <c r="F165" s="24">
        <v>3748503.6848</v>
      </c>
      <c r="G165" s="24">
        <v>5239000</v>
      </c>
      <c r="H165" s="24">
        <v>-1490496.3152</v>
      </c>
      <c r="I165" s="33">
        <v>459000</v>
      </c>
      <c r="J165" s="24">
        <v>650000</v>
      </c>
      <c r="K165" s="24">
        <v>-191000</v>
      </c>
      <c r="L165" s="24">
        <v>459241.570666666</v>
      </c>
      <c r="M165" s="24">
        <v>2050000</v>
      </c>
      <c r="N165" s="24">
        <v>-1590758.42933333</v>
      </c>
      <c r="O165" s="24">
        <v>630000</v>
      </c>
      <c r="P165" s="24">
        <v>500000</v>
      </c>
      <c r="Q165" s="24">
        <v>130000</v>
      </c>
      <c r="R165" s="24">
        <v>764448.0768</v>
      </c>
      <c r="S165" s="24">
        <v>1000000</v>
      </c>
      <c r="T165" s="24">
        <v>-235551.9232</v>
      </c>
      <c r="U165" s="24">
        <v>809000</v>
      </c>
      <c r="V165" s="24">
        <v>404000</v>
      </c>
      <c r="W165" s="24">
        <v>405000</v>
      </c>
      <c r="X165" s="24">
        <v>404000</v>
      </c>
      <c r="Y165" s="24">
        <v>450000</v>
      </c>
      <c r="Z165" s="24">
        <v>-46000</v>
      </c>
      <c r="AA165" s="24">
        <v>222814.037333333</v>
      </c>
      <c r="AB165" s="24">
        <v>185000</v>
      </c>
      <c r="AC165" s="24">
        <v>37814.037333333</v>
      </c>
      <c r="AD165" s="47"/>
      <c r="AE165" s="42">
        <v>3038737.88586667</v>
      </c>
      <c r="AF165" s="42">
        <v>2408737.88586667</v>
      </c>
      <c r="AG165" s="42">
        <v>1949496.3152</v>
      </c>
      <c r="AH165" s="42">
        <v>1490496.3152</v>
      </c>
      <c r="AI165" s="43" t="e">
        <v>#N/A</v>
      </c>
      <c r="AJ165" s="43">
        <v>0</v>
      </c>
      <c r="AK165" s="43" t="e">
        <v>#N/A</v>
      </c>
      <c r="AL165" s="43" t="e">
        <v>#N/A</v>
      </c>
      <c r="AM165" s="43" t="e">
        <v>#N/A</v>
      </c>
    </row>
    <row r="166" ht="16.5" spans="1:39">
      <c r="A166" s="46">
        <v>163</v>
      </c>
      <c r="B166" s="46" t="s">
        <v>805</v>
      </c>
      <c r="C166" s="47" t="s">
        <v>806</v>
      </c>
      <c r="D166" s="47" t="s">
        <v>1078</v>
      </c>
      <c r="E166" s="47"/>
      <c r="F166" s="24">
        <v>543425.837333333</v>
      </c>
      <c r="G166" s="24">
        <v>501715</v>
      </c>
      <c r="H166" s="24">
        <v>41710.837333333</v>
      </c>
      <c r="I166" s="33">
        <v>10000</v>
      </c>
      <c r="J166" s="24">
        <v>101715</v>
      </c>
      <c r="K166" s="24">
        <v>-91715</v>
      </c>
      <c r="L166" s="24">
        <v>10000</v>
      </c>
      <c r="M166" s="24"/>
      <c r="N166" s="24">
        <v>10000</v>
      </c>
      <c r="O166" s="24">
        <v>50000</v>
      </c>
      <c r="P166" s="24">
        <v>100000</v>
      </c>
      <c r="Q166" s="24">
        <v>-50000</v>
      </c>
      <c r="R166" s="24">
        <v>173180</v>
      </c>
      <c r="S166" s="24">
        <v>99000</v>
      </c>
      <c r="T166" s="24">
        <v>74180</v>
      </c>
      <c r="U166" s="24">
        <v>99000</v>
      </c>
      <c r="V166" s="24"/>
      <c r="W166" s="24">
        <v>99000</v>
      </c>
      <c r="X166" s="24">
        <v>99000</v>
      </c>
      <c r="Y166" s="24">
        <v>99000</v>
      </c>
      <c r="Z166" s="24">
        <v>0</v>
      </c>
      <c r="AA166" s="24">
        <v>102245.837333333</v>
      </c>
      <c r="AB166" s="24">
        <v>102000</v>
      </c>
      <c r="AC166" s="24">
        <v>245.837333332995</v>
      </c>
      <c r="AD166" s="47"/>
      <c r="AE166" s="42">
        <v>28289.162666667</v>
      </c>
      <c r="AF166" s="42">
        <v>-21710.837333333</v>
      </c>
      <c r="AG166" s="42">
        <v>-31710.837333333</v>
      </c>
      <c r="AH166" s="42">
        <v>-41710.837333333</v>
      </c>
      <c r="AI166" s="43" t="e">
        <v>#N/A</v>
      </c>
      <c r="AJ166" s="43">
        <v>0</v>
      </c>
      <c r="AK166" s="43" t="e">
        <v>#N/A</v>
      </c>
      <c r="AL166" s="43" t="e">
        <v>#N/A</v>
      </c>
      <c r="AM166" s="43" t="e">
        <v>#N/A</v>
      </c>
    </row>
    <row r="167" ht="16.5" spans="1:39">
      <c r="A167" s="46">
        <v>164</v>
      </c>
      <c r="B167" s="46" t="s">
        <v>498</v>
      </c>
      <c r="C167" s="47" t="s">
        <v>499</v>
      </c>
      <c r="D167" s="47" t="s">
        <v>1078</v>
      </c>
      <c r="E167" s="47"/>
      <c r="F167" s="24">
        <v>128720.788</v>
      </c>
      <c r="G167" s="24">
        <v>136000</v>
      </c>
      <c r="H167" s="24">
        <v>-7279.212</v>
      </c>
      <c r="I167" s="33">
        <v>19000</v>
      </c>
      <c r="J167" s="24"/>
      <c r="K167" s="24">
        <v>19000</v>
      </c>
      <c r="L167" s="24">
        <v>19162.576</v>
      </c>
      <c r="M167" s="24"/>
      <c r="N167" s="24">
        <v>19162.576</v>
      </c>
      <c r="O167" s="24">
        <v>20000</v>
      </c>
      <c r="P167" s="24">
        <v>20000</v>
      </c>
      <c r="Q167" s="24">
        <v>0</v>
      </c>
      <c r="R167" s="24">
        <v>22400</v>
      </c>
      <c r="S167" s="24"/>
      <c r="T167" s="24">
        <v>22400</v>
      </c>
      <c r="U167" s="24">
        <v>16000</v>
      </c>
      <c r="V167" s="24">
        <v>80000</v>
      </c>
      <c r="W167" s="24">
        <v>-64000</v>
      </c>
      <c r="X167" s="24">
        <v>16000</v>
      </c>
      <c r="Y167" s="24">
        <v>16000</v>
      </c>
      <c r="Z167" s="24">
        <v>0</v>
      </c>
      <c r="AA167" s="24">
        <v>16158.212</v>
      </c>
      <c r="AB167" s="24">
        <v>20000</v>
      </c>
      <c r="AC167" s="24">
        <v>-3841.788</v>
      </c>
      <c r="AD167" s="47"/>
      <c r="AE167" s="42">
        <v>65441.788</v>
      </c>
      <c r="AF167" s="42">
        <v>45441.788</v>
      </c>
      <c r="AG167" s="42">
        <v>26279.212</v>
      </c>
      <c r="AH167" s="42">
        <v>7279.212</v>
      </c>
      <c r="AI167" s="43" t="e">
        <v>#N/A</v>
      </c>
      <c r="AJ167" s="43">
        <v>0</v>
      </c>
      <c r="AK167" s="43" t="e">
        <v>#N/A</v>
      </c>
      <c r="AL167" s="43" t="e">
        <v>#N/A</v>
      </c>
      <c r="AM167" s="43" t="e">
        <v>#N/A</v>
      </c>
    </row>
    <row r="168" ht="16.5" spans="1:39">
      <c r="A168" s="46">
        <v>165</v>
      </c>
      <c r="B168" s="46" t="s">
        <v>508</v>
      </c>
      <c r="C168" s="47" t="s">
        <v>509</v>
      </c>
      <c r="D168" s="47" t="s">
        <v>1078</v>
      </c>
      <c r="E168" s="47"/>
      <c r="F168" s="24">
        <v>522922.284</v>
      </c>
      <c r="G168" s="24">
        <v>224000</v>
      </c>
      <c r="H168" s="24">
        <v>298922.284</v>
      </c>
      <c r="I168" s="33">
        <v>38000</v>
      </c>
      <c r="J168" s="24"/>
      <c r="K168" s="24">
        <v>38000</v>
      </c>
      <c r="L168" s="24">
        <v>37880</v>
      </c>
      <c r="M168" s="24"/>
      <c r="N168" s="24">
        <v>37880</v>
      </c>
      <c r="O168" s="24">
        <v>50000</v>
      </c>
      <c r="P168" s="24">
        <v>50000</v>
      </c>
      <c r="Q168" s="24">
        <v>0</v>
      </c>
      <c r="R168" s="24">
        <v>126608.944</v>
      </c>
      <c r="S168" s="24"/>
      <c r="T168" s="24">
        <v>126608.944</v>
      </c>
      <c r="U168" s="24">
        <v>96000</v>
      </c>
      <c r="V168" s="24">
        <v>80000</v>
      </c>
      <c r="W168" s="24">
        <v>16000</v>
      </c>
      <c r="X168" s="24">
        <v>80000</v>
      </c>
      <c r="Y168" s="24"/>
      <c r="Z168" s="24">
        <v>80000</v>
      </c>
      <c r="AA168" s="24">
        <v>94433.34</v>
      </c>
      <c r="AB168" s="24">
        <v>94000</v>
      </c>
      <c r="AC168" s="24">
        <v>433.339999999997</v>
      </c>
      <c r="AD168" s="47"/>
      <c r="AE168" s="42">
        <v>-173042.284</v>
      </c>
      <c r="AF168" s="42">
        <v>-223042.284</v>
      </c>
      <c r="AG168" s="42">
        <v>-260922.284</v>
      </c>
      <c r="AH168" s="42">
        <v>-298922.284</v>
      </c>
      <c r="AI168" s="43" t="e">
        <v>#N/A</v>
      </c>
      <c r="AJ168" s="43">
        <v>0</v>
      </c>
      <c r="AK168" s="43" t="e">
        <v>#N/A</v>
      </c>
      <c r="AL168" s="43" t="e">
        <v>#N/A</v>
      </c>
      <c r="AM168" s="43" t="e">
        <v>#N/A</v>
      </c>
    </row>
    <row r="169" ht="16.5" spans="1:39">
      <c r="A169" s="46">
        <v>166</v>
      </c>
      <c r="B169" s="46" t="s">
        <v>510</v>
      </c>
      <c r="C169" s="47" t="s">
        <v>511</v>
      </c>
      <c r="D169" s="47" t="s">
        <v>1078</v>
      </c>
      <c r="E169" s="47"/>
      <c r="F169" s="24">
        <v>426217.46</v>
      </c>
      <c r="G169" s="24">
        <v>580620.02</v>
      </c>
      <c r="H169" s="24">
        <v>-154402.56</v>
      </c>
      <c r="I169" s="33">
        <v>82000</v>
      </c>
      <c r="J169" s="24"/>
      <c r="K169" s="24">
        <v>82000</v>
      </c>
      <c r="L169" s="24">
        <v>81913.7306666664</v>
      </c>
      <c r="M169" s="24"/>
      <c r="N169" s="24">
        <v>81913.7306666664</v>
      </c>
      <c r="O169" s="24">
        <v>20000</v>
      </c>
      <c r="P169" s="24"/>
      <c r="Q169" s="24">
        <v>20000</v>
      </c>
      <c r="R169" s="24">
        <v>90210.992</v>
      </c>
      <c r="S169" s="24"/>
      <c r="T169" s="24">
        <v>90210.992</v>
      </c>
      <c r="U169" s="24">
        <v>40000</v>
      </c>
      <c r="V169" s="24">
        <v>75000</v>
      </c>
      <c r="W169" s="24">
        <v>-35000</v>
      </c>
      <c r="X169" s="24">
        <v>40000</v>
      </c>
      <c r="Y169" s="24">
        <v>433620.02</v>
      </c>
      <c r="Z169" s="24">
        <v>-393620.02</v>
      </c>
      <c r="AA169" s="24">
        <v>72092.7373333333</v>
      </c>
      <c r="AB169" s="24">
        <v>72000</v>
      </c>
      <c r="AC169" s="24">
        <v>92.7373333332944</v>
      </c>
      <c r="AD169" s="47"/>
      <c r="AE169" s="42">
        <v>338316.290666667</v>
      </c>
      <c r="AF169" s="42">
        <v>318316.290666667</v>
      </c>
      <c r="AG169" s="42">
        <v>236402.56</v>
      </c>
      <c r="AH169" s="42">
        <v>154402.56</v>
      </c>
      <c r="AI169" s="43" t="e">
        <v>#N/A</v>
      </c>
      <c r="AJ169" s="43">
        <v>0</v>
      </c>
      <c r="AK169" s="43" t="e">
        <v>#N/A</v>
      </c>
      <c r="AL169" s="43" t="e">
        <v>#N/A</v>
      </c>
      <c r="AM169" s="43" t="e">
        <v>#N/A</v>
      </c>
    </row>
    <row r="170" ht="16.5" spans="1:39">
      <c r="A170" s="51">
        <v>168</v>
      </c>
      <c r="B170" s="51" t="s">
        <v>514</v>
      </c>
      <c r="C170" s="52" t="s">
        <v>515</v>
      </c>
      <c r="D170" s="52" t="s">
        <v>1078</v>
      </c>
      <c r="E170" s="52"/>
      <c r="F170" s="24">
        <v>355835.510666667</v>
      </c>
      <c r="G170" s="24">
        <v>239590</v>
      </c>
      <c r="H170" s="24">
        <v>116245.510666667</v>
      </c>
      <c r="I170" s="33">
        <v>40000</v>
      </c>
      <c r="J170" s="24">
        <v>48500</v>
      </c>
      <c r="K170" s="24">
        <v>-8500</v>
      </c>
      <c r="L170" s="24">
        <v>6167.03466666666</v>
      </c>
      <c r="M170" s="24">
        <v>38800</v>
      </c>
      <c r="N170" s="24">
        <v>-32632.9653333333</v>
      </c>
      <c r="O170" s="24">
        <v>80000</v>
      </c>
      <c r="P170" s="24"/>
      <c r="Q170" s="24">
        <v>80000</v>
      </c>
      <c r="R170" s="24">
        <v>122000</v>
      </c>
      <c r="S170" s="24">
        <v>38800</v>
      </c>
      <c r="T170" s="24">
        <v>83200</v>
      </c>
      <c r="U170" s="24">
        <v>11000</v>
      </c>
      <c r="V170" s="24">
        <v>19400</v>
      </c>
      <c r="W170" s="24">
        <v>-8400</v>
      </c>
      <c r="X170" s="24">
        <v>12000</v>
      </c>
      <c r="Y170" s="24">
        <v>11640</v>
      </c>
      <c r="Z170" s="24">
        <v>360</v>
      </c>
      <c r="AA170" s="24">
        <v>84668.476</v>
      </c>
      <c r="AB170" s="24">
        <v>82450</v>
      </c>
      <c r="AC170" s="24">
        <v>2218.476</v>
      </c>
      <c r="AD170" s="47"/>
      <c r="AE170" s="42">
        <v>9921.524</v>
      </c>
      <c r="AF170" s="42">
        <v>-70078.476</v>
      </c>
      <c r="AG170" s="42">
        <v>-76245.5106666667</v>
      </c>
      <c r="AH170" s="42">
        <v>-116245.510666667</v>
      </c>
      <c r="AI170" s="43" t="e">
        <v>#N/A</v>
      </c>
      <c r="AJ170" s="43">
        <v>0</v>
      </c>
      <c r="AK170" s="43" t="e">
        <v>#N/A</v>
      </c>
      <c r="AL170" s="43">
        <v>0</v>
      </c>
      <c r="AM170" s="43" t="e">
        <v>#N/A</v>
      </c>
    </row>
    <row r="171" ht="16.5" spans="1:39">
      <c r="A171" s="46">
        <v>169</v>
      </c>
      <c r="B171" s="46" t="s">
        <v>516</v>
      </c>
      <c r="C171" s="47" t="s">
        <v>517</v>
      </c>
      <c r="D171" s="47" t="s">
        <v>1078</v>
      </c>
      <c r="E171" s="47"/>
      <c r="F171" s="24">
        <v>597624.306666667</v>
      </c>
      <c r="G171" s="24">
        <v>871468.22</v>
      </c>
      <c r="H171" s="24">
        <v>-273843.913333333</v>
      </c>
      <c r="I171" s="33">
        <v>47000</v>
      </c>
      <c r="J171" s="24">
        <v>141552.03</v>
      </c>
      <c r="K171" s="24">
        <v>-94552.03</v>
      </c>
      <c r="L171" s="24">
        <v>47426.6666666666</v>
      </c>
      <c r="M171" s="24"/>
      <c r="N171" s="24">
        <v>47426.6666666666</v>
      </c>
      <c r="O171" s="24">
        <v>100000</v>
      </c>
      <c r="P171" s="24">
        <v>124113.89</v>
      </c>
      <c r="Q171" s="24">
        <v>-24113.89</v>
      </c>
      <c r="R171" s="24">
        <v>139424</v>
      </c>
      <c r="S171" s="24"/>
      <c r="T171" s="24">
        <v>139424</v>
      </c>
      <c r="U171" s="24">
        <v>107000</v>
      </c>
      <c r="V171" s="24">
        <v>537802.3</v>
      </c>
      <c r="W171" s="24">
        <v>-430802.3</v>
      </c>
      <c r="X171" s="24">
        <v>88000</v>
      </c>
      <c r="Y171" s="24"/>
      <c r="Z171" s="24">
        <v>88000</v>
      </c>
      <c r="AA171" s="24">
        <v>68773.64</v>
      </c>
      <c r="AB171" s="24">
        <v>68000</v>
      </c>
      <c r="AC171" s="24">
        <v>773.639999999999</v>
      </c>
      <c r="AD171" s="47"/>
      <c r="AE171" s="42">
        <v>468270.58</v>
      </c>
      <c r="AF171" s="42">
        <v>368270.58</v>
      </c>
      <c r="AG171" s="42">
        <v>320843.913333333</v>
      </c>
      <c r="AH171" s="42">
        <v>273843.913333333</v>
      </c>
      <c r="AI171" s="43" t="e">
        <v>#N/A</v>
      </c>
      <c r="AJ171" s="43">
        <v>0</v>
      </c>
      <c r="AK171" s="43" t="e">
        <v>#N/A</v>
      </c>
      <c r="AL171" s="43" t="e">
        <v>#N/A</v>
      </c>
      <c r="AM171" s="43" t="e">
        <v>#N/A</v>
      </c>
    </row>
    <row r="172" ht="16.5" spans="1:39">
      <c r="A172" s="46">
        <v>170</v>
      </c>
      <c r="B172" s="46" t="s">
        <v>518</v>
      </c>
      <c r="C172" s="47" t="s">
        <v>519</v>
      </c>
      <c r="D172" s="47" t="s">
        <v>1078</v>
      </c>
      <c r="E172" s="47"/>
      <c r="F172" s="24">
        <v>97896.8706666666</v>
      </c>
      <c r="G172" s="24">
        <v>108000</v>
      </c>
      <c r="H172" s="24">
        <v>-10103.1293333334</v>
      </c>
      <c r="I172" s="33">
        <v>21000</v>
      </c>
      <c r="J172" s="24">
        <v>20000</v>
      </c>
      <c r="K172" s="24">
        <v>1000</v>
      </c>
      <c r="L172" s="24">
        <v>20510.3706666666</v>
      </c>
      <c r="M172" s="24">
        <v>20000</v>
      </c>
      <c r="N172" s="24">
        <v>510.37066666664</v>
      </c>
      <c r="O172" s="24">
        <v>10000</v>
      </c>
      <c r="P172" s="24">
        <v>20000</v>
      </c>
      <c r="Q172" s="24">
        <v>-10000</v>
      </c>
      <c r="R172" s="24">
        <v>22459.0986666666</v>
      </c>
      <c r="S172" s="24">
        <v>1000</v>
      </c>
      <c r="T172" s="24">
        <v>21459.0986666666</v>
      </c>
      <c r="U172" s="24">
        <v>11000</v>
      </c>
      <c r="V172" s="24">
        <v>10000</v>
      </c>
      <c r="W172" s="24">
        <v>1000</v>
      </c>
      <c r="X172" s="24">
        <v>7000</v>
      </c>
      <c r="Y172" s="24">
        <v>7000</v>
      </c>
      <c r="Z172" s="24">
        <v>0</v>
      </c>
      <c r="AA172" s="24">
        <v>5927.40133333333</v>
      </c>
      <c r="AB172" s="24">
        <v>30000</v>
      </c>
      <c r="AC172" s="24">
        <v>-24072.5986666667</v>
      </c>
      <c r="AD172" s="47"/>
      <c r="AE172" s="42">
        <v>61613.5000000001</v>
      </c>
      <c r="AF172" s="42">
        <v>51613.5000000001</v>
      </c>
      <c r="AG172" s="42">
        <v>31103.1293333334</v>
      </c>
      <c r="AH172" s="42">
        <v>10103.1293333334</v>
      </c>
      <c r="AI172" s="43" t="e">
        <v>#N/A</v>
      </c>
      <c r="AJ172" s="43">
        <v>0</v>
      </c>
      <c r="AK172" s="43" t="e">
        <v>#N/A</v>
      </c>
      <c r="AL172" s="43" t="e">
        <v>#N/A</v>
      </c>
      <c r="AM172" s="43" t="e">
        <v>#N/A</v>
      </c>
    </row>
    <row r="173" ht="16.5" spans="1:39">
      <c r="A173" s="46">
        <v>171</v>
      </c>
      <c r="B173" s="46" t="s">
        <v>520</v>
      </c>
      <c r="C173" s="47" t="s">
        <v>521</v>
      </c>
      <c r="D173" s="47" t="s">
        <v>1078</v>
      </c>
      <c r="E173" s="47"/>
      <c r="F173" s="24">
        <v>182785.570666667</v>
      </c>
      <c r="G173" s="24">
        <v>120018.4</v>
      </c>
      <c r="H173" s="24">
        <v>62767.1706666667</v>
      </c>
      <c r="I173" s="33">
        <v>33000</v>
      </c>
      <c r="J173" s="24"/>
      <c r="K173" s="24">
        <v>33000</v>
      </c>
      <c r="L173" s="24">
        <v>32705.4106666666</v>
      </c>
      <c r="M173" s="24"/>
      <c r="N173" s="24">
        <v>32705.4106666666</v>
      </c>
      <c r="O173" s="24">
        <v>0</v>
      </c>
      <c r="P173" s="24">
        <v>40000</v>
      </c>
      <c r="Q173" s="24">
        <v>-40000</v>
      </c>
      <c r="R173" s="24">
        <v>41687.36</v>
      </c>
      <c r="S173" s="24"/>
      <c r="T173" s="24">
        <v>41687.36</v>
      </c>
      <c r="U173" s="24">
        <v>24000</v>
      </c>
      <c r="V173" s="24">
        <v>24000</v>
      </c>
      <c r="W173" s="24">
        <v>0</v>
      </c>
      <c r="X173" s="24">
        <v>24000</v>
      </c>
      <c r="Y173" s="24">
        <v>29018.4</v>
      </c>
      <c r="Z173" s="24">
        <v>-5018.4</v>
      </c>
      <c r="AA173" s="24">
        <v>27392.8</v>
      </c>
      <c r="AB173" s="24">
        <v>27000</v>
      </c>
      <c r="AC173" s="24">
        <v>392.799999999999</v>
      </c>
      <c r="AD173" s="47"/>
      <c r="AE173" s="42">
        <v>2938.23999999999</v>
      </c>
      <c r="AF173" s="42">
        <v>2938.23999999999</v>
      </c>
      <c r="AG173" s="42">
        <v>-29767.1706666667</v>
      </c>
      <c r="AH173" s="42">
        <v>-62767.1706666667</v>
      </c>
      <c r="AI173" s="43" t="e">
        <v>#N/A</v>
      </c>
      <c r="AJ173" s="43">
        <v>0</v>
      </c>
      <c r="AK173" s="43" t="e">
        <v>#N/A</v>
      </c>
      <c r="AL173" s="43" t="e">
        <v>#N/A</v>
      </c>
      <c r="AM173" s="43" t="e">
        <v>#N/A</v>
      </c>
    </row>
    <row r="174" ht="16.5" spans="1:39">
      <c r="A174" s="46">
        <v>172</v>
      </c>
      <c r="B174" s="46" t="s">
        <v>522</v>
      </c>
      <c r="C174" s="47" t="s">
        <v>523</v>
      </c>
      <c r="D174" s="47" t="s">
        <v>1078</v>
      </c>
      <c r="E174" s="47"/>
      <c r="F174" s="24">
        <v>1457546.36533333</v>
      </c>
      <c r="G174" s="24">
        <v>1858269.2</v>
      </c>
      <c r="H174" s="24">
        <v>-400722.834666666</v>
      </c>
      <c r="I174" s="33">
        <v>222000</v>
      </c>
      <c r="J174" s="24">
        <v>400000</v>
      </c>
      <c r="K174" s="24">
        <v>-178000</v>
      </c>
      <c r="L174" s="24">
        <v>221661.809333334</v>
      </c>
      <c r="M174" s="24">
        <v>350000</v>
      </c>
      <c r="N174" s="24">
        <v>-128338.190666666</v>
      </c>
      <c r="O174" s="24">
        <v>260000</v>
      </c>
      <c r="P174" s="24">
        <v>400000</v>
      </c>
      <c r="Q174" s="24">
        <v>-140000</v>
      </c>
      <c r="R174" s="24">
        <v>314080</v>
      </c>
      <c r="S174" s="24">
        <v>194000</v>
      </c>
      <c r="T174" s="24">
        <v>120080</v>
      </c>
      <c r="U174" s="24">
        <v>194000</v>
      </c>
      <c r="V174" s="24">
        <v>134000</v>
      </c>
      <c r="W174" s="24">
        <v>60000</v>
      </c>
      <c r="X174" s="24">
        <v>134000</v>
      </c>
      <c r="Y174" s="24">
        <v>269269.2</v>
      </c>
      <c r="Z174" s="24">
        <v>-135269.2</v>
      </c>
      <c r="AA174" s="24">
        <v>111804.556</v>
      </c>
      <c r="AB174" s="24">
        <v>111000</v>
      </c>
      <c r="AC174" s="24">
        <v>804.555999999997</v>
      </c>
      <c r="AD174" s="47"/>
      <c r="AE174" s="42">
        <v>1104384.644</v>
      </c>
      <c r="AF174" s="42">
        <v>844384.644</v>
      </c>
      <c r="AG174" s="42">
        <v>622722.834666666</v>
      </c>
      <c r="AH174" s="42">
        <v>400722.834666666</v>
      </c>
      <c r="AI174" s="43" t="e">
        <v>#N/A</v>
      </c>
      <c r="AJ174" s="43">
        <v>0</v>
      </c>
      <c r="AK174" s="43" t="e">
        <v>#N/A</v>
      </c>
      <c r="AL174" s="43" t="e">
        <v>#N/A</v>
      </c>
      <c r="AM174" s="43" t="e">
        <v>#N/A</v>
      </c>
    </row>
    <row r="175" ht="16.5" spans="1:39">
      <c r="A175" s="46">
        <v>173</v>
      </c>
      <c r="B175" s="46" t="s">
        <v>524</v>
      </c>
      <c r="C175" s="47" t="s">
        <v>525</v>
      </c>
      <c r="D175" s="47" t="s">
        <v>1078</v>
      </c>
      <c r="E175" s="47"/>
      <c r="F175" s="24">
        <v>102600.342666667</v>
      </c>
      <c r="G175" s="24">
        <v>114741.77</v>
      </c>
      <c r="H175" s="24">
        <v>-12141.4273333334</v>
      </c>
      <c r="I175" s="33">
        <v>11000</v>
      </c>
      <c r="J175" s="24"/>
      <c r="K175" s="24">
        <v>11000</v>
      </c>
      <c r="L175" s="24">
        <v>10986.6666666666</v>
      </c>
      <c r="M175" s="24">
        <v>20000</v>
      </c>
      <c r="N175" s="24">
        <v>-9013.33333333336</v>
      </c>
      <c r="O175" s="24">
        <v>20000</v>
      </c>
      <c r="P175" s="24">
        <v>20000</v>
      </c>
      <c r="Q175" s="24">
        <v>0</v>
      </c>
      <c r="R175" s="24">
        <v>23160.96</v>
      </c>
      <c r="S175" s="24"/>
      <c r="T175" s="24">
        <v>23160.96</v>
      </c>
      <c r="U175" s="24">
        <v>16000</v>
      </c>
      <c r="V175" s="24">
        <v>10000</v>
      </c>
      <c r="W175" s="24">
        <v>6000</v>
      </c>
      <c r="X175" s="24">
        <v>10000</v>
      </c>
      <c r="Y175" s="24">
        <v>53741.77</v>
      </c>
      <c r="Z175" s="24">
        <v>-43741.77</v>
      </c>
      <c r="AA175" s="24">
        <v>11452.716</v>
      </c>
      <c r="AB175" s="24">
        <v>11000</v>
      </c>
      <c r="AC175" s="24">
        <v>452.716</v>
      </c>
      <c r="AD175" s="47"/>
      <c r="AE175" s="42">
        <v>54128.094</v>
      </c>
      <c r="AF175" s="42">
        <v>34128.094</v>
      </c>
      <c r="AG175" s="42">
        <v>23141.4273333333</v>
      </c>
      <c r="AH175" s="42">
        <v>12141.4273333333</v>
      </c>
      <c r="AI175" s="43" t="e">
        <v>#N/A</v>
      </c>
      <c r="AJ175" s="43">
        <v>0</v>
      </c>
      <c r="AK175" s="43" t="e">
        <v>#N/A</v>
      </c>
      <c r="AL175" s="43" t="e">
        <v>#N/A</v>
      </c>
      <c r="AM175" s="43" t="e">
        <v>#N/A</v>
      </c>
    </row>
    <row r="176" ht="16.5" spans="1:39">
      <c r="A176" s="46">
        <v>174</v>
      </c>
      <c r="B176" s="46" t="s">
        <v>526</v>
      </c>
      <c r="C176" s="47" t="s">
        <v>527</v>
      </c>
      <c r="D176" s="47" t="s">
        <v>1078</v>
      </c>
      <c r="E176" s="47"/>
      <c r="F176" s="24">
        <v>793491.152</v>
      </c>
      <c r="G176" s="24">
        <v>274000</v>
      </c>
      <c r="H176" s="24">
        <v>519491.152</v>
      </c>
      <c r="I176" s="33">
        <v>127000</v>
      </c>
      <c r="J176" s="24"/>
      <c r="K176" s="24">
        <v>127000</v>
      </c>
      <c r="L176" s="24">
        <v>126626.666666666</v>
      </c>
      <c r="M176" s="24"/>
      <c r="N176" s="24">
        <v>126626.666666666</v>
      </c>
      <c r="O176" s="24">
        <v>110000</v>
      </c>
      <c r="P176" s="24"/>
      <c r="Q176" s="24">
        <v>110000</v>
      </c>
      <c r="R176" s="24">
        <v>205269.444</v>
      </c>
      <c r="S176" s="24"/>
      <c r="T176" s="24">
        <v>205269.444</v>
      </c>
      <c r="U176" s="24">
        <v>118000</v>
      </c>
      <c r="V176" s="24">
        <v>118000</v>
      </c>
      <c r="W176" s="24">
        <v>0</v>
      </c>
      <c r="X176" s="24">
        <v>50000</v>
      </c>
      <c r="Y176" s="24">
        <v>100000</v>
      </c>
      <c r="Z176" s="24">
        <v>-50000</v>
      </c>
      <c r="AA176" s="24">
        <v>56595.0413333333</v>
      </c>
      <c r="AB176" s="24">
        <v>56000</v>
      </c>
      <c r="AC176" s="24">
        <v>595.041333333298</v>
      </c>
      <c r="AD176" s="47"/>
      <c r="AE176" s="42">
        <v>-155864.485333333</v>
      </c>
      <c r="AF176" s="42">
        <v>-265864.485333333</v>
      </c>
      <c r="AG176" s="42">
        <v>-392491.152</v>
      </c>
      <c r="AH176" s="42">
        <v>-519491.152</v>
      </c>
      <c r="AI176" s="43" t="e">
        <v>#N/A</v>
      </c>
      <c r="AJ176" s="43">
        <v>0</v>
      </c>
      <c r="AK176" s="43" t="e">
        <v>#N/A</v>
      </c>
      <c r="AL176" s="43" t="e">
        <v>#N/A</v>
      </c>
      <c r="AM176" s="43" t="e">
        <v>#N/A</v>
      </c>
    </row>
    <row r="177" ht="16.5" spans="1:39">
      <c r="A177" s="46">
        <v>175</v>
      </c>
      <c r="B177" s="46" t="s">
        <v>528</v>
      </c>
      <c r="C177" s="47" t="s">
        <v>529</v>
      </c>
      <c r="D177" s="47" t="s">
        <v>1078</v>
      </c>
      <c r="E177" s="47"/>
      <c r="F177" s="24">
        <v>413317.514666667</v>
      </c>
      <c r="G177" s="24">
        <v>570109.99</v>
      </c>
      <c r="H177" s="24">
        <v>-156792.475333333</v>
      </c>
      <c r="I177" s="33">
        <v>99000</v>
      </c>
      <c r="J177" s="24">
        <v>165100</v>
      </c>
      <c r="K177" s="24">
        <v>-66100</v>
      </c>
      <c r="L177" s="24">
        <v>99105.344</v>
      </c>
      <c r="M177" s="24">
        <v>99100</v>
      </c>
      <c r="N177" s="24">
        <v>5.34399999999732</v>
      </c>
      <c r="O177" s="24">
        <v>80000</v>
      </c>
      <c r="P177" s="24">
        <v>26501.27</v>
      </c>
      <c r="Q177" s="24">
        <v>53498.73</v>
      </c>
      <c r="R177" s="24">
        <v>58189.3013333334</v>
      </c>
      <c r="S177" s="24">
        <v>60000</v>
      </c>
      <c r="T177" s="24">
        <v>-1810.6986666666</v>
      </c>
      <c r="U177" s="24">
        <v>42000</v>
      </c>
      <c r="V177" s="24">
        <v>126733.35</v>
      </c>
      <c r="W177" s="24">
        <v>-84733.35</v>
      </c>
      <c r="X177" s="24">
        <v>23000</v>
      </c>
      <c r="Y177" s="24">
        <v>48487.85</v>
      </c>
      <c r="Z177" s="24">
        <v>-25487.85</v>
      </c>
      <c r="AA177" s="24">
        <v>12022.8693333333</v>
      </c>
      <c r="AB177" s="24">
        <v>44187.52</v>
      </c>
      <c r="AC177" s="24">
        <v>-32164.6506666667</v>
      </c>
      <c r="AD177" s="47"/>
      <c r="AE177" s="42">
        <v>434897.819333333</v>
      </c>
      <c r="AF177" s="42">
        <v>354897.819333333</v>
      </c>
      <c r="AG177" s="42">
        <v>255792.475333333</v>
      </c>
      <c r="AH177" s="42">
        <v>156792.475333333</v>
      </c>
      <c r="AI177" s="43" t="e">
        <v>#N/A</v>
      </c>
      <c r="AJ177" s="43">
        <v>0</v>
      </c>
      <c r="AK177" s="43" t="e">
        <v>#N/A</v>
      </c>
      <c r="AL177" s="43" t="e">
        <v>#N/A</v>
      </c>
      <c r="AM177" s="43" t="e">
        <v>#N/A</v>
      </c>
    </row>
    <row r="178" ht="16.5" spans="1:39">
      <c r="A178" s="46">
        <v>176</v>
      </c>
      <c r="B178" s="46" t="s">
        <v>540</v>
      </c>
      <c r="C178" s="47" t="s">
        <v>541</v>
      </c>
      <c r="D178" s="47" t="s">
        <v>1078</v>
      </c>
      <c r="E178" s="47"/>
      <c r="F178" s="24">
        <v>57380.6805333333</v>
      </c>
      <c r="G178" s="24">
        <v>52000</v>
      </c>
      <c r="H178" s="24">
        <v>5380.68053333333</v>
      </c>
      <c r="I178" s="33">
        <v>11000</v>
      </c>
      <c r="J178" s="24"/>
      <c r="K178" s="24">
        <v>11000</v>
      </c>
      <c r="L178" s="24">
        <v>10840</v>
      </c>
      <c r="M178" s="24"/>
      <c r="N178" s="24">
        <v>10840</v>
      </c>
      <c r="O178" s="24">
        <v>10000</v>
      </c>
      <c r="P178" s="24">
        <v>10000</v>
      </c>
      <c r="Q178" s="24">
        <v>0</v>
      </c>
      <c r="R178" s="24">
        <v>11853.6352</v>
      </c>
      <c r="S178" s="24"/>
      <c r="T178" s="24">
        <v>11853.6352</v>
      </c>
      <c r="U178" s="24">
        <v>8000</v>
      </c>
      <c r="V178" s="24">
        <v>37000</v>
      </c>
      <c r="W178" s="24">
        <v>-29000</v>
      </c>
      <c r="X178" s="24">
        <v>4000</v>
      </c>
      <c r="Y178" s="24">
        <v>4000</v>
      </c>
      <c r="Z178" s="24">
        <v>0</v>
      </c>
      <c r="AA178" s="24">
        <v>1687.04533333333</v>
      </c>
      <c r="AB178" s="24">
        <v>1000</v>
      </c>
      <c r="AC178" s="24">
        <v>687.04533333333</v>
      </c>
      <c r="AD178" s="47"/>
      <c r="AE178" s="42">
        <v>26459.3194666667</v>
      </c>
      <c r="AF178" s="42">
        <v>16459.3194666667</v>
      </c>
      <c r="AG178" s="42">
        <v>5619.31946666667</v>
      </c>
      <c r="AH178" s="42">
        <v>-5380.68053333333</v>
      </c>
      <c r="AI178" s="43" t="e">
        <v>#N/A</v>
      </c>
      <c r="AJ178" s="43">
        <v>0</v>
      </c>
      <c r="AK178" s="43" t="e">
        <v>#N/A</v>
      </c>
      <c r="AL178" s="43" t="e">
        <v>#N/A</v>
      </c>
      <c r="AM178" s="43" t="e">
        <v>#N/A</v>
      </c>
    </row>
    <row r="179" ht="16.5" spans="1:39">
      <c r="A179" s="46">
        <v>177</v>
      </c>
      <c r="B179" s="46" t="s">
        <v>544</v>
      </c>
      <c r="C179" s="47" t="s">
        <v>545</v>
      </c>
      <c r="D179" s="47" t="s">
        <v>1078</v>
      </c>
      <c r="E179" s="47"/>
      <c r="F179" s="24">
        <v>141963.570666667</v>
      </c>
      <c r="G179" s="24">
        <v>152745.07</v>
      </c>
      <c r="H179" s="24">
        <v>-10781.4993333333</v>
      </c>
      <c r="I179" s="33">
        <v>19000</v>
      </c>
      <c r="J179" s="24">
        <v>35253.3</v>
      </c>
      <c r="K179" s="24">
        <v>-16253.3</v>
      </c>
      <c r="L179" s="24">
        <v>18876.74</v>
      </c>
      <c r="M179" s="24"/>
      <c r="N179" s="24">
        <v>18876.74</v>
      </c>
      <c r="O179" s="24">
        <v>20000</v>
      </c>
      <c r="P179" s="24">
        <v>65001.36</v>
      </c>
      <c r="Q179" s="24">
        <v>-45001.36</v>
      </c>
      <c r="R179" s="24">
        <v>29300</v>
      </c>
      <c r="S179" s="24"/>
      <c r="T179" s="24">
        <v>29300</v>
      </c>
      <c r="U179" s="24">
        <v>27000</v>
      </c>
      <c r="V179" s="24">
        <v>14000</v>
      </c>
      <c r="W179" s="24">
        <v>13000</v>
      </c>
      <c r="X179" s="24">
        <v>14000</v>
      </c>
      <c r="Y179" s="24">
        <v>25490.41</v>
      </c>
      <c r="Z179" s="24">
        <v>-11490.41</v>
      </c>
      <c r="AA179" s="24">
        <v>13786.8306666667</v>
      </c>
      <c r="AB179" s="24">
        <v>13000</v>
      </c>
      <c r="AC179" s="24">
        <v>786.830666666699</v>
      </c>
      <c r="AD179" s="47"/>
      <c r="AE179" s="42">
        <v>68658.2393333333</v>
      </c>
      <c r="AF179" s="42">
        <v>48658.2393333333</v>
      </c>
      <c r="AG179" s="42">
        <v>29781.4993333333</v>
      </c>
      <c r="AH179" s="42">
        <v>10781.4993333333</v>
      </c>
      <c r="AI179" s="43" t="e">
        <v>#N/A</v>
      </c>
      <c r="AJ179" s="43">
        <v>0</v>
      </c>
      <c r="AK179" s="43" t="e">
        <v>#N/A</v>
      </c>
      <c r="AL179" s="43" t="e">
        <v>#N/A</v>
      </c>
      <c r="AM179" s="43" t="e">
        <v>#N/A</v>
      </c>
    </row>
    <row r="180" ht="16.5" spans="1:39">
      <c r="A180" s="46">
        <v>178</v>
      </c>
      <c r="B180" s="46" t="s">
        <v>546</v>
      </c>
      <c r="C180" s="47" t="s">
        <v>547</v>
      </c>
      <c r="D180" s="47" t="s">
        <v>1078</v>
      </c>
      <c r="E180" s="47"/>
      <c r="F180" s="24">
        <v>1055254.57133333</v>
      </c>
      <c r="G180" s="24">
        <v>921000</v>
      </c>
      <c r="H180" s="24">
        <v>134254.571333334</v>
      </c>
      <c r="I180" s="33">
        <v>102000</v>
      </c>
      <c r="J180" s="24"/>
      <c r="K180" s="24">
        <v>102000</v>
      </c>
      <c r="L180" s="24">
        <v>101977.557333334</v>
      </c>
      <c r="M180" s="24">
        <v>80000</v>
      </c>
      <c r="N180" s="24">
        <v>21977.5573333336</v>
      </c>
      <c r="O180" s="24">
        <v>160000</v>
      </c>
      <c r="P180" s="24"/>
      <c r="Q180" s="24">
        <v>160000</v>
      </c>
      <c r="R180" s="24">
        <v>206277.014</v>
      </c>
      <c r="S180" s="24">
        <v>210000</v>
      </c>
      <c r="T180" s="24">
        <v>-3722.986</v>
      </c>
      <c r="U180" s="24">
        <v>154000</v>
      </c>
      <c r="V180" s="24">
        <v>300000</v>
      </c>
      <c r="W180" s="24">
        <v>-146000</v>
      </c>
      <c r="X180" s="24">
        <v>81000</v>
      </c>
      <c r="Y180" s="24">
        <v>81000</v>
      </c>
      <c r="Z180" s="24">
        <v>0</v>
      </c>
      <c r="AA180" s="24">
        <v>250000</v>
      </c>
      <c r="AB180" s="24">
        <v>250000</v>
      </c>
      <c r="AC180" s="24">
        <v>0</v>
      </c>
      <c r="AD180" s="47"/>
      <c r="AE180" s="42">
        <v>229722.986</v>
      </c>
      <c r="AF180" s="42">
        <v>69722.986</v>
      </c>
      <c r="AG180" s="42">
        <v>-32254.5713333336</v>
      </c>
      <c r="AH180" s="42">
        <v>-134254.571333334</v>
      </c>
      <c r="AI180" s="43" t="e">
        <v>#N/A</v>
      </c>
      <c r="AJ180" s="43">
        <v>0</v>
      </c>
      <c r="AK180" s="43" t="e">
        <v>#N/A</v>
      </c>
      <c r="AL180" s="43" t="e">
        <v>#N/A</v>
      </c>
      <c r="AM180" s="43" t="e">
        <v>#N/A</v>
      </c>
    </row>
    <row r="181" ht="16.5" spans="1:39">
      <c r="A181" s="46">
        <v>179</v>
      </c>
      <c r="B181" s="46" t="s">
        <v>809</v>
      </c>
      <c r="C181" s="47" t="s">
        <v>810</v>
      </c>
      <c r="D181" s="47" t="s">
        <v>1078</v>
      </c>
      <c r="E181" s="47"/>
      <c r="F181" s="24">
        <v>392530.929333334</v>
      </c>
      <c r="G181" s="24">
        <v>187000</v>
      </c>
      <c r="H181" s="24">
        <v>205530.929333334</v>
      </c>
      <c r="I181" s="33">
        <v>60000</v>
      </c>
      <c r="J181" s="24"/>
      <c r="K181" s="24">
        <v>60000</v>
      </c>
      <c r="L181" s="24">
        <v>60408.9226666667</v>
      </c>
      <c r="M181" s="24"/>
      <c r="N181" s="24">
        <v>60408.9226666667</v>
      </c>
      <c r="O181" s="24">
        <v>70000</v>
      </c>
      <c r="P181" s="24">
        <v>40000</v>
      </c>
      <c r="Q181" s="24">
        <v>30000</v>
      </c>
      <c r="R181" s="24">
        <v>122092.933333334</v>
      </c>
      <c r="S181" s="24"/>
      <c r="T181" s="24">
        <v>122092.933333334</v>
      </c>
      <c r="U181" s="24">
        <v>33000</v>
      </c>
      <c r="V181" s="24">
        <v>122000</v>
      </c>
      <c r="W181" s="24">
        <v>-89000</v>
      </c>
      <c r="X181" s="24">
        <v>22000</v>
      </c>
      <c r="Y181" s="24"/>
      <c r="Z181" s="24">
        <v>22000</v>
      </c>
      <c r="AA181" s="24">
        <v>25029.0733333333</v>
      </c>
      <c r="AB181" s="24">
        <v>25000</v>
      </c>
      <c r="AC181" s="24">
        <v>29.073333333301</v>
      </c>
      <c r="AD181" s="47"/>
      <c r="AE181" s="42">
        <v>-15122.0066666673</v>
      </c>
      <c r="AF181" s="42">
        <v>-85122.0066666673</v>
      </c>
      <c r="AG181" s="42">
        <v>-145530.929333334</v>
      </c>
      <c r="AH181" s="42">
        <v>-205530.929333334</v>
      </c>
      <c r="AI181" s="43" t="e">
        <v>#N/A</v>
      </c>
      <c r="AJ181" s="43">
        <v>0</v>
      </c>
      <c r="AK181" s="43" t="e">
        <v>#N/A</v>
      </c>
      <c r="AL181" s="43" t="e">
        <v>#N/A</v>
      </c>
      <c r="AM181" s="43" t="e">
        <v>#N/A</v>
      </c>
    </row>
    <row r="182" ht="16.5" spans="1:39">
      <c r="A182" s="51">
        <v>180</v>
      </c>
      <c r="B182" s="51" t="s">
        <v>550</v>
      </c>
      <c r="C182" s="52" t="s">
        <v>551</v>
      </c>
      <c r="D182" s="52" t="s">
        <v>1078</v>
      </c>
      <c r="E182" s="52"/>
      <c r="F182" s="24">
        <v>871516.353333333</v>
      </c>
      <c r="G182" s="24">
        <v>513000</v>
      </c>
      <c r="H182" s="24">
        <v>358516.353333333</v>
      </c>
      <c r="I182" s="33">
        <v>200000</v>
      </c>
      <c r="J182" s="24">
        <v>230000</v>
      </c>
      <c r="K182" s="24">
        <v>-30000</v>
      </c>
      <c r="L182" s="24">
        <v>71133.4306666666</v>
      </c>
      <c r="M182" s="24"/>
      <c r="N182" s="24">
        <v>71133.4306666666</v>
      </c>
      <c r="O182" s="24">
        <v>110000</v>
      </c>
      <c r="P182" s="24">
        <v>150000</v>
      </c>
      <c r="Q182" s="24">
        <v>-40000</v>
      </c>
      <c r="R182" s="24">
        <v>167543.092</v>
      </c>
      <c r="S182" s="24"/>
      <c r="T182" s="24">
        <v>167543.092</v>
      </c>
      <c r="U182" s="24">
        <v>189000</v>
      </c>
      <c r="V182" s="24"/>
      <c r="W182" s="24">
        <v>189000</v>
      </c>
      <c r="X182" s="24">
        <v>77000</v>
      </c>
      <c r="Y182" s="24">
        <v>77000</v>
      </c>
      <c r="Z182" s="24">
        <v>0</v>
      </c>
      <c r="AA182" s="24">
        <v>56839.8306666667</v>
      </c>
      <c r="AB182" s="24">
        <v>56000</v>
      </c>
      <c r="AC182" s="24">
        <v>839.830666666698</v>
      </c>
      <c r="AD182" s="47"/>
      <c r="AE182" s="42">
        <v>22617.0773333333</v>
      </c>
      <c r="AF182" s="42">
        <v>-87382.9226666667</v>
      </c>
      <c r="AG182" s="42">
        <v>-158516.353333333</v>
      </c>
      <c r="AH182" s="42">
        <v>-358516.353333333</v>
      </c>
      <c r="AI182" s="43" t="e">
        <v>#N/A</v>
      </c>
      <c r="AJ182" s="43">
        <v>0</v>
      </c>
      <c r="AK182" s="43" t="e">
        <v>#N/A</v>
      </c>
      <c r="AL182" s="43">
        <v>0</v>
      </c>
      <c r="AM182" s="43" t="e">
        <v>#N/A</v>
      </c>
    </row>
    <row r="183" ht="16.5" spans="1:39">
      <c r="A183" s="46">
        <v>181</v>
      </c>
      <c r="B183" s="46" t="s">
        <v>554</v>
      </c>
      <c r="C183" s="47" t="s">
        <v>555</v>
      </c>
      <c r="D183" s="47" t="s">
        <v>1078</v>
      </c>
      <c r="E183" s="47"/>
      <c r="F183" s="24">
        <v>76050.2666666667</v>
      </c>
      <c r="G183" s="24">
        <v>48477</v>
      </c>
      <c r="H183" s="24">
        <v>27573.2666666667</v>
      </c>
      <c r="I183" s="33">
        <v>2000</v>
      </c>
      <c r="J183" s="24"/>
      <c r="K183" s="24">
        <v>2000</v>
      </c>
      <c r="L183" s="24">
        <v>1786.66666666666</v>
      </c>
      <c r="M183" s="24"/>
      <c r="N183" s="24">
        <v>1786.66666666666</v>
      </c>
      <c r="O183" s="24">
        <v>10000</v>
      </c>
      <c r="P183" s="24">
        <v>36477</v>
      </c>
      <c r="Q183" s="24">
        <v>-26477</v>
      </c>
      <c r="R183" s="24">
        <v>38800</v>
      </c>
      <c r="S183" s="24"/>
      <c r="T183" s="24">
        <v>38800</v>
      </c>
      <c r="U183" s="24">
        <v>11000</v>
      </c>
      <c r="V183" s="24">
        <v>6000</v>
      </c>
      <c r="W183" s="24">
        <v>5000</v>
      </c>
      <c r="X183" s="24">
        <v>6000</v>
      </c>
      <c r="Y183" s="24"/>
      <c r="Z183" s="24">
        <v>6000</v>
      </c>
      <c r="AA183" s="24">
        <v>6463.6</v>
      </c>
      <c r="AB183" s="24">
        <v>6000</v>
      </c>
      <c r="AC183" s="24">
        <v>463.6</v>
      </c>
      <c r="AD183" s="47"/>
      <c r="AE183" s="42">
        <v>-13786.6</v>
      </c>
      <c r="AF183" s="42">
        <v>-23786.6</v>
      </c>
      <c r="AG183" s="42">
        <v>-25573.2666666667</v>
      </c>
      <c r="AH183" s="42">
        <v>-27573.2666666667</v>
      </c>
      <c r="AI183" s="43" t="e">
        <v>#N/A</v>
      </c>
      <c r="AJ183" s="43">
        <v>0</v>
      </c>
      <c r="AK183" s="43" t="e">
        <v>#N/A</v>
      </c>
      <c r="AL183" s="43" t="e">
        <v>#N/A</v>
      </c>
      <c r="AM183" s="43" t="e">
        <v>#N/A</v>
      </c>
    </row>
    <row r="184" ht="16.5" spans="1:39">
      <c r="A184" s="46">
        <v>182</v>
      </c>
      <c r="B184" s="46" t="s">
        <v>556</v>
      </c>
      <c r="C184" s="47" t="s">
        <v>557</v>
      </c>
      <c r="D184" s="47" t="s">
        <v>1078</v>
      </c>
      <c r="E184" s="47"/>
      <c r="F184" s="24">
        <v>106580.998666667</v>
      </c>
      <c r="G184" s="24">
        <v>80001.4</v>
      </c>
      <c r="H184" s="24">
        <v>26579.5986666666</v>
      </c>
      <c r="I184" s="33">
        <v>15000</v>
      </c>
      <c r="J184" s="24"/>
      <c r="K184" s="24">
        <v>15000</v>
      </c>
      <c r="L184" s="24">
        <v>15325.2866666666</v>
      </c>
      <c r="M184" s="24">
        <v>28001.4</v>
      </c>
      <c r="N184" s="24">
        <v>-12676.1133333334</v>
      </c>
      <c r="O184" s="24">
        <v>10000</v>
      </c>
      <c r="P184" s="24">
        <v>40000</v>
      </c>
      <c r="Q184" s="24">
        <v>-30000</v>
      </c>
      <c r="R184" s="24">
        <v>41360</v>
      </c>
      <c r="S184" s="24"/>
      <c r="T184" s="24">
        <v>41360</v>
      </c>
      <c r="U184" s="24">
        <v>12000</v>
      </c>
      <c r="V184" s="24"/>
      <c r="W184" s="24">
        <v>12000</v>
      </c>
      <c r="X184" s="24">
        <v>6000</v>
      </c>
      <c r="Y184" s="24">
        <v>6000</v>
      </c>
      <c r="Z184" s="24">
        <v>0</v>
      </c>
      <c r="AA184" s="24">
        <v>6895.712</v>
      </c>
      <c r="AB184" s="24">
        <v>6000</v>
      </c>
      <c r="AC184" s="24">
        <v>895.712</v>
      </c>
      <c r="AD184" s="47"/>
      <c r="AE184" s="42">
        <v>13745.688</v>
      </c>
      <c r="AF184" s="42">
        <v>3745.68799999999</v>
      </c>
      <c r="AG184" s="42">
        <v>-11579.5986666666</v>
      </c>
      <c r="AH184" s="42">
        <v>-26579.5986666666</v>
      </c>
      <c r="AI184" s="43" t="e">
        <v>#N/A</v>
      </c>
      <c r="AJ184" s="43">
        <v>0</v>
      </c>
      <c r="AK184" s="43" t="e">
        <v>#N/A</v>
      </c>
      <c r="AL184" s="43" t="e">
        <v>#N/A</v>
      </c>
      <c r="AM184" s="43" t="e">
        <v>#N/A</v>
      </c>
    </row>
    <row r="185" ht="16.5" spans="1:39">
      <c r="A185" s="46">
        <v>183</v>
      </c>
      <c r="B185" s="46" t="s">
        <v>811</v>
      </c>
      <c r="C185" s="47" t="s">
        <v>812</v>
      </c>
      <c r="D185" s="47" t="s">
        <v>1078</v>
      </c>
      <c r="E185" s="47"/>
      <c r="F185" s="24">
        <v>910706.133333333</v>
      </c>
      <c r="G185" s="24">
        <v>831652.2</v>
      </c>
      <c r="H185" s="24">
        <v>79053.9333333331</v>
      </c>
      <c r="I185" s="33">
        <v>227000</v>
      </c>
      <c r="J185" s="24">
        <v>224825.2</v>
      </c>
      <c r="K185" s="24">
        <v>2174.79999999999</v>
      </c>
      <c r="L185" s="24">
        <v>226959.466666666</v>
      </c>
      <c r="M185" s="24">
        <v>226012.4</v>
      </c>
      <c r="N185" s="24">
        <v>947.066666666447</v>
      </c>
      <c r="O185" s="24">
        <v>150000</v>
      </c>
      <c r="P185" s="24">
        <v>174994.8</v>
      </c>
      <c r="Q185" s="24">
        <v>-24994.8</v>
      </c>
      <c r="R185" s="24">
        <v>150788.32</v>
      </c>
      <c r="S185" s="24">
        <v>25970</v>
      </c>
      <c r="T185" s="24">
        <v>124818.32</v>
      </c>
      <c r="U185" s="24">
        <v>134000</v>
      </c>
      <c r="V185" s="24">
        <v>125779.2</v>
      </c>
      <c r="W185" s="24">
        <v>8220.8</v>
      </c>
      <c r="X185" s="24">
        <v>13000</v>
      </c>
      <c r="Y185" s="24">
        <v>54070.6</v>
      </c>
      <c r="Z185" s="24">
        <v>-41070.6</v>
      </c>
      <c r="AA185" s="24">
        <v>8958.34666666667</v>
      </c>
      <c r="AB185" s="24"/>
      <c r="AC185" s="24">
        <v>8958.34666666667</v>
      </c>
      <c r="AD185" s="47"/>
      <c r="AE185" s="42">
        <v>524905.533333333</v>
      </c>
      <c r="AF185" s="42">
        <v>374905.533333333</v>
      </c>
      <c r="AG185" s="42">
        <v>147946.066666667</v>
      </c>
      <c r="AH185" s="42">
        <v>-79053.9333333332</v>
      </c>
      <c r="AI185" s="43" t="e">
        <v>#N/A</v>
      </c>
      <c r="AJ185" s="43">
        <v>0</v>
      </c>
      <c r="AK185" s="43" t="e">
        <v>#N/A</v>
      </c>
      <c r="AL185" s="43" t="e">
        <v>#N/A</v>
      </c>
      <c r="AM185" s="43" t="e">
        <v>#N/A</v>
      </c>
    </row>
    <row r="186" ht="16.5" spans="1:39">
      <c r="A186" s="46">
        <v>184</v>
      </c>
      <c r="B186" s="46" t="s">
        <v>558</v>
      </c>
      <c r="C186" s="47" t="s">
        <v>559</v>
      </c>
      <c r="D186" s="47" t="s">
        <v>1078</v>
      </c>
      <c r="E186" s="47"/>
      <c r="F186" s="24">
        <v>72731.7466666666</v>
      </c>
      <c r="G186" s="24">
        <v>35490.04</v>
      </c>
      <c r="H186" s="24">
        <v>37241.7066666666</v>
      </c>
      <c r="I186" s="33">
        <v>14000</v>
      </c>
      <c r="J186" s="24"/>
      <c r="K186" s="24">
        <v>14000</v>
      </c>
      <c r="L186" s="24">
        <v>13731.7466666666</v>
      </c>
      <c r="M186" s="24"/>
      <c r="N186" s="24">
        <v>13731.7466666666</v>
      </c>
      <c r="O186" s="24">
        <v>10000</v>
      </c>
      <c r="P186" s="24">
        <v>20000</v>
      </c>
      <c r="Q186" s="24">
        <v>-10000</v>
      </c>
      <c r="R186" s="24">
        <v>19000</v>
      </c>
      <c r="S186" s="24">
        <v>13490.04</v>
      </c>
      <c r="T186" s="24">
        <v>5509.96</v>
      </c>
      <c r="U186" s="24">
        <v>14000</v>
      </c>
      <c r="V186" s="24">
        <v>2000</v>
      </c>
      <c r="W186" s="24">
        <v>12000</v>
      </c>
      <c r="X186" s="24">
        <v>2000</v>
      </c>
      <c r="Y186" s="24"/>
      <c r="Z186" s="24">
        <v>2000</v>
      </c>
      <c r="AA186" s="24"/>
      <c r="AB186" s="24"/>
      <c r="AC186" s="24">
        <v>0</v>
      </c>
      <c r="AD186" s="47"/>
      <c r="AE186" s="42">
        <v>490.040000000001</v>
      </c>
      <c r="AF186" s="42">
        <v>-9509.96</v>
      </c>
      <c r="AG186" s="42">
        <v>-23241.7066666666</v>
      </c>
      <c r="AH186" s="42">
        <v>-37241.7066666666</v>
      </c>
      <c r="AI186" s="43" t="e">
        <v>#N/A</v>
      </c>
      <c r="AJ186" s="43">
        <v>0</v>
      </c>
      <c r="AK186" s="43" t="e">
        <v>#N/A</v>
      </c>
      <c r="AL186" s="43" t="e">
        <v>#N/A</v>
      </c>
      <c r="AM186" s="43" t="e">
        <v>#N/A</v>
      </c>
    </row>
    <row r="187" ht="16.5" spans="1:39">
      <c r="A187" s="46">
        <v>185</v>
      </c>
      <c r="B187" s="46" t="s">
        <v>560</v>
      </c>
      <c r="C187" s="47" t="s">
        <v>561</v>
      </c>
      <c r="D187" s="47" t="s">
        <v>1078</v>
      </c>
      <c r="E187" s="47"/>
      <c r="F187" s="24">
        <v>431240.32</v>
      </c>
      <c r="G187" s="24">
        <v>247000</v>
      </c>
      <c r="H187" s="24">
        <v>184240.32</v>
      </c>
      <c r="I187" s="33">
        <v>85000</v>
      </c>
      <c r="J187" s="24">
        <v>50000</v>
      </c>
      <c r="K187" s="24">
        <v>35000</v>
      </c>
      <c r="L187" s="24">
        <v>84520</v>
      </c>
      <c r="M187" s="24">
        <v>100000</v>
      </c>
      <c r="N187" s="24">
        <v>-15480</v>
      </c>
      <c r="O187" s="24">
        <v>70000</v>
      </c>
      <c r="P187" s="24">
        <v>80000</v>
      </c>
      <c r="Q187" s="24">
        <v>-10000</v>
      </c>
      <c r="R187" s="24">
        <v>81720.32</v>
      </c>
      <c r="S187" s="24"/>
      <c r="T187" s="24">
        <v>81720.32</v>
      </c>
      <c r="U187" s="24">
        <v>93000</v>
      </c>
      <c r="V187" s="24">
        <v>17000</v>
      </c>
      <c r="W187" s="24">
        <v>76000</v>
      </c>
      <c r="X187" s="24">
        <v>17000</v>
      </c>
      <c r="Y187" s="24"/>
      <c r="Z187" s="24">
        <v>17000</v>
      </c>
      <c r="AA187" s="24"/>
      <c r="AB187" s="24"/>
      <c r="AC187" s="24">
        <v>0</v>
      </c>
      <c r="AD187" s="47"/>
      <c r="AE187" s="42">
        <v>55279.68</v>
      </c>
      <c r="AF187" s="42">
        <v>-14720.32</v>
      </c>
      <c r="AG187" s="42">
        <v>-99240.32</v>
      </c>
      <c r="AH187" s="42">
        <v>-184240.32</v>
      </c>
      <c r="AI187" s="43" t="e">
        <v>#N/A</v>
      </c>
      <c r="AJ187" s="43">
        <v>0</v>
      </c>
      <c r="AK187" s="43" t="e">
        <v>#N/A</v>
      </c>
      <c r="AL187" s="43" t="e">
        <v>#N/A</v>
      </c>
      <c r="AM187" s="43" t="e">
        <v>#N/A</v>
      </c>
    </row>
    <row r="188" ht="16.5" spans="1:39">
      <c r="A188" s="46">
        <v>186</v>
      </c>
      <c r="B188" s="46" t="s">
        <v>564</v>
      </c>
      <c r="C188" s="47" t="s">
        <v>565</v>
      </c>
      <c r="D188" s="47" t="s">
        <v>1078</v>
      </c>
      <c r="E188" s="47"/>
      <c r="F188" s="24">
        <v>9007.68</v>
      </c>
      <c r="G188" s="24">
        <v>3000</v>
      </c>
      <c r="H188" s="24">
        <v>6007.68</v>
      </c>
      <c r="I188" s="33">
        <v>2000</v>
      </c>
      <c r="J188" s="24"/>
      <c r="K188" s="24">
        <v>2000</v>
      </c>
      <c r="L188" s="24">
        <v>1952.33066666666</v>
      </c>
      <c r="M188" s="24"/>
      <c r="N188" s="24">
        <v>1952.33066666666</v>
      </c>
      <c r="O188" s="24">
        <v>0</v>
      </c>
      <c r="P188" s="24"/>
      <c r="Q188" s="24">
        <v>0</v>
      </c>
      <c r="R188" s="24">
        <v>2055.34933333334</v>
      </c>
      <c r="S188" s="24">
        <v>2000</v>
      </c>
      <c r="T188" s="24">
        <v>55.3493333333399</v>
      </c>
      <c r="U188" s="24">
        <v>2000</v>
      </c>
      <c r="V188" s="24"/>
      <c r="W188" s="24">
        <v>2000</v>
      </c>
      <c r="X188" s="24">
        <v>1000</v>
      </c>
      <c r="Y188" s="24">
        <v>1000</v>
      </c>
      <c r="Z188" s="24">
        <v>0</v>
      </c>
      <c r="AA188" s="24"/>
      <c r="AB188" s="24"/>
      <c r="AC188" s="24">
        <v>0</v>
      </c>
      <c r="AD188" s="47"/>
      <c r="AE188" s="42">
        <v>-2055.34933333334</v>
      </c>
      <c r="AF188" s="42">
        <v>-2055.34933333334</v>
      </c>
      <c r="AG188" s="42">
        <v>-4007.68</v>
      </c>
      <c r="AH188" s="42">
        <v>-6007.68</v>
      </c>
      <c r="AI188" s="43" t="e">
        <v>#N/A</v>
      </c>
      <c r="AJ188" s="43">
        <v>0</v>
      </c>
      <c r="AK188" s="43" t="e">
        <v>#N/A</v>
      </c>
      <c r="AL188" s="43" t="e">
        <v>#N/A</v>
      </c>
      <c r="AM188" s="43" t="e">
        <v>#N/A</v>
      </c>
    </row>
    <row r="189" ht="16.5" spans="1:39">
      <c r="A189" s="46">
        <v>187</v>
      </c>
      <c r="B189" s="46" t="s">
        <v>568</v>
      </c>
      <c r="C189" s="47" t="s">
        <v>569</v>
      </c>
      <c r="D189" s="47" t="s">
        <v>1078</v>
      </c>
      <c r="E189" s="47"/>
      <c r="F189" s="24">
        <v>163845.708</v>
      </c>
      <c r="G189" s="24">
        <v>199484.42</v>
      </c>
      <c r="H189" s="24">
        <v>-35638.712</v>
      </c>
      <c r="I189" s="33">
        <v>40000</v>
      </c>
      <c r="J189" s="24">
        <v>33923</v>
      </c>
      <c r="K189" s="24">
        <v>6077</v>
      </c>
      <c r="L189" s="24">
        <v>39660.088</v>
      </c>
      <c r="M189" s="24">
        <v>45123.61</v>
      </c>
      <c r="N189" s="24">
        <v>-5463.522</v>
      </c>
      <c r="O189" s="24">
        <v>20000</v>
      </c>
      <c r="P189" s="24">
        <v>68437.81</v>
      </c>
      <c r="Q189" s="24">
        <v>-48437.81</v>
      </c>
      <c r="R189" s="24">
        <v>48185.62</v>
      </c>
      <c r="S189" s="24">
        <v>52000</v>
      </c>
      <c r="T189" s="24">
        <v>-3814.38</v>
      </c>
      <c r="U189" s="24">
        <v>16000</v>
      </c>
      <c r="V189" s="24"/>
      <c r="W189" s="24">
        <v>16000</v>
      </c>
      <c r="X189" s="24"/>
      <c r="Y189" s="24"/>
      <c r="Z189" s="24">
        <v>0</v>
      </c>
      <c r="AA189" s="24"/>
      <c r="AB189" s="24"/>
      <c r="AC189" s="24">
        <v>0</v>
      </c>
      <c r="AD189" s="47"/>
      <c r="AE189" s="42">
        <v>135298.8</v>
      </c>
      <c r="AF189" s="42">
        <v>115298.8</v>
      </c>
      <c r="AG189" s="42">
        <v>75638.712</v>
      </c>
      <c r="AH189" s="42">
        <v>35638.712</v>
      </c>
      <c r="AI189" s="43" t="e">
        <v>#N/A</v>
      </c>
      <c r="AJ189" s="43">
        <v>0</v>
      </c>
      <c r="AK189" s="43" t="e">
        <v>#N/A</v>
      </c>
      <c r="AL189" s="43" t="e">
        <v>#N/A</v>
      </c>
      <c r="AM189" s="43" t="e">
        <v>#N/A</v>
      </c>
    </row>
    <row r="190" ht="16.5" spans="1:39">
      <c r="A190" s="51">
        <v>188</v>
      </c>
      <c r="B190" s="51" t="s">
        <v>570</v>
      </c>
      <c r="C190" s="52" t="s">
        <v>571</v>
      </c>
      <c r="D190" s="52" t="s">
        <v>1078</v>
      </c>
      <c r="E190" s="52"/>
      <c r="F190" s="24">
        <v>190567.106</v>
      </c>
      <c r="G190" s="24">
        <v>100000</v>
      </c>
      <c r="H190" s="24">
        <v>90567.106</v>
      </c>
      <c r="I190" s="33">
        <v>19935.49</v>
      </c>
      <c r="J190" s="24"/>
      <c r="K190" s="24">
        <v>19935.49</v>
      </c>
      <c r="L190" s="24">
        <v>18551.616</v>
      </c>
      <c r="M190" s="24"/>
      <c r="N190" s="24">
        <v>18551.616</v>
      </c>
      <c r="O190" s="24">
        <v>20000</v>
      </c>
      <c r="P190" s="24">
        <v>70000</v>
      </c>
      <c r="Q190" s="24">
        <v>-50000</v>
      </c>
      <c r="R190" s="24">
        <v>66080</v>
      </c>
      <c r="S190" s="24"/>
      <c r="T190" s="24">
        <v>66080</v>
      </c>
      <c r="U190" s="24">
        <v>66000</v>
      </c>
      <c r="V190" s="24"/>
      <c r="W190" s="24">
        <v>66000</v>
      </c>
      <c r="X190" s="24"/>
      <c r="Y190" s="24">
        <v>30000</v>
      </c>
      <c r="Z190" s="24">
        <v>-30000</v>
      </c>
      <c r="AA190" s="24"/>
      <c r="AB190" s="24"/>
      <c r="AC190" s="24">
        <v>0</v>
      </c>
      <c r="AD190" s="47"/>
      <c r="AE190" s="42">
        <v>-32080</v>
      </c>
      <c r="AF190" s="42">
        <v>-52080</v>
      </c>
      <c r="AG190" s="42">
        <v>-70631.616</v>
      </c>
      <c r="AH190" s="42">
        <v>-90567.106</v>
      </c>
      <c r="AI190" s="43" t="e">
        <v>#N/A</v>
      </c>
      <c r="AJ190" s="43">
        <v>0</v>
      </c>
      <c r="AK190" s="43" t="e">
        <v>#N/A</v>
      </c>
      <c r="AL190" s="43">
        <v>0</v>
      </c>
      <c r="AM190" s="43" t="e">
        <v>#N/A</v>
      </c>
    </row>
    <row r="191" ht="16.5" spans="1:39">
      <c r="A191" s="46">
        <v>189</v>
      </c>
      <c r="B191" s="46" t="s">
        <v>574</v>
      </c>
      <c r="C191" s="47" t="s">
        <v>575</v>
      </c>
      <c r="D191" s="47" t="s">
        <v>1078</v>
      </c>
      <c r="E191" s="47"/>
      <c r="F191" s="24">
        <v>59291.648</v>
      </c>
      <c r="G191" s="24">
        <v>47780</v>
      </c>
      <c r="H191" s="24">
        <v>11511.648</v>
      </c>
      <c r="I191" s="33">
        <v>20000</v>
      </c>
      <c r="J191" s="24">
        <v>20000</v>
      </c>
      <c r="K191" s="24">
        <v>0</v>
      </c>
      <c r="L191" s="24">
        <v>5216.08533333334</v>
      </c>
      <c r="M191" s="24"/>
      <c r="N191" s="24">
        <v>5216.08533333334</v>
      </c>
      <c r="O191" s="24">
        <v>10000</v>
      </c>
      <c r="P191" s="24">
        <v>27780</v>
      </c>
      <c r="Q191" s="24">
        <v>-17780</v>
      </c>
      <c r="R191" s="24">
        <v>6075.56266666666</v>
      </c>
      <c r="S191" s="24"/>
      <c r="T191" s="24">
        <v>6075.56266666666</v>
      </c>
      <c r="U191" s="24">
        <v>9000</v>
      </c>
      <c r="V191" s="24"/>
      <c r="W191" s="24">
        <v>9000</v>
      </c>
      <c r="X191" s="24">
        <v>9000</v>
      </c>
      <c r="Y191" s="24"/>
      <c r="Z191" s="24">
        <v>9000</v>
      </c>
      <c r="AA191" s="24"/>
      <c r="AB191" s="24"/>
      <c r="AC191" s="24">
        <v>0</v>
      </c>
      <c r="AD191" s="47"/>
      <c r="AE191" s="42">
        <v>23704.4373333333</v>
      </c>
      <c r="AF191" s="42">
        <v>13704.4373333333</v>
      </c>
      <c r="AG191" s="42">
        <v>8488.352</v>
      </c>
      <c r="AH191" s="42">
        <v>-11511.648</v>
      </c>
      <c r="AI191" s="43" t="e">
        <v>#N/A</v>
      </c>
      <c r="AJ191" s="43">
        <v>0</v>
      </c>
      <c r="AK191" s="43" t="e">
        <v>#N/A</v>
      </c>
      <c r="AL191" s="43" t="e">
        <v>#N/A</v>
      </c>
      <c r="AM191" s="43" t="e">
        <v>#N/A</v>
      </c>
    </row>
    <row r="192" ht="16.5" spans="1:39">
      <c r="A192" s="46">
        <v>190</v>
      </c>
      <c r="B192" s="46" t="s">
        <v>576</v>
      </c>
      <c r="C192" s="47" t="s">
        <v>577</v>
      </c>
      <c r="D192" s="47" t="s">
        <v>1078</v>
      </c>
      <c r="E192" s="47"/>
      <c r="F192" s="24">
        <v>22951.7133333333</v>
      </c>
      <c r="G192" s="24">
        <v>73711.81</v>
      </c>
      <c r="H192" s="24">
        <v>-50760.0966666667</v>
      </c>
      <c r="I192" s="33">
        <v>7000</v>
      </c>
      <c r="J192" s="24"/>
      <c r="K192" s="24">
        <v>7000</v>
      </c>
      <c r="L192" s="24">
        <v>7456.80533333334</v>
      </c>
      <c r="M192" s="24">
        <v>40000</v>
      </c>
      <c r="N192" s="24">
        <v>-32543.1946666667</v>
      </c>
      <c r="O192" s="24">
        <v>0</v>
      </c>
      <c r="P192" s="24"/>
      <c r="Q192" s="24">
        <v>0</v>
      </c>
      <c r="R192" s="24"/>
      <c r="S192" s="24"/>
      <c r="T192" s="24">
        <v>0</v>
      </c>
      <c r="U192" s="24"/>
      <c r="V192" s="24"/>
      <c r="W192" s="24">
        <v>0</v>
      </c>
      <c r="X192" s="24">
        <v>4000</v>
      </c>
      <c r="Y192" s="24">
        <v>29711.81</v>
      </c>
      <c r="Z192" s="24">
        <v>-25711.81</v>
      </c>
      <c r="AA192" s="24">
        <v>4494.908</v>
      </c>
      <c r="AB192" s="24">
        <v>4000</v>
      </c>
      <c r="AC192" s="24">
        <v>494.908</v>
      </c>
      <c r="AD192" s="47"/>
      <c r="AE192" s="42">
        <v>65216.902</v>
      </c>
      <c r="AF192" s="42">
        <v>65216.902</v>
      </c>
      <c r="AG192" s="42">
        <v>57760.0966666667</v>
      </c>
      <c r="AH192" s="42">
        <v>50760.0966666667</v>
      </c>
      <c r="AI192" s="43" t="e">
        <v>#N/A</v>
      </c>
      <c r="AJ192" s="43">
        <v>0</v>
      </c>
      <c r="AK192" s="43" t="e">
        <v>#N/A</v>
      </c>
      <c r="AL192" s="43" t="e">
        <v>#N/A</v>
      </c>
      <c r="AM192" s="43" t="e">
        <v>#N/A</v>
      </c>
    </row>
    <row r="193" ht="16.5" spans="1:39">
      <c r="A193" s="46">
        <v>192</v>
      </c>
      <c r="B193" s="46" t="s">
        <v>578</v>
      </c>
      <c r="C193" s="47" t="s">
        <v>579</v>
      </c>
      <c r="D193" s="47" t="s">
        <v>1078</v>
      </c>
      <c r="E193" s="47"/>
      <c r="F193" s="24">
        <v>936.756666666666</v>
      </c>
      <c r="G193" s="24">
        <v>830.09</v>
      </c>
      <c r="H193" s="24">
        <v>106.666666666666</v>
      </c>
      <c r="I193" s="33">
        <v>830.09</v>
      </c>
      <c r="J193" s="24">
        <v>830.09</v>
      </c>
      <c r="K193" s="24">
        <v>0</v>
      </c>
      <c r="L193" s="24">
        <v>106.666666666666</v>
      </c>
      <c r="M193" s="24"/>
      <c r="N193" s="24">
        <v>106.666666666666</v>
      </c>
      <c r="O193" s="24"/>
      <c r="P193" s="24"/>
      <c r="Q193" s="24">
        <v>0</v>
      </c>
      <c r="R193" s="24"/>
      <c r="S193" s="24"/>
      <c r="T193" s="24">
        <v>0</v>
      </c>
      <c r="U193" s="24"/>
      <c r="V193" s="24"/>
      <c r="W193" s="24">
        <v>0</v>
      </c>
      <c r="X193" s="24"/>
      <c r="Y193" s="24"/>
      <c r="Z193" s="24">
        <v>0</v>
      </c>
      <c r="AA193" s="24"/>
      <c r="AB193" s="24"/>
      <c r="AC193" s="24">
        <v>0</v>
      </c>
      <c r="AD193" s="47"/>
      <c r="AE193" s="42">
        <v>830.09</v>
      </c>
      <c r="AF193" s="42">
        <v>830.09</v>
      </c>
      <c r="AG193" s="42">
        <v>723.423333333334</v>
      </c>
      <c r="AH193" s="42">
        <v>-106.666666666666</v>
      </c>
      <c r="AI193" s="43" t="e">
        <v>#N/A</v>
      </c>
      <c r="AJ193" s="43">
        <v>0</v>
      </c>
      <c r="AK193" s="43" t="e">
        <v>#N/A</v>
      </c>
      <c r="AL193" s="43" t="e">
        <v>#N/A</v>
      </c>
      <c r="AM193" s="43" t="e">
        <v>#N/A</v>
      </c>
    </row>
    <row r="194" ht="16.5" spans="1:39">
      <c r="A194" s="51">
        <v>193</v>
      </c>
      <c r="B194" s="51" t="s">
        <v>580</v>
      </c>
      <c r="C194" s="52" t="s">
        <v>581</v>
      </c>
      <c r="D194" s="52" t="s">
        <v>1078</v>
      </c>
      <c r="E194" s="52"/>
      <c r="F194" s="24">
        <v>627407.054933333</v>
      </c>
      <c r="G194" s="24">
        <v>581080.03</v>
      </c>
      <c r="H194" s="24">
        <v>46327.0249333334</v>
      </c>
      <c r="I194" s="33">
        <v>272208.586666667</v>
      </c>
      <c r="J194" s="24">
        <v>290876.01</v>
      </c>
      <c r="K194" s="24">
        <v>-18667.423333333</v>
      </c>
      <c r="L194" s="24">
        <v>272208.586666666</v>
      </c>
      <c r="M194" s="24"/>
      <c r="N194" s="24">
        <v>272208.586666666</v>
      </c>
      <c r="O194" s="24"/>
      <c r="P194" s="24">
        <v>223403.12</v>
      </c>
      <c r="Q194" s="24">
        <v>-223403.12</v>
      </c>
      <c r="R194" s="24">
        <v>82989.8816</v>
      </c>
      <c r="S194" s="24"/>
      <c r="T194" s="24">
        <v>82989.8816</v>
      </c>
      <c r="U194" s="24"/>
      <c r="V194" s="24"/>
      <c r="W194" s="24">
        <v>0</v>
      </c>
      <c r="X194" s="24"/>
      <c r="Y194" s="24">
        <v>66800.9</v>
      </c>
      <c r="Z194" s="24">
        <v>-66800.9</v>
      </c>
      <c r="AA194" s="24"/>
      <c r="AB194" s="24"/>
      <c r="AC194" s="24">
        <v>0</v>
      </c>
      <c r="AD194" s="47"/>
      <c r="AE194" s="42">
        <v>498090.1484</v>
      </c>
      <c r="AF194" s="42">
        <v>498090.1484</v>
      </c>
      <c r="AG194" s="42">
        <v>225881.561733334</v>
      </c>
      <c r="AH194" s="42">
        <v>-46327.0249333333</v>
      </c>
      <c r="AI194" s="43" t="e">
        <v>#N/A</v>
      </c>
      <c r="AJ194" s="43">
        <v>0</v>
      </c>
      <c r="AK194" s="43" t="e">
        <v>#N/A</v>
      </c>
      <c r="AL194" s="43">
        <v>0</v>
      </c>
      <c r="AM194" s="43" t="e">
        <v>#N/A</v>
      </c>
    </row>
    <row r="195" ht="16.5" spans="1:39">
      <c r="A195" s="46">
        <v>194</v>
      </c>
      <c r="B195" s="46" t="s">
        <v>582</v>
      </c>
      <c r="C195" s="47" t="s">
        <v>583</v>
      </c>
      <c r="D195" s="47" t="s">
        <v>1078</v>
      </c>
      <c r="E195" s="47"/>
      <c r="F195" s="24">
        <v>148469.816</v>
      </c>
      <c r="G195" s="24">
        <v>196879.04</v>
      </c>
      <c r="H195" s="24">
        <v>-48409.2239999999</v>
      </c>
      <c r="I195" s="33">
        <v>32000</v>
      </c>
      <c r="J195" s="24"/>
      <c r="K195" s="24">
        <v>32000</v>
      </c>
      <c r="L195" s="24">
        <v>32213.3333333334</v>
      </c>
      <c r="M195" s="24">
        <v>30000</v>
      </c>
      <c r="N195" s="24">
        <v>2213.33333333336</v>
      </c>
      <c r="O195" s="24">
        <v>30000</v>
      </c>
      <c r="P195" s="24">
        <v>40000</v>
      </c>
      <c r="Q195" s="24">
        <v>-10000</v>
      </c>
      <c r="R195" s="24">
        <v>40005.944</v>
      </c>
      <c r="S195" s="24"/>
      <c r="T195" s="24">
        <v>40005.944</v>
      </c>
      <c r="U195" s="24"/>
      <c r="V195" s="24">
        <v>20000</v>
      </c>
      <c r="W195" s="24">
        <v>-20000</v>
      </c>
      <c r="X195" s="24">
        <v>0</v>
      </c>
      <c r="Y195" s="24">
        <v>2879.04</v>
      </c>
      <c r="Z195" s="24">
        <v>-2879.04</v>
      </c>
      <c r="AA195" s="24">
        <v>14250.5386666667</v>
      </c>
      <c r="AB195" s="24">
        <v>104000</v>
      </c>
      <c r="AC195" s="24">
        <v>-89749.4613333333</v>
      </c>
      <c r="AD195" s="47"/>
      <c r="AE195" s="42">
        <v>142622.557333333</v>
      </c>
      <c r="AF195" s="42">
        <v>112622.557333333</v>
      </c>
      <c r="AG195" s="42">
        <v>80409.2239999999</v>
      </c>
      <c r="AH195" s="42">
        <v>48409.2239999999</v>
      </c>
      <c r="AI195" s="43" t="e">
        <v>#N/A</v>
      </c>
      <c r="AJ195" s="43">
        <v>0</v>
      </c>
      <c r="AK195" s="43" t="e">
        <v>#N/A</v>
      </c>
      <c r="AL195" s="43" t="e">
        <v>#N/A</v>
      </c>
      <c r="AM195" s="43" t="e">
        <v>#N/A</v>
      </c>
    </row>
    <row r="196" ht="16.5" spans="1:39">
      <c r="A196" s="46">
        <v>195</v>
      </c>
      <c r="B196" s="46" t="s">
        <v>584</v>
      </c>
      <c r="C196" s="47" t="s">
        <v>585</v>
      </c>
      <c r="D196" s="47" t="s">
        <v>1078</v>
      </c>
      <c r="E196" s="47"/>
      <c r="F196" s="24">
        <v>63293.3333333334</v>
      </c>
      <c r="G196" s="24">
        <v>20000</v>
      </c>
      <c r="H196" s="24">
        <v>43293.3333333334</v>
      </c>
      <c r="I196" s="33">
        <v>17400</v>
      </c>
      <c r="J196" s="24"/>
      <c r="K196" s="24">
        <v>17400</v>
      </c>
      <c r="L196" s="24">
        <v>8973.33333333336</v>
      </c>
      <c r="M196" s="24"/>
      <c r="N196" s="24">
        <v>8973.33333333336</v>
      </c>
      <c r="O196" s="24">
        <v>10000</v>
      </c>
      <c r="P196" s="24">
        <v>20000</v>
      </c>
      <c r="Q196" s="24">
        <v>-10000</v>
      </c>
      <c r="R196" s="24">
        <v>26920</v>
      </c>
      <c r="S196" s="24"/>
      <c r="T196" s="24">
        <v>26920</v>
      </c>
      <c r="U196" s="24"/>
      <c r="V196" s="24"/>
      <c r="W196" s="24">
        <v>0</v>
      </c>
      <c r="X196" s="24"/>
      <c r="Y196" s="24"/>
      <c r="Z196" s="24">
        <v>0</v>
      </c>
      <c r="AA196" s="24"/>
      <c r="AB196" s="24"/>
      <c r="AC196" s="24">
        <v>0</v>
      </c>
      <c r="AD196" s="47"/>
      <c r="AE196" s="42">
        <v>-6920</v>
      </c>
      <c r="AF196" s="42">
        <v>-16920</v>
      </c>
      <c r="AG196" s="42">
        <v>-25893.3333333334</v>
      </c>
      <c r="AH196" s="42">
        <v>-43293.3333333334</v>
      </c>
      <c r="AI196" s="43" t="e">
        <v>#N/A</v>
      </c>
      <c r="AJ196" s="43">
        <v>0</v>
      </c>
      <c r="AK196" s="43" t="e">
        <v>#N/A</v>
      </c>
      <c r="AL196" s="43" t="e">
        <v>#N/A</v>
      </c>
      <c r="AM196" s="43" t="e">
        <v>#N/A</v>
      </c>
    </row>
    <row r="197" ht="16.5" spans="1:39">
      <c r="A197" s="46">
        <v>196</v>
      </c>
      <c r="B197" s="46" t="s">
        <v>586</v>
      </c>
      <c r="C197" s="47" t="s">
        <v>587</v>
      </c>
      <c r="D197" s="47" t="s">
        <v>1078</v>
      </c>
      <c r="E197" s="47"/>
      <c r="F197" s="24">
        <v>22480</v>
      </c>
      <c r="G197" s="24">
        <v>0</v>
      </c>
      <c r="H197" s="24">
        <v>22480</v>
      </c>
      <c r="I197" s="33">
        <v>3000</v>
      </c>
      <c r="J197" s="24"/>
      <c r="K197" s="24">
        <v>3000</v>
      </c>
      <c r="L197" s="24">
        <v>3400</v>
      </c>
      <c r="M197" s="24"/>
      <c r="N197" s="24">
        <v>3400</v>
      </c>
      <c r="O197" s="24">
        <v>0</v>
      </c>
      <c r="P197" s="24"/>
      <c r="Q197" s="24">
        <v>0</v>
      </c>
      <c r="R197" s="24">
        <v>16080</v>
      </c>
      <c r="S197" s="24"/>
      <c r="T197" s="24">
        <v>16080</v>
      </c>
      <c r="U197" s="24"/>
      <c r="V197" s="24"/>
      <c r="W197" s="24">
        <v>0</v>
      </c>
      <c r="X197" s="24"/>
      <c r="Y197" s="24"/>
      <c r="Z197" s="24">
        <v>0</v>
      </c>
      <c r="AA197" s="24"/>
      <c r="AB197" s="24"/>
      <c r="AC197" s="24">
        <v>0</v>
      </c>
      <c r="AD197" s="47"/>
      <c r="AE197" s="42">
        <v>-16080</v>
      </c>
      <c r="AF197" s="42">
        <v>-16080</v>
      </c>
      <c r="AG197" s="42">
        <v>-19480</v>
      </c>
      <c r="AH197" s="42">
        <v>-22480</v>
      </c>
      <c r="AI197" s="43" t="e">
        <v>#N/A</v>
      </c>
      <c r="AJ197" s="43">
        <v>0</v>
      </c>
      <c r="AK197" s="43" t="e">
        <v>#N/A</v>
      </c>
      <c r="AL197" s="43" t="e">
        <v>#N/A</v>
      </c>
      <c r="AM197" s="43" t="e">
        <v>#N/A</v>
      </c>
    </row>
    <row r="198" ht="16.5" spans="1:39">
      <c r="A198" s="46">
        <v>197</v>
      </c>
      <c r="B198" s="46" t="s">
        <v>588</v>
      </c>
      <c r="C198" s="47" t="s">
        <v>589</v>
      </c>
      <c r="D198" s="47" t="s">
        <v>1078</v>
      </c>
      <c r="E198" s="47"/>
      <c r="F198" s="24">
        <v>5960</v>
      </c>
      <c r="G198" s="24">
        <v>22200</v>
      </c>
      <c r="H198" s="24">
        <v>-16240</v>
      </c>
      <c r="I198" s="33">
        <v>3000</v>
      </c>
      <c r="J198" s="24">
        <v>22200</v>
      </c>
      <c r="K198" s="24">
        <v>-19200</v>
      </c>
      <c r="L198" s="24">
        <v>2960</v>
      </c>
      <c r="M198" s="24"/>
      <c r="N198" s="24">
        <v>2960</v>
      </c>
      <c r="O198" s="24"/>
      <c r="P198" s="24"/>
      <c r="Q198" s="24">
        <v>0</v>
      </c>
      <c r="R198" s="24"/>
      <c r="S198" s="24"/>
      <c r="T198" s="24">
        <v>0</v>
      </c>
      <c r="U198" s="24"/>
      <c r="V198" s="24"/>
      <c r="W198" s="24">
        <v>0</v>
      </c>
      <c r="X198" s="24"/>
      <c r="Y198" s="24"/>
      <c r="Z198" s="24">
        <v>0</v>
      </c>
      <c r="AA198" s="24"/>
      <c r="AB198" s="24"/>
      <c r="AC198" s="24">
        <v>0</v>
      </c>
      <c r="AD198" s="47"/>
      <c r="AE198" s="42">
        <v>22200</v>
      </c>
      <c r="AF198" s="42">
        <v>22200</v>
      </c>
      <c r="AG198" s="42">
        <v>19240</v>
      </c>
      <c r="AH198" s="42">
        <v>16240</v>
      </c>
      <c r="AI198" s="43" t="e">
        <v>#N/A</v>
      </c>
      <c r="AJ198" s="43">
        <v>0</v>
      </c>
      <c r="AK198" s="43" t="e">
        <v>#N/A</v>
      </c>
      <c r="AL198" s="43" t="e">
        <v>#N/A</v>
      </c>
      <c r="AM198" s="43" t="e">
        <v>#N/A</v>
      </c>
    </row>
    <row r="199" ht="16.5" spans="1:39">
      <c r="A199" s="46">
        <v>198</v>
      </c>
      <c r="B199" s="46" t="s">
        <v>590</v>
      </c>
      <c r="C199" s="47" t="s">
        <v>591</v>
      </c>
      <c r="D199" s="47" t="s">
        <v>1078</v>
      </c>
      <c r="E199" s="47"/>
      <c r="F199" s="24">
        <v>31906.6666666666</v>
      </c>
      <c r="G199" s="24">
        <v>30000</v>
      </c>
      <c r="H199" s="24">
        <v>1906.66666666664</v>
      </c>
      <c r="I199" s="33">
        <v>16000</v>
      </c>
      <c r="J199" s="24">
        <v>30000</v>
      </c>
      <c r="K199" s="24">
        <v>-14000</v>
      </c>
      <c r="L199" s="24">
        <v>15906.6666666666</v>
      </c>
      <c r="M199" s="24"/>
      <c r="N199" s="24">
        <v>15906.6666666666</v>
      </c>
      <c r="O199" s="24">
        <v>0</v>
      </c>
      <c r="P199" s="24"/>
      <c r="Q199" s="24">
        <v>0</v>
      </c>
      <c r="R199" s="24"/>
      <c r="S199" s="24"/>
      <c r="T199" s="24">
        <v>0</v>
      </c>
      <c r="U199" s="24"/>
      <c r="V199" s="24"/>
      <c r="W199" s="24">
        <v>0</v>
      </c>
      <c r="X199" s="24"/>
      <c r="Y199" s="24"/>
      <c r="Z199" s="24">
        <v>0</v>
      </c>
      <c r="AA199" s="24"/>
      <c r="AB199" s="24"/>
      <c r="AC199" s="24">
        <v>0</v>
      </c>
      <c r="AD199" s="47"/>
      <c r="AE199" s="42">
        <v>30000</v>
      </c>
      <c r="AF199" s="42">
        <v>30000</v>
      </c>
      <c r="AG199" s="42">
        <v>14093.3333333334</v>
      </c>
      <c r="AH199" s="42">
        <v>-1906.66666666664</v>
      </c>
      <c r="AI199" s="43" t="e">
        <v>#N/A</v>
      </c>
      <c r="AJ199" s="43">
        <v>0</v>
      </c>
      <c r="AK199" s="43" t="e">
        <v>#N/A</v>
      </c>
      <c r="AL199" s="43" t="e">
        <v>#N/A</v>
      </c>
      <c r="AM199" s="43" t="e">
        <v>#N/A</v>
      </c>
    </row>
    <row r="200" ht="16.5" spans="1:39">
      <c r="A200" s="46">
        <v>199</v>
      </c>
      <c r="B200" s="46" t="s">
        <v>592</v>
      </c>
      <c r="C200" s="47" t="s">
        <v>593</v>
      </c>
      <c r="D200" s="47" t="s">
        <v>1078</v>
      </c>
      <c r="E200" s="47"/>
      <c r="F200" s="24">
        <v>38066.6666666666</v>
      </c>
      <c r="G200" s="24">
        <v>49552.48</v>
      </c>
      <c r="H200" s="24">
        <v>-11485.8133333334</v>
      </c>
      <c r="I200" s="33">
        <v>19000</v>
      </c>
      <c r="J200" s="24">
        <v>49552.48</v>
      </c>
      <c r="K200" s="24">
        <v>-30552.48</v>
      </c>
      <c r="L200" s="24">
        <v>19066.6666666666</v>
      </c>
      <c r="M200" s="24"/>
      <c r="N200" s="24">
        <v>19066.6666666666</v>
      </c>
      <c r="O200" s="24">
        <v>0</v>
      </c>
      <c r="P200" s="24"/>
      <c r="Q200" s="24">
        <v>0</v>
      </c>
      <c r="R200" s="24"/>
      <c r="S200" s="24"/>
      <c r="T200" s="24">
        <v>0</v>
      </c>
      <c r="U200" s="24"/>
      <c r="V200" s="24"/>
      <c r="W200" s="24">
        <v>0</v>
      </c>
      <c r="X200" s="24"/>
      <c r="Y200" s="24"/>
      <c r="Z200" s="24">
        <v>0</v>
      </c>
      <c r="AA200" s="24"/>
      <c r="AB200" s="24"/>
      <c r="AC200" s="24">
        <v>0</v>
      </c>
      <c r="AD200" s="47"/>
      <c r="AE200" s="42">
        <v>49552.48</v>
      </c>
      <c r="AF200" s="42">
        <v>49552.48</v>
      </c>
      <c r="AG200" s="42">
        <v>30485.8133333334</v>
      </c>
      <c r="AH200" s="42">
        <v>11485.8133333334</v>
      </c>
      <c r="AI200" s="43" t="e">
        <v>#N/A</v>
      </c>
      <c r="AJ200" s="43">
        <v>0</v>
      </c>
      <c r="AK200" s="43" t="e">
        <v>#N/A</v>
      </c>
      <c r="AL200" s="43" t="e">
        <v>#N/A</v>
      </c>
      <c r="AM200" s="43" t="e">
        <v>#N/A</v>
      </c>
    </row>
    <row r="201" ht="16.5" spans="1:39">
      <c r="A201" s="46">
        <v>200</v>
      </c>
      <c r="B201" s="46" t="s">
        <v>594</v>
      </c>
      <c r="C201" s="47" t="s">
        <v>595</v>
      </c>
      <c r="D201" s="47" t="s">
        <v>1078</v>
      </c>
      <c r="E201" s="47"/>
      <c r="F201" s="24">
        <v>6225.04</v>
      </c>
      <c r="G201" s="24">
        <v>0</v>
      </c>
      <c r="H201" s="24">
        <v>6225.04</v>
      </c>
      <c r="I201" s="33">
        <v>6225.04</v>
      </c>
      <c r="J201" s="24"/>
      <c r="K201" s="24">
        <v>6225.04</v>
      </c>
      <c r="L201" s="24">
        <v>0</v>
      </c>
      <c r="M201" s="24"/>
      <c r="N201" s="24">
        <v>0</v>
      </c>
      <c r="O201" s="24"/>
      <c r="P201" s="24"/>
      <c r="Q201" s="24">
        <v>0</v>
      </c>
      <c r="R201" s="24"/>
      <c r="S201" s="24"/>
      <c r="T201" s="24">
        <v>0</v>
      </c>
      <c r="U201" s="24"/>
      <c r="V201" s="24"/>
      <c r="W201" s="24">
        <v>0</v>
      </c>
      <c r="X201" s="24"/>
      <c r="Y201" s="24"/>
      <c r="Z201" s="24">
        <v>0</v>
      </c>
      <c r="AA201" s="24"/>
      <c r="AB201" s="24"/>
      <c r="AC201" s="24">
        <v>0</v>
      </c>
      <c r="AD201" s="47"/>
      <c r="AE201" s="42">
        <v>0</v>
      </c>
      <c r="AF201" s="42">
        <v>0</v>
      </c>
      <c r="AG201" s="42">
        <v>0</v>
      </c>
      <c r="AH201" s="42">
        <v>-6225.04</v>
      </c>
      <c r="AI201" s="43" t="e">
        <v>#N/A</v>
      </c>
      <c r="AJ201" s="43">
        <v>0</v>
      </c>
      <c r="AK201" s="43" t="e">
        <v>#N/A</v>
      </c>
      <c r="AL201" s="43" t="e">
        <v>#N/A</v>
      </c>
      <c r="AM201" s="43" t="e">
        <v>#N/A</v>
      </c>
    </row>
    <row r="202" ht="16.5" spans="1:39">
      <c r="A202" s="51">
        <v>201</v>
      </c>
      <c r="B202" s="51" t="s">
        <v>596</v>
      </c>
      <c r="C202" s="52" t="s">
        <v>597</v>
      </c>
      <c r="D202" s="52" t="s">
        <v>1078</v>
      </c>
      <c r="E202" s="52"/>
      <c r="F202" s="24">
        <v>189478.714666667</v>
      </c>
      <c r="G202" s="24">
        <v>0</v>
      </c>
      <c r="H202" s="24">
        <v>189478.714666667</v>
      </c>
      <c r="I202" s="33">
        <v>156211.2</v>
      </c>
      <c r="J202" s="24"/>
      <c r="K202" s="24">
        <v>156211.2</v>
      </c>
      <c r="L202" s="24">
        <v>33267.5146666666</v>
      </c>
      <c r="M202" s="24"/>
      <c r="N202" s="24">
        <v>33267.5146666666</v>
      </c>
      <c r="O202" s="24"/>
      <c r="P202" s="24"/>
      <c r="Q202" s="24">
        <v>0</v>
      </c>
      <c r="R202" s="24"/>
      <c r="S202" s="24"/>
      <c r="T202" s="24">
        <v>0</v>
      </c>
      <c r="U202" s="24"/>
      <c r="V202" s="24"/>
      <c r="W202" s="24">
        <v>0</v>
      </c>
      <c r="X202" s="24"/>
      <c r="Y202" s="24"/>
      <c r="Z202" s="24">
        <v>0</v>
      </c>
      <c r="AA202" s="24"/>
      <c r="AB202" s="24"/>
      <c r="AC202" s="24">
        <v>0</v>
      </c>
      <c r="AD202" s="47"/>
      <c r="AE202" s="42">
        <v>0</v>
      </c>
      <c r="AF202" s="42">
        <v>0</v>
      </c>
      <c r="AG202" s="42">
        <v>-33267.5146666666</v>
      </c>
      <c r="AH202" s="42">
        <v>-189478.714666667</v>
      </c>
      <c r="AI202" s="43" t="e">
        <v>#N/A</v>
      </c>
      <c r="AJ202" s="43">
        <v>0</v>
      </c>
      <c r="AK202" s="43" t="e">
        <v>#N/A</v>
      </c>
      <c r="AL202" s="43">
        <v>0</v>
      </c>
      <c r="AM202" s="43" t="e">
        <v>#N/A</v>
      </c>
    </row>
    <row r="203" ht="16.5" spans="1:39">
      <c r="A203" s="46">
        <v>202</v>
      </c>
      <c r="B203" s="46" t="s">
        <v>598</v>
      </c>
      <c r="C203" s="47" t="s">
        <v>599</v>
      </c>
      <c r="D203" s="47" t="s">
        <v>1078</v>
      </c>
      <c r="E203" s="47"/>
      <c r="F203" s="24">
        <v>746.666666666667</v>
      </c>
      <c r="G203" s="24">
        <v>11200</v>
      </c>
      <c r="H203" s="24">
        <v>-10453.3333333333</v>
      </c>
      <c r="I203" s="33">
        <v>0</v>
      </c>
      <c r="J203" s="24"/>
      <c r="K203" s="24">
        <v>0</v>
      </c>
      <c r="L203" s="24">
        <v>746.666666666667</v>
      </c>
      <c r="M203" s="24">
        <v>5600</v>
      </c>
      <c r="N203" s="24">
        <v>-4853.33333333333</v>
      </c>
      <c r="O203" s="24"/>
      <c r="P203" s="24"/>
      <c r="Q203" s="24">
        <v>0</v>
      </c>
      <c r="R203" s="24">
        <v>0</v>
      </c>
      <c r="S203" s="24">
        <v>5600</v>
      </c>
      <c r="T203" s="24">
        <v>-5600</v>
      </c>
      <c r="U203" s="24"/>
      <c r="V203" s="24"/>
      <c r="W203" s="24">
        <v>0</v>
      </c>
      <c r="X203" s="24"/>
      <c r="Y203" s="24"/>
      <c r="Z203" s="24">
        <v>0</v>
      </c>
      <c r="AA203" s="24"/>
      <c r="AB203" s="24"/>
      <c r="AC203" s="24">
        <v>0</v>
      </c>
      <c r="AD203" s="47"/>
      <c r="AE203" s="42">
        <v>11200</v>
      </c>
      <c r="AF203" s="42">
        <v>11200</v>
      </c>
      <c r="AG203" s="42">
        <v>10453.3333333333</v>
      </c>
      <c r="AH203" s="42">
        <v>10453.3333333333</v>
      </c>
      <c r="AI203" s="43" t="e">
        <v>#N/A</v>
      </c>
      <c r="AJ203" s="43">
        <v>0</v>
      </c>
      <c r="AK203" s="43" t="e">
        <v>#N/A</v>
      </c>
      <c r="AL203" s="43" t="e">
        <v>#N/A</v>
      </c>
      <c r="AM203" s="43" t="e">
        <v>#N/A</v>
      </c>
    </row>
    <row r="204" ht="16.5" spans="1:39">
      <c r="A204" s="25"/>
      <c r="B204" s="25" t="s">
        <v>566</v>
      </c>
      <c r="C204" s="25" t="s">
        <v>567</v>
      </c>
      <c r="D204" s="47" t="s">
        <v>1078</v>
      </c>
      <c r="E204" s="25"/>
      <c r="F204" s="24">
        <v>6600</v>
      </c>
      <c r="G204" s="24">
        <v>1000</v>
      </c>
      <c r="H204" s="24">
        <v>5600</v>
      </c>
      <c r="I204" s="33">
        <v>0</v>
      </c>
      <c r="J204" s="24"/>
      <c r="K204" s="34"/>
      <c r="L204" s="34"/>
      <c r="M204" s="34"/>
      <c r="N204" s="34"/>
      <c r="O204" s="34"/>
      <c r="P204" s="34"/>
      <c r="Q204" s="34"/>
      <c r="R204" s="34">
        <v>3600</v>
      </c>
      <c r="S204" s="34"/>
      <c r="T204" s="34">
        <v>3600</v>
      </c>
      <c r="U204" s="24">
        <v>2000</v>
      </c>
      <c r="V204" s="34"/>
      <c r="W204" s="34">
        <v>2000</v>
      </c>
      <c r="X204" s="24">
        <v>1000</v>
      </c>
      <c r="Y204" s="24">
        <v>1000</v>
      </c>
      <c r="Z204" s="34">
        <v>0</v>
      </c>
      <c r="AA204" s="24"/>
      <c r="AB204" s="24"/>
      <c r="AC204" s="34">
        <v>0</v>
      </c>
      <c r="AD204" s="25"/>
      <c r="AE204" s="42">
        <v>-5600</v>
      </c>
      <c r="AF204" s="42">
        <v>-5600</v>
      </c>
      <c r="AG204" s="42">
        <v>-5600</v>
      </c>
      <c r="AH204" s="42">
        <v>-5600</v>
      </c>
      <c r="AI204" s="43" t="e">
        <v>#N/A</v>
      </c>
      <c r="AJ204" s="43">
        <v>0</v>
      </c>
      <c r="AK204" s="43" t="e">
        <v>#N/A</v>
      </c>
      <c r="AL204" s="43" t="e">
        <v>#N/A</v>
      </c>
      <c r="AM204" s="43" t="e">
        <v>#N/A</v>
      </c>
    </row>
    <row r="205" ht="16.5" spans="1:39">
      <c r="A205" s="25"/>
      <c r="B205" s="25" t="s">
        <v>368</v>
      </c>
      <c r="C205" s="25" t="s">
        <v>369</v>
      </c>
      <c r="D205" s="47" t="s">
        <v>1078</v>
      </c>
      <c r="E205" s="25"/>
      <c r="F205" s="24">
        <v>1063.2</v>
      </c>
      <c r="G205" s="24">
        <v>0</v>
      </c>
      <c r="H205" s="24">
        <v>1063.2</v>
      </c>
      <c r="I205" s="33">
        <v>0</v>
      </c>
      <c r="J205" s="24"/>
      <c r="K205" s="34"/>
      <c r="L205" s="34"/>
      <c r="M205" s="34"/>
      <c r="N205" s="34"/>
      <c r="O205" s="34"/>
      <c r="P205" s="34"/>
      <c r="Q205" s="34"/>
      <c r="R205" s="34">
        <v>800</v>
      </c>
      <c r="S205" s="34"/>
      <c r="T205" s="34">
        <v>800</v>
      </c>
      <c r="U205" s="24"/>
      <c r="V205" s="34"/>
      <c r="W205" s="34">
        <v>0</v>
      </c>
      <c r="X205" s="24">
        <v>0</v>
      </c>
      <c r="Y205" s="24"/>
      <c r="Z205" s="34">
        <v>0</v>
      </c>
      <c r="AA205" s="24">
        <v>263.2</v>
      </c>
      <c r="AB205" s="24"/>
      <c r="AC205" s="34">
        <v>263.2</v>
      </c>
      <c r="AD205" s="25"/>
      <c r="AE205" s="42">
        <v>-1063.2</v>
      </c>
      <c r="AF205" s="42">
        <v>-1063.2</v>
      </c>
      <c r="AG205" s="42">
        <v>-1063.2</v>
      </c>
      <c r="AH205" s="42">
        <v>-1063.2</v>
      </c>
      <c r="AI205" s="43" t="e">
        <v>#N/A</v>
      </c>
      <c r="AJ205" s="43">
        <v>0</v>
      </c>
      <c r="AK205" s="43" t="e">
        <v>#N/A</v>
      </c>
      <c r="AL205" s="43" t="e">
        <v>#N/A</v>
      </c>
      <c r="AM205" s="43" t="e">
        <v>#N/A</v>
      </c>
    </row>
    <row r="206" ht="16.5" spans="1:39">
      <c r="A206" s="23"/>
      <c r="B206" s="23" t="s">
        <v>490</v>
      </c>
      <c r="C206" s="23" t="s">
        <v>491</v>
      </c>
      <c r="D206" s="52" t="s">
        <v>1078</v>
      </c>
      <c r="E206" s="23"/>
      <c r="F206" s="24">
        <v>6090.66666666667</v>
      </c>
      <c r="G206" s="24">
        <v>2000</v>
      </c>
      <c r="H206" s="24">
        <v>4090.66666666667</v>
      </c>
      <c r="I206" s="33">
        <v>0</v>
      </c>
      <c r="J206" s="24"/>
      <c r="K206" s="34"/>
      <c r="L206" s="34"/>
      <c r="M206" s="34"/>
      <c r="N206" s="34"/>
      <c r="O206" s="34"/>
      <c r="P206" s="34"/>
      <c r="Q206" s="34"/>
      <c r="R206" s="34">
        <v>1680</v>
      </c>
      <c r="S206" s="34"/>
      <c r="T206" s="34">
        <v>1680</v>
      </c>
      <c r="U206" s="24"/>
      <c r="V206" s="34"/>
      <c r="W206" s="34">
        <v>0</v>
      </c>
      <c r="X206" s="24">
        <v>2000</v>
      </c>
      <c r="Y206" s="24">
        <v>2000</v>
      </c>
      <c r="Z206" s="34">
        <v>0</v>
      </c>
      <c r="AA206" s="24">
        <v>2410.66666666667</v>
      </c>
      <c r="AB206" s="24"/>
      <c r="AC206" s="34">
        <v>2410.66666666667</v>
      </c>
      <c r="AD206" s="25"/>
      <c r="AE206" s="42">
        <v>-4090.66666666667</v>
      </c>
      <c r="AF206" s="42">
        <v>-4090.66666666667</v>
      </c>
      <c r="AG206" s="42">
        <v>-4090.66666666667</v>
      </c>
      <c r="AH206" s="42">
        <v>-4090.66666666667</v>
      </c>
      <c r="AI206" s="43" t="e">
        <v>#N/A</v>
      </c>
      <c r="AJ206" s="43">
        <v>0</v>
      </c>
      <c r="AK206" s="43" t="e">
        <v>#N/A</v>
      </c>
      <c r="AL206" s="43">
        <v>0</v>
      </c>
      <c r="AM206" s="43" t="e">
        <v>#N/A</v>
      </c>
    </row>
    <row r="207" ht="16.5" spans="1:39">
      <c r="A207" s="25"/>
      <c r="B207" s="25" t="s">
        <v>282</v>
      </c>
      <c r="C207" s="25" t="s">
        <v>283</v>
      </c>
      <c r="D207" s="47" t="s">
        <v>1078</v>
      </c>
      <c r="E207" s="25"/>
      <c r="F207" s="24">
        <v>9680</v>
      </c>
      <c r="G207" s="24">
        <v>1000</v>
      </c>
      <c r="H207" s="24">
        <v>8680</v>
      </c>
      <c r="I207" s="33"/>
      <c r="J207" s="24"/>
      <c r="K207" s="34"/>
      <c r="L207" s="34"/>
      <c r="M207" s="34"/>
      <c r="N207" s="34"/>
      <c r="O207" s="34"/>
      <c r="P207" s="34"/>
      <c r="Q207" s="34"/>
      <c r="R207" s="34">
        <v>7680</v>
      </c>
      <c r="S207" s="34"/>
      <c r="T207" s="34">
        <v>7680</v>
      </c>
      <c r="U207" s="24">
        <v>1000</v>
      </c>
      <c r="V207" s="34"/>
      <c r="W207" s="34">
        <v>1000</v>
      </c>
      <c r="X207" s="24">
        <v>1000</v>
      </c>
      <c r="Y207" s="24">
        <v>1000</v>
      </c>
      <c r="Z207" s="34">
        <v>0</v>
      </c>
      <c r="AA207" s="24"/>
      <c r="AB207" s="24"/>
      <c r="AC207" s="34">
        <v>0</v>
      </c>
      <c r="AD207" s="25"/>
      <c r="AE207" s="42">
        <v>-8680</v>
      </c>
      <c r="AF207" s="42">
        <v>-8680</v>
      </c>
      <c r="AG207" s="42">
        <v>-8680</v>
      </c>
      <c r="AH207" s="42">
        <v>-8680</v>
      </c>
      <c r="AI207" s="43" t="e">
        <v>#N/A</v>
      </c>
      <c r="AJ207" s="43">
        <v>0</v>
      </c>
      <c r="AK207" s="43" t="e">
        <v>#N/A</v>
      </c>
      <c r="AL207" s="43" t="e">
        <v>#N/A</v>
      </c>
      <c r="AM207" s="43" t="e">
        <v>#N/A</v>
      </c>
    </row>
    <row r="208" ht="16.5" spans="1:39">
      <c r="A208" s="25"/>
      <c r="B208" s="25" t="s">
        <v>253</v>
      </c>
      <c r="C208" s="25" t="s">
        <v>254</v>
      </c>
      <c r="D208" s="47" t="s">
        <v>1078</v>
      </c>
      <c r="E208" s="25"/>
      <c r="F208" s="24">
        <v>66860.7813333333</v>
      </c>
      <c r="G208" s="24">
        <v>46000</v>
      </c>
      <c r="H208" s="24">
        <v>20860.7813333333</v>
      </c>
      <c r="I208" s="33">
        <v>0</v>
      </c>
      <c r="J208" s="24"/>
      <c r="K208" s="34"/>
      <c r="L208" s="34"/>
      <c r="M208" s="34"/>
      <c r="N208" s="34"/>
      <c r="O208" s="34"/>
      <c r="P208" s="34"/>
      <c r="Q208" s="34"/>
      <c r="R208" s="34">
        <v>20320</v>
      </c>
      <c r="S208" s="34">
        <v>15000</v>
      </c>
      <c r="T208" s="34">
        <v>5320</v>
      </c>
      <c r="U208" s="24">
        <v>15000</v>
      </c>
      <c r="V208" s="34"/>
      <c r="W208" s="34">
        <v>15000</v>
      </c>
      <c r="X208" s="24">
        <v>15000</v>
      </c>
      <c r="Y208" s="24">
        <v>15000</v>
      </c>
      <c r="Z208" s="34">
        <v>0</v>
      </c>
      <c r="AA208" s="24">
        <v>16540.7813333333</v>
      </c>
      <c r="AB208" s="24">
        <v>16000</v>
      </c>
      <c r="AC208" s="34">
        <v>540.7813333333</v>
      </c>
      <c r="AD208" s="25"/>
      <c r="AE208" s="42">
        <v>-20860.7813333333</v>
      </c>
      <c r="AF208" s="42">
        <v>-20860.7813333333</v>
      </c>
      <c r="AG208" s="42">
        <v>-20860.7813333333</v>
      </c>
      <c r="AH208" s="42">
        <v>-20860.7813333333</v>
      </c>
      <c r="AI208" s="43" t="e">
        <v>#N/A</v>
      </c>
      <c r="AJ208" s="43">
        <v>0</v>
      </c>
      <c r="AK208" s="43" t="e">
        <v>#N/A</v>
      </c>
      <c r="AL208" s="43" t="e">
        <v>#N/A</v>
      </c>
      <c r="AM208" s="43" t="e">
        <v>#N/A</v>
      </c>
    </row>
    <row r="209" ht="16.5" spans="1:39">
      <c r="A209" s="23"/>
      <c r="B209" s="23" t="s">
        <v>177</v>
      </c>
      <c r="C209" s="23" t="s">
        <v>178</v>
      </c>
      <c r="D209" s="52" t="s">
        <v>1078</v>
      </c>
      <c r="E209" s="23"/>
      <c r="F209" s="24">
        <v>46383.3866666667</v>
      </c>
      <c r="G209" s="24">
        <v>36000</v>
      </c>
      <c r="H209" s="24">
        <v>10383.3866666667</v>
      </c>
      <c r="I209" s="33">
        <v>0</v>
      </c>
      <c r="J209" s="24"/>
      <c r="K209" s="34"/>
      <c r="L209" s="34"/>
      <c r="M209" s="34"/>
      <c r="N209" s="34"/>
      <c r="O209" s="34"/>
      <c r="P209" s="34"/>
      <c r="Q209" s="34"/>
      <c r="R209" s="34">
        <v>13200</v>
      </c>
      <c r="S209" s="34">
        <v>10000</v>
      </c>
      <c r="T209" s="34">
        <v>3200</v>
      </c>
      <c r="U209" s="24">
        <v>7000</v>
      </c>
      <c r="V209" s="34"/>
      <c r="W209" s="34">
        <v>7000</v>
      </c>
      <c r="X209" s="24">
        <v>7000</v>
      </c>
      <c r="Y209" s="24">
        <v>7000</v>
      </c>
      <c r="Z209" s="34">
        <v>0</v>
      </c>
      <c r="AA209" s="24">
        <v>19183.3866666667</v>
      </c>
      <c r="AB209" s="24">
        <v>19000</v>
      </c>
      <c r="AC209" s="34">
        <v>183.386666666702</v>
      </c>
      <c r="AD209" s="25"/>
      <c r="AE209" s="42">
        <v>-10383.3866666667</v>
      </c>
      <c r="AF209" s="42">
        <v>-10383.3866666667</v>
      </c>
      <c r="AG209" s="42">
        <v>-10383.3866666667</v>
      </c>
      <c r="AH209" s="42">
        <v>-10383.3866666667</v>
      </c>
      <c r="AI209" s="43" t="e">
        <v>#N/A</v>
      </c>
      <c r="AJ209" s="43">
        <v>0</v>
      </c>
      <c r="AK209" s="43" t="e">
        <v>#N/A</v>
      </c>
      <c r="AL209" s="43">
        <v>0</v>
      </c>
      <c r="AM209" s="43" t="e">
        <v>#N/A</v>
      </c>
    </row>
    <row r="210" ht="16.5" spans="1:39">
      <c r="A210" s="23"/>
      <c r="B210" s="23" t="s">
        <v>259</v>
      </c>
      <c r="C210" s="23" t="s">
        <v>260</v>
      </c>
      <c r="D210" s="52" t="s">
        <v>1078</v>
      </c>
      <c r="E210" s="23"/>
      <c r="F210" s="24">
        <v>385137.452</v>
      </c>
      <c r="G210" s="24">
        <v>156000</v>
      </c>
      <c r="H210" s="24">
        <v>229137.452</v>
      </c>
      <c r="I210" s="33">
        <v>0</v>
      </c>
      <c r="J210" s="24"/>
      <c r="K210" s="34"/>
      <c r="L210" s="34"/>
      <c r="M210" s="34"/>
      <c r="N210" s="34"/>
      <c r="O210" s="34"/>
      <c r="P210" s="34"/>
      <c r="Q210" s="34"/>
      <c r="R210" s="34">
        <v>228160</v>
      </c>
      <c r="S210" s="34"/>
      <c r="T210" s="34">
        <v>228160</v>
      </c>
      <c r="U210" s="24">
        <v>43000</v>
      </c>
      <c r="V210" s="34">
        <v>43000</v>
      </c>
      <c r="W210" s="34">
        <v>0</v>
      </c>
      <c r="X210" s="24">
        <v>53000</v>
      </c>
      <c r="Y210" s="24">
        <v>53000</v>
      </c>
      <c r="Z210" s="34">
        <v>0</v>
      </c>
      <c r="AA210" s="24">
        <v>60977.452</v>
      </c>
      <c r="AB210" s="24">
        <v>60000</v>
      </c>
      <c r="AC210" s="34">
        <v>977.451999999997</v>
      </c>
      <c r="AD210" s="25"/>
      <c r="AE210" s="42">
        <v>-229137.452</v>
      </c>
      <c r="AF210" s="42">
        <v>-229137.452</v>
      </c>
      <c r="AG210" s="42">
        <v>-229137.452</v>
      </c>
      <c r="AH210" s="42">
        <v>-229137.452</v>
      </c>
      <c r="AI210" s="43" t="e">
        <v>#N/A</v>
      </c>
      <c r="AJ210" s="43">
        <v>0</v>
      </c>
      <c r="AK210" s="43" t="e">
        <v>#N/A</v>
      </c>
      <c r="AL210" s="43" t="e">
        <v>#N/A</v>
      </c>
      <c r="AM210" s="43">
        <v>0</v>
      </c>
    </row>
    <row r="211" ht="16.5" spans="1:39">
      <c r="A211" s="23"/>
      <c r="B211" s="23" t="s">
        <v>146</v>
      </c>
      <c r="C211" s="23" t="s">
        <v>147</v>
      </c>
      <c r="D211" s="52" t="s">
        <v>1078</v>
      </c>
      <c r="E211" s="23"/>
      <c r="F211" s="24">
        <v>156716.48</v>
      </c>
      <c r="G211" s="24">
        <v>156000</v>
      </c>
      <c r="H211" s="24">
        <v>716.480000000003</v>
      </c>
      <c r="I211" s="33">
        <v>0</v>
      </c>
      <c r="J211" s="2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>
        <v>39000</v>
      </c>
      <c r="V211" s="34">
        <v>39000</v>
      </c>
      <c r="W211" s="34">
        <v>0</v>
      </c>
      <c r="X211" s="24">
        <v>56000</v>
      </c>
      <c r="Y211" s="24">
        <v>56000</v>
      </c>
      <c r="Z211" s="34">
        <v>0</v>
      </c>
      <c r="AA211" s="24">
        <v>61716.48</v>
      </c>
      <c r="AB211" s="24">
        <v>61000</v>
      </c>
      <c r="AC211" s="34">
        <v>716.480000000003</v>
      </c>
      <c r="AD211" s="25"/>
      <c r="AE211" s="42">
        <v>-716.48000000001</v>
      </c>
      <c r="AF211" s="42">
        <v>-716.48000000001</v>
      </c>
      <c r="AG211" s="42">
        <v>-716.48000000001</v>
      </c>
      <c r="AH211" s="42">
        <v>-716.48000000001</v>
      </c>
      <c r="AI211" s="43" t="e">
        <v>#N/A</v>
      </c>
      <c r="AJ211" s="43">
        <v>0</v>
      </c>
      <c r="AK211" s="43" t="e">
        <v>#N/A</v>
      </c>
      <c r="AL211" s="43">
        <v>0</v>
      </c>
      <c r="AM211" s="43" t="e">
        <v>#N/A</v>
      </c>
    </row>
    <row r="212" ht="16.5" spans="1:39">
      <c r="A212" s="25"/>
      <c r="B212" s="25" t="s">
        <v>342</v>
      </c>
      <c r="C212" s="25" t="s">
        <v>343</v>
      </c>
      <c r="D212" s="47" t="s">
        <v>1078</v>
      </c>
      <c r="E212" s="25"/>
      <c r="F212" s="24">
        <v>38672.152</v>
      </c>
      <c r="G212" s="24">
        <v>26490</v>
      </c>
      <c r="H212" s="24">
        <v>12182.152</v>
      </c>
      <c r="I212" s="33">
        <v>0</v>
      </c>
      <c r="J212" s="2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>
        <v>11000</v>
      </c>
      <c r="V212" s="34"/>
      <c r="W212" s="34">
        <v>11000</v>
      </c>
      <c r="X212" s="24">
        <v>11000</v>
      </c>
      <c r="Y212" s="24">
        <v>10670</v>
      </c>
      <c r="Z212" s="34">
        <v>330</v>
      </c>
      <c r="AA212" s="24">
        <v>16672.152</v>
      </c>
      <c r="AB212" s="24">
        <v>15820</v>
      </c>
      <c r="AC212" s="34">
        <v>852.151999999998</v>
      </c>
      <c r="AD212" s="25"/>
      <c r="AE212" s="42">
        <v>-12182.152</v>
      </c>
      <c r="AF212" s="42">
        <v>-12182.152</v>
      </c>
      <c r="AG212" s="42">
        <v>-12182.152</v>
      </c>
      <c r="AH212" s="42">
        <v>-12182.152</v>
      </c>
      <c r="AI212" s="43" t="e">
        <v>#N/A</v>
      </c>
      <c r="AJ212" s="43">
        <v>0</v>
      </c>
      <c r="AK212" s="43" t="e">
        <v>#N/A</v>
      </c>
      <c r="AL212" s="43" t="e">
        <v>#N/A</v>
      </c>
      <c r="AM212" s="43" t="e">
        <v>#N/A</v>
      </c>
    </row>
    <row r="213" ht="16.5" spans="1:39">
      <c r="A213" s="46">
        <v>203</v>
      </c>
      <c r="B213" s="46" t="s">
        <v>807</v>
      </c>
      <c r="C213" s="47" t="s">
        <v>808</v>
      </c>
      <c r="D213" s="47" t="s">
        <v>1078</v>
      </c>
      <c r="E213" s="47"/>
      <c r="F213" s="24">
        <v>116322.4</v>
      </c>
      <c r="G213" s="24">
        <v>210334</v>
      </c>
      <c r="H213" s="24">
        <v>-49892.6</v>
      </c>
      <c r="I213" s="33">
        <v>40000</v>
      </c>
      <c r="J213" s="24"/>
      <c r="K213" s="24">
        <v>40000</v>
      </c>
      <c r="L213" s="24"/>
      <c r="M213" s="24"/>
      <c r="N213" s="24">
        <v>0</v>
      </c>
      <c r="O213" s="24">
        <v>30000</v>
      </c>
      <c r="P213" s="24">
        <v>74119</v>
      </c>
      <c r="Q213" s="24"/>
      <c r="R213" s="24">
        <v>34322.4</v>
      </c>
      <c r="S213" s="24">
        <v>58014</v>
      </c>
      <c r="T213" s="34">
        <v>-23691.6</v>
      </c>
      <c r="U213" s="24">
        <v>12000</v>
      </c>
      <c r="V213" s="24">
        <v>71505</v>
      </c>
      <c r="W213" s="34">
        <v>-59505</v>
      </c>
      <c r="X213" s="24"/>
      <c r="Y213" s="24">
        <v>5170</v>
      </c>
      <c r="Z213" s="34">
        <v>-5170</v>
      </c>
      <c r="AA213" s="24"/>
      <c r="AB213" s="24">
        <v>1526</v>
      </c>
      <c r="AC213" s="34">
        <v>-1526</v>
      </c>
      <c r="AD213" s="47"/>
      <c r="AE213" s="42">
        <v>164011.6</v>
      </c>
      <c r="AF213" s="42">
        <v>134011.6</v>
      </c>
      <c r="AG213" s="42">
        <v>134011.6</v>
      </c>
      <c r="AH213" s="42">
        <v>94011.6</v>
      </c>
      <c r="AI213" s="43" t="e">
        <v>#N/A</v>
      </c>
      <c r="AJ213" s="43">
        <v>0</v>
      </c>
      <c r="AK213" s="43" t="e">
        <v>#N/A</v>
      </c>
      <c r="AL213" s="43" t="e">
        <v>#N/A</v>
      </c>
      <c r="AM213" s="43" t="e">
        <v>#N/A</v>
      </c>
    </row>
    <row r="214" ht="16.5" spans="1:39">
      <c r="A214" s="46">
        <v>204</v>
      </c>
      <c r="B214" s="46" t="s">
        <v>813</v>
      </c>
      <c r="C214" s="47" t="s">
        <v>814</v>
      </c>
      <c r="D214" s="47" t="s">
        <v>1078</v>
      </c>
      <c r="E214" s="47"/>
      <c r="F214" s="24">
        <v>57969.744</v>
      </c>
      <c r="G214" s="24">
        <v>50000</v>
      </c>
      <c r="H214" s="24">
        <v>7969.744</v>
      </c>
      <c r="I214" s="33">
        <v>29000</v>
      </c>
      <c r="J214" s="24">
        <v>50000</v>
      </c>
      <c r="K214" s="24">
        <v>-21000</v>
      </c>
      <c r="L214" s="24">
        <v>28969.744</v>
      </c>
      <c r="M214" s="24"/>
      <c r="N214" s="24">
        <v>28969.744</v>
      </c>
      <c r="O214" s="24">
        <v>0</v>
      </c>
      <c r="P214" s="24"/>
      <c r="Q214" s="24">
        <v>0</v>
      </c>
      <c r="R214" s="24"/>
      <c r="S214" s="24"/>
      <c r="T214" s="24">
        <v>0</v>
      </c>
      <c r="U214" s="24"/>
      <c r="V214" s="24"/>
      <c r="W214" s="24">
        <v>0</v>
      </c>
      <c r="X214" s="24"/>
      <c r="Y214" s="24"/>
      <c r="Z214" s="24">
        <v>0</v>
      </c>
      <c r="AA214" s="24"/>
      <c r="AB214" s="24"/>
      <c r="AC214" s="24">
        <v>0</v>
      </c>
      <c r="AD214" s="47"/>
      <c r="AE214" s="42">
        <v>50000</v>
      </c>
      <c r="AF214" s="42">
        <v>50000</v>
      </c>
      <c r="AG214" s="42">
        <v>21030.256</v>
      </c>
      <c r="AH214" s="42">
        <v>-7969.744</v>
      </c>
      <c r="AI214" s="43" t="e">
        <v>#N/A</v>
      </c>
      <c r="AJ214" s="43">
        <v>0</v>
      </c>
      <c r="AK214" s="43" t="e">
        <v>#N/A</v>
      </c>
      <c r="AL214" s="43" t="e">
        <v>#N/A</v>
      </c>
      <c r="AM214" s="43" t="e">
        <v>#N/A</v>
      </c>
    </row>
    <row r="215" ht="16.5" spans="1:39">
      <c r="A215" s="25"/>
      <c r="B215" s="25" t="s">
        <v>552</v>
      </c>
      <c r="C215" s="25" t="s">
        <v>553</v>
      </c>
      <c r="D215" s="25" t="s">
        <v>1078</v>
      </c>
      <c r="E215" s="25"/>
      <c r="F215" s="24">
        <v>3692.99</v>
      </c>
      <c r="G215" s="24">
        <v>24983.93</v>
      </c>
      <c r="H215" s="24">
        <v>-21290.94</v>
      </c>
      <c r="I215" s="33"/>
      <c r="J215" s="24"/>
      <c r="K215" s="34">
        <v>0</v>
      </c>
      <c r="L215" s="34">
        <v>0</v>
      </c>
      <c r="M215" s="34">
        <v>2275</v>
      </c>
      <c r="N215" s="34">
        <v>-2275</v>
      </c>
      <c r="O215" s="34"/>
      <c r="P215" s="34"/>
      <c r="Q215" s="34">
        <v>0</v>
      </c>
      <c r="R215" s="34">
        <v>3340.99</v>
      </c>
      <c r="S215" s="34">
        <v>3340.99</v>
      </c>
      <c r="T215" s="34">
        <v>0</v>
      </c>
      <c r="U215" s="34"/>
      <c r="V215" s="34">
        <v>19367.94</v>
      </c>
      <c r="W215" s="34">
        <v>-19367.94</v>
      </c>
      <c r="X215" s="34"/>
      <c r="Y215" s="24"/>
      <c r="Z215" s="34">
        <v>0</v>
      </c>
      <c r="AA215" s="24">
        <v>352</v>
      </c>
      <c r="AB215" s="24"/>
      <c r="AC215" s="34">
        <v>352</v>
      </c>
      <c r="AD215" s="25"/>
      <c r="AE215" s="42">
        <v>21290.94</v>
      </c>
      <c r="AF215" s="42">
        <v>21290.94</v>
      </c>
      <c r="AG215" s="42">
        <v>21290.94</v>
      </c>
      <c r="AH215" s="42">
        <v>21290.94</v>
      </c>
      <c r="AI215" s="43" t="e">
        <v>#N/A</v>
      </c>
      <c r="AJ215" s="43">
        <v>0</v>
      </c>
      <c r="AK215" s="43" t="e">
        <v>#N/A</v>
      </c>
      <c r="AL215" s="43" t="e">
        <v>#N/A</v>
      </c>
      <c r="AM215" s="43" t="e">
        <v>#N/A</v>
      </c>
    </row>
    <row r="216" ht="16.5" spans="1:39">
      <c r="A216" s="25"/>
      <c r="B216" s="25" t="s">
        <v>408</v>
      </c>
      <c r="C216" s="25" t="s">
        <v>409</v>
      </c>
      <c r="D216" s="25" t="s">
        <v>1078</v>
      </c>
      <c r="E216" s="25"/>
      <c r="F216" s="24">
        <v>0</v>
      </c>
      <c r="G216" s="24">
        <v>3560</v>
      </c>
      <c r="H216" s="24">
        <v>-3560</v>
      </c>
      <c r="I216" s="33"/>
      <c r="J216" s="24"/>
      <c r="K216" s="34">
        <v>0</v>
      </c>
      <c r="L216" s="34">
        <v>0</v>
      </c>
      <c r="M216" s="34">
        <v>3560</v>
      </c>
      <c r="N216" s="34">
        <v>-3560</v>
      </c>
      <c r="O216" s="34"/>
      <c r="P216" s="34"/>
      <c r="Q216" s="34">
        <v>0</v>
      </c>
      <c r="R216" s="34"/>
      <c r="S216" s="34"/>
      <c r="T216" s="34">
        <v>0</v>
      </c>
      <c r="U216" s="34"/>
      <c r="V216" s="34"/>
      <c r="W216" s="34">
        <v>0</v>
      </c>
      <c r="X216" s="34"/>
      <c r="Y216" s="24"/>
      <c r="Z216" s="34">
        <v>0</v>
      </c>
      <c r="AA216" s="24"/>
      <c r="AB216" s="24"/>
      <c r="AC216" s="34">
        <v>0</v>
      </c>
      <c r="AD216" s="25"/>
      <c r="AE216" s="42">
        <v>3560</v>
      </c>
      <c r="AF216" s="42">
        <v>3560</v>
      </c>
      <c r="AG216" s="42">
        <v>3560</v>
      </c>
      <c r="AH216" s="42">
        <v>3560</v>
      </c>
      <c r="AI216" s="43" t="e">
        <v>#N/A</v>
      </c>
      <c r="AJ216" s="43">
        <v>0</v>
      </c>
      <c r="AK216" s="43" t="e">
        <v>#N/A</v>
      </c>
      <c r="AL216" s="43" t="e">
        <v>#N/A</v>
      </c>
      <c r="AM216" s="43" t="e">
        <v>#N/A</v>
      </c>
    </row>
    <row r="217" ht="16.5" spans="1:39">
      <c r="A217" s="25"/>
      <c r="B217" s="25" t="s">
        <v>542</v>
      </c>
      <c r="C217" s="25" t="s">
        <v>543</v>
      </c>
      <c r="D217" s="25" t="s">
        <v>1078</v>
      </c>
      <c r="E217" s="25"/>
      <c r="F217" s="24">
        <v>10011.2</v>
      </c>
      <c r="G217" s="24">
        <v>3168</v>
      </c>
      <c r="H217" s="24">
        <v>6843.2</v>
      </c>
      <c r="I217" s="33"/>
      <c r="J217" s="24"/>
      <c r="K217" s="34"/>
      <c r="L217" s="34"/>
      <c r="M217" s="34"/>
      <c r="N217" s="34"/>
      <c r="O217" s="34">
        <v>0</v>
      </c>
      <c r="P217" s="34">
        <v>3168</v>
      </c>
      <c r="Q217" s="34">
        <v>-3168</v>
      </c>
      <c r="R217" s="34">
        <v>9800</v>
      </c>
      <c r="S217" s="34"/>
      <c r="T217" s="34">
        <v>9800</v>
      </c>
      <c r="U217" s="34"/>
      <c r="V217" s="34"/>
      <c r="W217" s="34">
        <v>0</v>
      </c>
      <c r="X217" s="34"/>
      <c r="Y217" s="24"/>
      <c r="Z217" s="34">
        <v>0</v>
      </c>
      <c r="AA217" s="24">
        <v>211.2</v>
      </c>
      <c r="AB217" s="24"/>
      <c r="AC217" s="34">
        <v>211.2</v>
      </c>
      <c r="AD217" s="25"/>
      <c r="AE217" s="42">
        <v>-6843.2</v>
      </c>
      <c r="AF217" s="42">
        <v>-6843.2</v>
      </c>
      <c r="AG217" s="42">
        <v>-6843.2</v>
      </c>
      <c r="AH217" s="42">
        <v>-6843.2</v>
      </c>
      <c r="AI217" s="43" t="e">
        <v>#N/A</v>
      </c>
      <c r="AJ217" s="43">
        <v>0</v>
      </c>
      <c r="AK217" s="43" t="e">
        <v>#N/A</v>
      </c>
      <c r="AL217" s="43" t="e">
        <v>#N/A</v>
      </c>
      <c r="AM217" s="43" t="e">
        <v>#N/A</v>
      </c>
    </row>
    <row r="218" ht="16.5" spans="1:39">
      <c r="A218" s="25"/>
      <c r="B218" s="25" t="s">
        <v>532</v>
      </c>
      <c r="C218" s="25" t="s">
        <v>533</v>
      </c>
      <c r="D218" s="25" t="s">
        <v>1078</v>
      </c>
      <c r="E218" s="25"/>
      <c r="F218" s="24">
        <v>52443.324</v>
      </c>
      <c r="G218" s="24">
        <v>10000</v>
      </c>
      <c r="H218" s="24">
        <v>42443.324</v>
      </c>
      <c r="I218" s="33"/>
      <c r="J218" s="24"/>
      <c r="K218" s="34"/>
      <c r="L218" s="34"/>
      <c r="M218" s="34"/>
      <c r="N218" s="34"/>
      <c r="O218" s="34"/>
      <c r="P218" s="34"/>
      <c r="Q218" s="34"/>
      <c r="R218" s="34">
        <v>35520</v>
      </c>
      <c r="S218" s="34"/>
      <c r="T218" s="34">
        <v>35520</v>
      </c>
      <c r="U218" s="34">
        <v>6000</v>
      </c>
      <c r="V218" s="34">
        <v>5000</v>
      </c>
      <c r="W218" s="34">
        <v>1000</v>
      </c>
      <c r="X218" s="34">
        <v>5000</v>
      </c>
      <c r="Y218" s="24"/>
      <c r="Z218" s="34">
        <v>5000</v>
      </c>
      <c r="AA218" s="24">
        <v>5923.324</v>
      </c>
      <c r="AB218" s="24">
        <v>5000</v>
      </c>
      <c r="AC218" s="34">
        <v>923.324</v>
      </c>
      <c r="AD218" s="25"/>
      <c r="AE218" s="42">
        <v>-42443.324</v>
      </c>
      <c r="AF218" s="42">
        <v>-42443.324</v>
      </c>
      <c r="AG218" s="42">
        <v>-42443.324</v>
      </c>
      <c r="AH218" s="42">
        <v>-42443.324</v>
      </c>
      <c r="AI218" s="43" t="e">
        <v>#N/A</v>
      </c>
      <c r="AJ218" s="43">
        <v>0</v>
      </c>
      <c r="AK218" s="43" t="e">
        <v>#N/A</v>
      </c>
      <c r="AL218" s="43" t="e">
        <v>#N/A</v>
      </c>
      <c r="AM218" s="43" t="e">
        <v>#N/A</v>
      </c>
    </row>
    <row r="219" ht="16.5" spans="1:39">
      <c r="A219" s="25"/>
      <c r="B219" s="25" t="s">
        <v>336</v>
      </c>
      <c r="C219" s="25" t="s">
        <v>337</v>
      </c>
      <c r="D219" s="25" t="s">
        <v>1078</v>
      </c>
      <c r="E219" s="25"/>
      <c r="F219" s="24">
        <v>33282.1333333333</v>
      </c>
      <c r="G219" s="24">
        <v>160830</v>
      </c>
      <c r="H219" s="24">
        <v>-127547.866666667</v>
      </c>
      <c r="I219" s="33">
        <v>0</v>
      </c>
      <c r="J219" s="2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>
        <v>23000</v>
      </c>
      <c r="V219" s="34">
        <v>138830</v>
      </c>
      <c r="W219" s="34">
        <v>-115830</v>
      </c>
      <c r="X219" s="34"/>
      <c r="Y219" s="24">
        <v>12000</v>
      </c>
      <c r="Z219" s="34">
        <v>-12000</v>
      </c>
      <c r="AA219" s="24">
        <v>10282.1333333333</v>
      </c>
      <c r="AB219" s="24">
        <v>10000</v>
      </c>
      <c r="AC219" s="34">
        <v>282.1333333333</v>
      </c>
      <c r="AD219" s="25"/>
      <c r="AE219" s="42">
        <v>127547.866666667</v>
      </c>
      <c r="AF219" s="42">
        <v>127547.866666667</v>
      </c>
      <c r="AG219" s="42">
        <v>127547.866666667</v>
      </c>
      <c r="AH219" s="42">
        <v>127547.866666667</v>
      </c>
      <c r="AI219" s="43" t="e">
        <v>#N/A</v>
      </c>
      <c r="AJ219" s="43">
        <v>0</v>
      </c>
      <c r="AK219" s="43" t="e">
        <v>#N/A</v>
      </c>
      <c r="AL219" s="43" t="e">
        <v>#N/A</v>
      </c>
      <c r="AM219" s="43" t="e">
        <v>#N/A</v>
      </c>
    </row>
    <row r="220" ht="16.5" spans="1:39">
      <c r="A220" s="25"/>
      <c r="B220" s="25" t="s">
        <v>330</v>
      </c>
      <c r="C220" s="25" t="s">
        <v>331</v>
      </c>
      <c r="D220" s="25" t="s">
        <v>1078</v>
      </c>
      <c r="E220" s="25"/>
      <c r="F220" s="24">
        <v>49073.3333333333</v>
      </c>
      <c r="G220" s="24">
        <v>92850</v>
      </c>
      <c r="H220" s="24">
        <v>-25926.6666666667</v>
      </c>
      <c r="I220" s="33">
        <v>6000</v>
      </c>
      <c r="J220" s="24">
        <v>23850</v>
      </c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48">
        <v>35000</v>
      </c>
      <c r="V220" s="24">
        <v>35000</v>
      </c>
      <c r="W220" s="24">
        <v>0</v>
      </c>
      <c r="X220" s="48">
        <v>4000</v>
      </c>
      <c r="Y220" s="24">
        <v>4000</v>
      </c>
      <c r="Z220" s="24">
        <v>0</v>
      </c>
      <c r="AA220" s="24">
        <v>4073.33333333333</v>
      </c>
      <c r="AB220" s="24">
        <v>30000</v>
      </c>
      <c r="AC220" s="24">
        <v>-25926.6666666667</v>
      </c>
      <c r="AD220" s="25"/>
      <c r="AE220" s="42">
        <v>49776.6666666667</v>
      </c>
      <c r="AF220" s="42">
        <v>49776.6666666667</v>
      </c>
      <c r="AG220" s="42">
        <v>49776.6666666667</v>
      </c>
      <c r="AH220" s="42">
        <v>43776.6666666667</v>
      </c>
      <c r="AI220" s="43" t="e">
        <v>#N/A</v>
      </c>
      <c r="AJ220" s="43">
        <v>0</v>
      </c>
      <c r="AK220" s="43" t="e">
        <v>#N/A</v>
      </c>
      <c r="AL220" s="43" t="e">
        <v>#N/A</v>
      </c>
      <c r="AM220" s="43" t="e">
        <v>#N/A</v>
      </c>
    </row>
    <row r="221" ht="16.5" spans="1:39">
      <c r="A221" s="25"/>
      <c r="B221" s="25" t="s">
        <v>185</v>
      </c>
      <c r="C221" s="25" t="s">
        <v>186</v>
      </c>
      <c r="D221" s="25" t="s">
        <v>1078</v>
      </c>
      <c r="E221" s="25"/>
      <c r="F221" s="24">
        <v>16000</v>
      </c>
      <c r="G221" s="24">
        <v>1411</v>
      </c>
      <c r="H221" s="24">
        <v>0</v>
      </c>
      <c r="I221" s="33">
        <v>16000</v>
      </c>
      <c r="J221" s="24">
        <v>1411</v>
      </c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24"/>
      <c r="AB221" s="34"/>
      <c r="AC221" s="24"/>
      <c r="AD221" s="25"/>
      <c r="AE221" s="42">
        <v>1411</v>
      </c>
      <c r="AF221" s="42">
        <v>1411</v>
      </c>
      <c r="AG221" s="42">
        <v>1411</v>
      </c>
      <c r="AH221" s="42">
        <v>-14589</v>
      </c>
      <c r="AI221" s="43" t="e">
        <v>#N/A</v>
      </c>
      <c r="AJ221" s="43">
        <v>0</v>
      </c>
      <c r="AK221" s="43" t="e">
        <v>#N/A</v>
      </c>
      <c r="AL221" s="43" t="e">
        <v>#N/A</v>
      </c>
      <c r="AM221" s="43" t="e">
        <v>#N/A</v>
      </c>
    </row>
    <row r="222" ht="16.5" spans="1:39">
      <c r="A222" s="25"/>
      <c r="B222" s="25" t="s">
        <v>239</v>
      </c>
      <c r="C222" s="25" t="s">
        <v>240</v>
      </c>
      <c r="D222" s="25" t="s">
        <v>1078</v>
      </c>
      <c r="E222" s="25"/>
      <c r="F222" s="24">
        <v>60000</v>
      </c>
      <c r="G222" s="24">
        <v>0</v>
      </c>
      <c r="H222" s="24">
        <v>0</v>
      </c>
      <c r="I222" s="33">
        <v>60000</v>
      </c>
      <c r="J222" s="2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24"/>
      <c r="AB222" s="34"/>
      <c r="AC222" s="24"/>
      <c r="AD222" s="25"/>
      <c r="AE222" s="42">
        <v>0</v>
      </c>
      <c r="AF222" s="42">
        <v>0</v>
      </c>
      <c r="AG222" s="42">
        <v>0</v>
      </c>
      <c r="AH222" s="42">
        <v>-60000</v>
      </c>
      <c r="AI222" s="43" t="e">
        <v>#N/A</v>
      </c>
      <c r="AJ222" s="43">
        <v>0</v>
      </c>
      <c r="AK222" s="43" t="e">
        <v>#N/A</v>
      </c>
      <c r="AL222" s="43" t="e">
        <v>#N/A</v>
      </c>
      <c r="AM222" s="43" t="e">
        <v>#N/A</v>
      </c>
    </row>
    <row r="223" ht="16.5" spans="1:39">
      <c r="A223" s="25"/>
      <c r="B223" s="25" t="s">
        <v>247</v>
      </c>
      <c r="C223" s="25" t="s">
        <v>248</v>
      </c>
      <c r="D223" s="25" t="s">
        <v>1078</v>
      </c>
      <c r="E223" s="25"/>
      <c r="F223" s="24">
        <v>4000</v>
      </c>
      <c r="G223" s="24">
        <v>8400</v>
      </c>
      <c r="H223" s="24">
        <v>0</v>
      </c>
      <c r="I223" s="33">
        <v>4000</v>
      </c>
      <c r="J223" s="24">
        <v>8400</v>
      </c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24"/>
      <c r="AB223" s="34"/>
      <c r="AC223" s="24"/>
      <c r="AD223" s="25"/>
      <c r="AE223" s="42">
        <v>8400</v>
      </c>
      <c r="AF223" s="42">
        <v>8400</v>
      </c>
      <c r="AG223" s="42">
        <v>8400</v>
      </c>
      <c r="AH223" s="42">
        <v>4400</v>
      </c>
      <c r="AI223" s="43" t="e">
        <v>#N/A</v>
      </c>
      <c r="AJ223" s="43">
        <v>0</v>
      </c>
      <c r="AK223" s="43" t="e">
        <v>#N/A</v>
      </c>
      <c r="AL223" s="43" t="e">
        <v>#N/A</v>
      </c>
      <c r="AM223" s="43" t="e">
        <v>#N/A</v>
      </c>
    </row>
    <row r="224" ht="16.5" spans="1:39">
      <c r="A224" s="25"/>
      <c r="B224" s="25" t="s">
        <v>257</v>
      </c>
      <c r="C224" s="25" t="s">
        <v>258</v>
      </c>
      <c r="D224" s="25" t="s">
        <v>1078</v>
      </c>
      <c r="E224" s="25"/>
      <c r="F224" s="24">
        <v>3000</v>
      </c>
      <c r="G224" s="24">
        <v>0</v>
      </c>
      <c r="H224" s="24">
        <v>0</v>
      </c>
      <c r="I224" s="33">
        <v>3000</v>
      </c>
      <c r="J224" s="2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24"/>
      <c r="AB224" s="34"/>
      <c r="AC224" s="24"/>
      <c r="AD224" s="25"/>
      <c r="AE224" s="42">
        <v>0</v>
      </c>
      <c r="AF224" s="42">
        <v>0</v>
      </c>
      <c r="AG224" s="42">
        <v>0</v>
      </c>
      <c r="AH224" s="42">
        <v>-3000</v>
      </c>
      <c r="AI224" s="43" t="e">
        <v>#N/A</v>
      </c>
      <c r="AJ224" s="43">
        <v>0</v>
      </c>
      <c r="AK224" s="43" t="e">
        <v>#N/A</v>
      </c>
      <c r="AL224" s="43" t="e">
        <v>#N/A</v>
      </c>
      <c r="AM224" s="43" t="e">
        <v>#N/A</v>
      </c>
    </row>
    <row r="225" ht="16.5" spans="1:39">
      <c r="A225" s="25"/>
      <c r="B225" s="25" t="s">
        <v>304</v>
      </c>
      <c r="C225" s="25" t="s">
        <v>305</v>
      </c>
      <c r="D225" s="25" t="s">
        <v>1078</v>
      </c>
      <c r="E225" s="25"/>
      <c r="F225" s="24">
        <v>13000</v>
      </c>
      <c r="G225" s="24">
        <v>0</v>
      </c>
      <c r="H225" s="24">
        <v>0</v>
      </c>
      <c r="I225" s="33">
        <v>13000</v>
      </c>
      <c r="J225" s="24">
        <v>0</v>
      </c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24"/>
      <c r="AB225" s="34"/>
      <c r="AC225" s="24"/>
      <c r="AD225" s="25"/>
      <c r="AE225" s="42">
        <v>0</v>
      </c>
      <c r="AF225" s="42">
        <v>0</v>
      </c>
      <c r="AG225" s="42">
        <v>0</v>
      </c>
      <c r="AH225" s="42">
        <v>-13000</v>
      </c>
      <c r="AI225" s="43" t="e">
        <v>#N/A</v>
      </c>
      <c r="AJ225" s="43">
        <v>0</v>
      </c>
      <c r="AK225" s="43" t="e">
        <v>#N/A</v>
      </c>
      <c r="AL225" s="43" t="e">
        <v>#N/A</v>
      </c>
      <c r="AM225" s="43" t="e">
        <v>#N/A</v>
      </c>
    </row>
    <row r="226" ht="16.5" spans="1:39">
      <c r="A226" s="25"/>
      <c r="B226" s="25" t="s">
        <v>500</v>
      </c>
      <c r="C226" s="25" t="s">
        <v>501</v>
      </c>
      <c r="D226" s="25" t="s">
        <v>1078</v>
      </c>
      <c r="E226" s="25"/>
      <c r="F226" s="24">
        <v>33000</v>
      </c>
      <c r="G226" s="24">
        <v>121994.41</v>
      </c>
      <c r="H226" s="24">
        <v>0</v>
      </c>
      <c r="I226" s="33">
        <v>33000</v>
      </c>
      <c r="J226" s="24">
        <v>121994.41</v>
      </c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24"/>
      <c r="AB226" s="34"/>
      <c r="AC226" s="24"/>
      <c r="AD226" s="25"/>
      <c r="AE226" s="42">
        <v>121994.41</v>
      </c>
      <c r="AF226" s="42">
        <v>121994.41</v>
      </c>
      <c r="AG226" s="42">
        <v>121994.41</v>
      </c>
      <c r="AH226" s="42">
        <v>88994.41</v>
      </c>
      <c r="AI226" s="43" t="e">
        <v>#N/A</v>
      </c>
      <c r="AJ226" s="43">
        <v>0</v>
      </c>
      <c r="AK226" s="43" t="e">
        <v>#N/A</v>
      </c>
      <c r="AL226" s="43" t="e">
        <v>#N/A</v>
      </c>
      <c r="AM226" s="43" t="e">
        <v>#N/A</v>
      </c>
    </row>
    <row r="227" ht="16.5" spans="1:39">
      <c r="A227" s="25"/>
      <c r="B227" s="25" t="s">
        <v>512</v>
      </c>
      <c r="C227" s="25" t="s">
        <v>513</v>
      </c>
      <c r="D227" s="25" t="s">
        <v>1078</v>
      </c>
      <c r="E227" s="25"/>
      <c r="F227" s="24">
        <v>4000</v>
      </c>
      <c r="G227" s="24">
        <v>0</v>
      </c>
      <c r="H227" s="24">
        <v>0</v>
      </c>
      <c r="I227" s="33">
        <v>4000</v>
      </c>
      <c r="J227" s="2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24"/>
      <c r="AB227" s="34"/>
      <c r="AC227" s="24"/>
      <c r="AD227" s="25"/>
      <c r="AE227" s="42">
        <v>0</v>
      </c>
      <c r="AF227" s="42">
        <v>0</v>
      </c>
      <c r="AG227" s="42">
        <v>0</v>
      </c>
      <c r="AH227" s="42">
        <v>-4000</v>
      </c>
      <c r="AI227" s="43" t="e">
        <v>#N/A</v>
      </c>
      <c r="AJ227" s="43">
        <v>0</v>
      </c>
      <c r="AK227" s="43" t="e">
        <v>#N/A</v>
      </c>
      <c r="AL227" s="43" t="e">
        <v>#N/A</v>
      </c>
      <c r="AM227" s="43" t="e">
        <v>#N/A</v>
      </c>
    </row>
    <row r="228" ht="16.5" spans="1:39">
      <c r="A228" s="25"/>
      <c r="B228" s="25" t="s">
        <v>534</v>
      </c>
      <c r="C228" s="25" t="s">
        <v>535</v>
      </c>
      <c r="D228" s="25" t="s">
        <v>1078</v>
      </c>
      <c r="E228" s="25"/>
      <c r="F228" s="24">
        <v>1000</v>
      </c>
      <c r="G228" s="24">
        <v>0</v>
      </c>
      <c r="H228" s="24">
        <v>0</v>
      </c>
      <c r="I228" s="33">
        <v>1000</v>
      </c>
      <c r="J228" s="2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24"/>
      <c r="AB228" s="34"/>
      <c r="AC228" s="24"/>
      <c r="AD228" s="25"/>
      <c r="AE228" s="42">
        <v>0</v>
      </c>
      <c r="AF228" s="42">
        <v>0</v>
      </c>
      <c r="AG228" s="42">
        <v>0</v>
      </c>
      <c r="AH228" s="42">
        <v>-1000</v>
      </c>
      <c r="AI228" s="43" t="e">
        <v>#N/A</v>
      </c>
      <c r="AJ228" s="43">
        <v>0</v>
      </c>
      <c r="AK228" s="43" t="e">
        <v>#N/A</v>
      </c>
      <c r="AL228" s="43" t="e">
        <v>#N/A</v>
      </c>
      <c r="AM228" s="43" t="e">
        <v>#N/A</v>
      </c>
    </row>
    <row r="229" ht="16.5" spans="1:39">
      <c r="A229" s="25"/>
      <c r="B229" s="25" t="s">
        <v>536</v>
      </c>
      <c r="C229" s="25" t="s">
        <v>537</v>
      </c>
      <c r="D229" s="25" t="s">
        <v>1078</v>
      </c>
      <c r="E229" s="25"/>
      <c r="F229" s="24">
        <v>2000</v>
      </c>
      <c r="G229" s="24">
        <v>7000</v>
      </c>
      <c r="H229" s="24">
        <v>0</v>
      </c>
      <c r="I229" s="33">
        <v>2000</v>
      </c>
      <c r="J229" s="24">
        <v>7000</v>
      </c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24"/>
      <c r="AB229" s="34"/>
      <c r="AC229" s="24"/>
      <c r="AD229" s="25"/>
      <c r="AE229" s="42">
        <v>7000</v>
      </c>
      <c r="AF229" s="42">
        <v>7000</v>
      </c>
      <c r="AG229" s="42">
        <v>7000</v>
      </c>
      <c r="AH229" s="42">
        <v>5000</v>
      </c>
      <c r="AI229" s="43" t="e">
        <v>#N/A</v>
      </c>
      <c r="AJ229" s="43">
        <v>0</v>
      </c>
      <c r="AK229" s="43" t="e">
        <v>#N/A</v>
      </c>
      <c r="AL229" s="43" t="e">
        <v>#N/A</v>
      </c>
      <c r="AM229" s="43" t="e">
        <v>#N/A</v>
      </c>
    </row>
  </sheetData>
  <autoFilter ref="A5:AM229">
    <extLst/>
  </autoFilter>
  <mergeCells count="15">
    <mergeCell ref="F3:H3"/>
    <mergeCell ref="I3:K3"/>
    <mergeCell ref="L3:N3"/>
    <mergeCell ref="O3:Q3"/>
    <mergeCell ref="R3:T3"/>
    <mergeCell ref="U3:W3"/>
    <mergeCell ref="X3:Z3"/>
    <mergeCell ref="AA3:AC3"/>
    <mergeCell ref="A5:C5"/>
    <mergeCell ref="A3:A4"/>
    <mergeCell ref="B3:B4"/>
    <mergeCell ref="C3:C4"/>
    <mergeCell ref="D3:D4"/>
    <mergeCell ref="E3:E4"/>
    <mergeCell ref="AD3:AD4"/>
  </mergeCells>
  <conditionalFormatting sqref="B207:C207">
    <cfRule type="duplicateValues" dxfId="0" priority="80"/>
  </conditionalFormatting>
  <conditionalFormatting sqref="C207">
    <cfRule type="duplicateValues" dxfId="0" priority="81"/>
  </conditionalFormatting>
  <conditionalFormatting sqref="B208:C208">
    <cfRule type="duplicateValues" dxfId="0" priority="78"/>
  </conditionalFormatting>
  <conditionalFormatting sqref="C208">
    <cfRule type="duplicateValues" dxfId="0" priority="79"/>
  </conditionalFormatting>
  <conditionalFormatting sqref="B211:C211">
    <cfRule type="duplicateValues" dxfId="0" priority="72"/>
    <cfRule type="duplicateValues" dxfId="0" priority="73"/>
  </conditionalFormatting>
  <conditionalFormatting sqref="C211">
    <cfRule type="duplicateValues" dxfId="0" priority="74"/>
  </conditionalFormatting>
  <conditionalFormatting sqref="B212:C212">
    <cfRule type="duplicateValues" dxfId="0" priority="69"/>
    <cfRule type="duplicateValues" dxfId="0" priority="70"/>
  </conditionalFormatting>
  <conditionalFormatting sqref="C212">
    <cfRule type="duplicateValues" dxfId="0" priority="71"/>
  </conditionalFormatting>
  <conditionalFormatting sqref="C215">
    <cfRule type="duplicateValues" dxfId="0" priority="94"/>
  </conditionalFormatting>
  <conditionalFormatting sqref="C216">
    <cfRule type="duplicateValues" dxfId="0" priority="93"/>
  </conditionalFormatting>
  <conditionalFormatting sqref="C217">
    <cfRule type="duplicateValues" dxfId="0" priority="92"/>
  </conditionalFormatting>
  <conditionalFormatting sqref="C218">
    <cfRule type="duplicateValues" dxfId="0" priority="91"/>
  </conditionalFormatting>
  <conditionalFormatting sqref="C219">
    <cfRule type="duplicateValues" dxfId="0" priority="90"/>
  </conditionalFormatting>
  <conditionalFormatting sqref="C220">
    <cfRule type="duplicateValues" dxfId="0" priority="89"/>
  </conditionalFormatting>
  <conditionalFormatting sqref="B221:C221">
    <cfRule type="duplicateValues" dxfId="0" priority="10"/>
    <cfRule type="duplicateValues" dxfId="0" priority="19"/>
    <cfRule type="duplicateValues" dxfId="0" priority="28"/>
    <cfRule type="duplicateValues" dxfId="0" priority="37"/>
    <cfRule type="duplicateValues" dxfId="0" priority="46"/>
    <cfRule type="duplicateValues" dxfId="0" priority="55"/>
  </conditionalFormatting>
  <conditionalFormatting sqref="C221">
    <cfRule type="duplicateValues" dxfId="0" priority="64"/>
  </conditionalFormatting>
  <conditionalFormatting sqref="B222:C222">
    <cfRule type="duplicateValues" dxfId="0" priority="9"/>
    <cfRule type="duplicateValues" dxfId="0" priority="18"/>
    <cfRule type="duplicateValues" dxfId="0" priority="27"/>
    <cfRule type="duplicateValues" dxfId="0" priority="36"/>
    <cfRule type="duplicateValues" dxfId="0" priority="45"/>
    <cfRule type="duplicateValues" dxfId="0" priority="54"/>
  </conditionalFormatting>
  <conditionalFormatting sqref="C222">
    <cfRule type="duplicateValues" dxfId="0" priority="63"/>
  </conditionalFormatting>
  <conditionalFormatting sqref="B223:C223">
    <cfRule type="duplicateValues" dxfId="0" priority="8"/>
    <cfRule type="duplicateValues" dxfId="0" priority="17"/>
    <cfRule type="duplicateValues" dxfId="0" priority="26"/>
    <cfRule type="duplicateValues" dxfId="0" priority="35"/>
    <cfRule type="duplicateValues" dxfId="0" priority="44"/>
    <cfRule type="duplicateValues" dxfId="0" priority="53"/>
  </conditionalFormatting>
  <conditionalFormatting sqref="C223">
    <cfRule type="duplicateValues" dxfId="0" priority="62"/>
  </conditionalFormatting>
  <conditionalFormatting sqref="B224:C224">
    <cfRule type="duplicateValues" dxfId="0" priority="7"/>
    <cfRule type="duplicateValues" dxfId="0" priority="16"/>
    <cfRule type="duplicateValues" dxfId="0" priority="25"/>
    <cfRule type="duplicateValues" dxfId="0" priority="34"/>
    <cfRule type="duplicateValues" dxfId="0" priority="43"/>
    <cfRule type="duplicateValues" dxfId="0" priority="52"/>
  </conditionalFormatting>
  <conditionalFormatting sqref="C224">
    <cfRule type="duplicateValues" dxfId="0" priority="61"/>
  </conditionalFormatting>
  <conditionalFormatting sqref="B225:C225">
    <cfRule type="duplicateValues" dxfId="0" priority="6"/>
    <cfRule type="duplicateValues" dxfId="0" priority="15"/>
    <cfRule type="duplicateValues" dxfId="0" priority="24"/>
    <cfRule type="duplicateValues" dxfId="0" priority="33"/>
    <cfRule type="duplicateValues" dxfId="0" priority="42"/>
    <cfRule type="duplicateValues" dxfId="0" priority="51"/>
  </conditionalFormatting>
  <conditionalFormatting sqref="C225">
    <cfRule type="duplicateValues" dxfId="0" priority="60"/>
  </conditionalFormatting>
  <conditionalFormatting sqref="B226:C226">
    <cfRule type="duplicateValues" dxfId="0" priority="5"/>
    <cfRule type="duplicateValues" dxfId="0" priority="14"/>
    <cfRule type="duplicateValues" dxfId="0" priority="23"/>
    <cfRule type="duplicateValues" dxfId="0" priority="32"/>
    <cfRule type="duplicateValues" dxfId="0" priority="41"/>
    <cfRule type="duplicateValues" dxfId="0" priority="50"/>
  </conditionalFormatting>
  <conditionalFormatting sqref="C226">
    <cfRule type="duplicateValues" dxfId="0" priority="59"/>
  </conditionalFormatting>
  <conditionalFormatting sqref="B227:C227">
    <cfRule type="duplicateValues" dxfId="0" priority="4"/>
    <cfRule type="duplicateValues" dxfId="0" priority="13"/>
    <cfRule type="duplicateValues" dxfId="0" priority="22"/>
    <cfRule type="duplicateValues" dxfId="0" priority="31"/>
    <cfRule type="duplicateValues" dxfId="0" priority="40"/>
    <cfRule type="duplicateValues" dxfId="0" priority="49"/>
  </conditionalFormatting>
  <conditionalFormatting sqref="C227">
    <cfRule type="duplicateValues" dxfId="0" priority="58"/>
  </conditionalFormatting>
  <conditionalFormatting sqref="B228:C228">
    <cfRule type="duplicateValues" dxfId="0" priority="3"/>
    <cfRule type="duplicateValues" dxfId="0" priority="12"/>
    <cfRule type="duplicateValues" dxfId="0" priority="21"/>
    <cfRule type="duplicateValues" dxfId="0" priority="30"/>
    <cfRule type="duplicateValues" dxfId="0" priority="39"/>
    <cfRule type="duplicateValues" dxfId="0" priority="48"/>
  </conditionalFormatting>
  <conditionalFormatting sqref="C228">
    <cfRule type="duplicateValues" dxfId="0" priority="57"/>
  </conditionalFormatting>
  <conditionalFormatting sqref="B229:C229">
    <cfRule type="duplicateValues" dxfId="0" priority="2"/>
    <cfRule type="duplicateValues" dxfId="0" priority="11"/>
    <cfRule type="duplicateValues" dxfId="0" priority="20"/>
    <cfRule type="duplicateValues" dxfId="0" priority="29"/>
    <cfRule type="duplicateValues" dxfId="0" priority="38"/>
    <cfRule type="duplicateValues" dxfId="0" priority="47"/>
  </conditionalFormatting>
  <conditionalFormatting sqref="C229">
    <cfRule type="duplicateValues" dxfId="0" priority="56"/>
  </conditionalFormatting>
  <conditionalFormatting sqref="C204:C206">
    <cfRule type="duplicateValues" dxfId="0" priority="83"/>
  </conditionalFormatting>
  <conditionalFormatting sqref="C209:C210">
    <cfRule type="duplicateValues" dxfId="0" priority="77"/>
  </conditionalFormatting>
  <conditionalFormatting sqref="B1:C203 B213:C220">
    <cfRule type="duplicateValues" dxfId="0" priority="84"/>
  </conditionalFormatting>
  <conditionalFormatting sqref="B1:C210 B213:C220">
    <cfRule type="duplicateValues" dxfId="0" priority="75"/>
  </conditionalFormatting>
  <conditionalFormatting sqref="B1:C220"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1:C229">
    <cfRule type="duplicateValues" dxfId="0" priority="1"/>
  </conditionalFormatting>
  <conditionalFormatting sqref="C1:C203 C213:C214">
    <cfRule type="duplicateValues" dxfId="0" priority="95"/>
  </conditionalFormatting>
  <conditionalFormatting sqref="B204:C206">
    <cfRule type="duplicateValues" dxfId="0" priority="82"/>
  </conditionalFormatting>
  <conditionalFormatting sqref="B209:C210">
    <cfRule type="duplicateValues" dxfId="0" priority="7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河北应付账款</vt:lpstr>
      <vt:lpstr>河北原材料（大宗）</vt:lpstr>
      <vt:lpstr>涉诉-河北</vt:lpstr>
      <vt:lpstr>预付&amp;票到付款</vt:lpstr>
      <vt:lpstr>刚性支出</vt:lpstr>
      <vt:lpstr>特殊支付汇总</vt:lpstr>
      <vt:lpstr>Sheet2</vt:lpstr>
      <vt:lpstr>1</vt:lpstr>
      <vt:lpstr>规则</vt:lpstr>
      <vt:lpstr>原材料</vt:lpstr>
      <vt:lpstr>预付、单申</vt:lpstr>
      <vt:lpstr>涉诉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娥 王</dc:creator>
  <cp:lastModifiedBy>GHRC</cp:lastModifiedBy>
  <dcterms:created xsi:type="dcterms:W3CDTF">2024-02-05T07:13:00Z</dcterms:created>
  <dcterms:modified xsi:type="dcterms:W3CDTF">2024-04-13T11:25:28Z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4AE17F160E1B41A8A4D3D0A506163ECB_13</vt:lpwstr>
  </property>
</Properties>
</file>