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160" windowHeight="8010" tabRatio="137" firstSheet="9" activeTab="9"/>
  </bookViews>
  <sheets>
    <sheet name="汇总" sheetId="1" state="hidden" r:id="rId1"/>
    <sheet name="原材料价格趋势图" sheetId="2" state="hidden" r:id="rId2"/>
    <sheet name="月度物料采购成本降低情况统计表" sheetId="3" state="hidden" r:id="rId3"/>
    <sheet name="询价单" sheetId="4" state="hidden" r:id="rId4"/>
    <sheet name="冲压件报价模板" sheetId="5" state="hidden" r:id="rId5"/>
    <sheet name="报价单（简易）" sheetId="6" state="hidden" r:id="rId6"/>
    <sheet name="新增物料成本价格分析表" sheetId="7" state="hidden" r:id="rId7"/>
    <sheet name="物料采购价格审批表1" sheetId="8" state="hidden" r:id="rId8"/>
    <sheet name="西安工厂" sheetId="9" state="hidden" r:id="rId9"/>
    <sheet name="核算表" sheetId="10" r:id="rId10"/>
    <sheet name="物料采购价格调整明细表" sheetId="11" state="hidden" r:id="rId11"/>
    <sheet name="物料采购价格调整审批表" sheetId="12" state="hidden" r:id="rId12"/>
  </sheets>
  <externalReferences>
    <externalReference r:id="rId1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8" l="1"/>
  <c r="T19" i="8"/>
  <c r="Q19" i="8"/>
  <c r="U18" i="8"/>
  <c r="T18" i="8"/>
  <c r="Q18" i="8"/>
  <c r="U17" i="8"/>
  <c r="T17" i="8"/>
  <c r="Q17" i="8"/>
  <c r="U16" i="8"/>
  <c r="T16" i="8"/>
  <c r="Q16" i="8"/>
  <c r="U15" i="8"/>
  <c r="T15" i="8"/>
  <c r="Q15" i="8"/>
  <c r="U14" i="8"/>
  <c r="T14" i="8"/>
  <c r="Q14" i="8"/>
  <c r="U13" i="8"/>
  <c r="T13" i="8"/>
  <c r="Q13" i="8"/>
  <c r="U12" i="8"/>
  <c r="T12" i="8"/>
  <c r="Q12" i="8"/>
  <c r="U11" i="8"/>
  <c r="T11" i="8"/>
  <c r="Q11" i="8"/>
  <c r="U10" i="8"/>
  <c r="T10" i="8"/>
  <c r="Q10" i="8"/>
  <c r="U9" i="8"/>
  <c r="T9" i="8"/>
  <c r="Q9" i="8"/>
  <c r="U8" i="8"/>
  <c r="T8" i="8"/>
  <c r="Q8" i="8"/>
  <c r="U7" i="8"/>
  <c r="T7" i="8"/>
  <c r="Q7" i="8"/>
  <c r="U6" i="8"/>
  <c r="T6" i="8"/>
  <c r="Q6" i="8"/>
  <c r="U5" i="8"/>
  <c r="T5" i="8"/>
  <c r="Q5" i="8"/>
  <c r="N35" i="6"/>
  <c r="I35" i="6"/>
  <c r="I34" i="6"/>
  <c r="I33" i="6"/>
  <c r="I32" i="6"/>
  <c r="I30" i="6"/>
  <c r="C30" i="6"/>
  <c r="I29" i="6"/>
  <c r="C29" i="6"/>
  <c r="I28" i="6"/>
  <c r="C28" i="6"/>
  <c r="I27" i="6"/>
  <c r="C27" i="6"/>
  <c r="I26" i="6"/>
  <c r="C26" i="6"/>
  <c r="C23" i="6"/>
  <c r="O22" i="6"/>
  <c r="I22" i="6"/>
  <c r="C22" i="6"/>
  <c r="O21" i="6"/>
  <c r="I21" i="6"/>
  <c r="C21" i="6"/>
  <c r="I20" i="6"/>
  <c r="C20" i="6"/>
  <c r="I19" i="6"/>
  <c r="C19" i="6"/>
  <c r="O18" i="6"/>
  <c r="C17" i="6"/>
  <c r="I16" i="6"/>
  <c r="C16" i="6"/>
  <c r="I15" i="6"/>
  <c r="C15" i="6"/>
  <c r="I14" i="6"/>
  <c r="C14" i="6"/>
  <c r="I13" i="6"/>
  <c r="C13" i="6"/>
  <c r="O12" i="6"/>
  <c r="I12" i="6"/>
  <c r="C12" i="6"/>
  <c r="O8" i="6"/>
  <c r="AG28" i="5"/>
  <c r="AF28" i="5"/>
  <c r="AE28" i="5"/>
  <c r="AD28" i="5"/>
  <c r="AC28" i="5"/>
  <c r="AB28" i="5"/>
  <c r="AA28" i="5"/>
  <c r="T28" i="5"/>
  <c r="AA27" i="5"/>
  <c r="T27" i="5"/>
  <c r="Q27" i="5"/>
  <c r="P27" i="5"/>
  <c r="AA26" i="5"/>
  <c r="T26" i="5"/>
  <c r="Q26" i="5"/>
  <c r="P26" i="5"/>
  <c r="AA25" i="5"/>
  <c r="T25" i="5"/>
  <c r="Q25" i="5"/>
  <c r="P25" i="5"/>
  <c r="AH24" i="5"/>
  <c r="AA24" i="5"/>
  <c r="T24" i="5"/>
  <c r="Q24" i="5"/>
  <c r="P24" i="5"/>
  <c r="AG22" i="5"/>
  <c r="AF22" i="5"/>
  <c r="AE22" i="5"/>
  <c r="AD22" i="5"/>
  <c r="AC22" i="5"/>
  <c r="AB22" i="5"/>
  <c r="AA22" i="5"/>
  <c r="T22" i="5"/>
  <c r="AA21" i="5"/>
  <c r="T21" i="5"/>
  <c r="Q21" i="5"/>
  <c r="P21" i="5"/>
  <c r="AA20" i="5"/>
  <c r="T20" i="5"/>
  <c r="Q20" i="5"/>
  <c r="P20" i="5"/>
  <c r="AA19" i="5"/>
  <c r="T19" i="5"/>
  <c r="Q19" i="5"/>
  <c r="P19" i="5"/>
  <c r="AA18" i="5"/>
  <c r="T18" i="5"/>
  <c r="Q18" i="5"/>
  <c r="P18" i="5"/>
  <c r="AH17" i="5"/>
  <c r="AA17" i="5"/>
  <c r="T17" i="5"/>
  <c r="Q17" i="5"/>
  <c r="P17" i="5"/>
  <c r="AG15" i="5"/>
  <c r="AF15" i="5"/>
  <c r="AE15" i="5"/>
  <c r="AD15" i="5"/>
  <c r="AC15" i="5"/>
  <c r="AB15" i="5"/>
  <c r="AA15" i="5"/>
  <c r="T15" i="5"/>
  <c r="AA14" i="5"/>
  <c r="T14" i="5"/>
  <c r="Q14" i="5"/>
  <c r="P14" i="5"/>
  <c r="AA13" i="5"/>
  <c r="T13" i="5"/>
  <c r="Q13" i="5"/>
  <c r="P13" i="5"/>
  <c r="AA12" i="5"/>
  <c r="T12" i="5"/>
  <c r="Q12" i="5"/>
  <c r="P12" i="5"/>
  <c r="AH11" i="5"/>
  <c r="AA11" i="5"/>
  <c r="T11" i="5"/>
  <c r="Q11" i="5"/>
  <c r="P11" i="5"/>
  <c r="AG9" i="5"/>
  <c r="AF9" i="5"/>
  <c r="AE9" i="5"/>
  <c r="AD9" i="5"/>
  <c r="AC9" i="5"/>
  <c r="AB9" i="5"/>
  <c r="AA9" i="5"/>
  <c r="T9" i="5"/>
  <c r="AA8" i="5"/>
  <c r="T8" i="5"/>
  <c r="Q8" i="5"/>
  <c r="P8" i="5"/>
  <c r="AA7" i="5"/>
  <c r="T7" i="5"/>
  <c r="Q7" i="5"/>
  <c r="P7" i="5"/>
  <c r="AA6" i="5"/>
  <c r="T6" i="5"/>
  <c r="Q6" i="5"/>
  <c r="P6" i="5"/>
  <c r="AA5" i="5"/>
  <c r="T5" i="5"/>
  <c r="Q5" i="5"/>
  <c r="P5" i="5"/>
  <c r="AH4" i="5"/>
  <c r="AA4" i="5"/>
  <c r="T4" i="5"/>
  <c r="Q4" i="5"/>
  <c r="P4" i="5"/>
  <c r="P55" i="2"/>
  <c r="P54" i="2"/>
  <c r="P53" i="2"/>
  <c r="P52" i="2"/>
  <c r="P29" i="2"/>
  <c r="P28" i="2"/>
  <c r="P27" i="2"/>
  <c r="P26" i="2"/>
  <c r="P25" i="2"/>
  <c r="P24" i="2"/>
  <c r="P6" i="2"/>
  <c r="P5" i="2"/>
  <c r="P4" i="2"/>
  <c r="P3" i="2"/>
  <c r="A9" i="1"/>
  <c r="A8" i="1"/>
  <c r="A7" i="1"/>
  <c r="A6" i="1"/>
  <c r="A5" i="1"/>
  <c r="A4" i="1"/>
  <c r="A3" i="1"/>
</calcChain>
</file>

<file path=xl/comments1.xml><?xml version="1.0" encoding="utf-8"?>
<comments xmlns="http://schemas.openxmlformats.org/spreadsheetml/2006/main">
  <authors>
    <author>作者</author>
  </authors>
  <commentList>
    <comment ref="B3" authorId="0" shapeId="0">
      <text>
        <r>
          <rPr>
            <b/>
            <sz val="9"/>
            <rFont val="Tahoma"/>
            <family val="2"/>
          </rPr>
          <t>02.07.01.006</t>
        </r>
        <r>
          <rPr>
            <sz val="9"/>
            <rFont val="Tahoma"/>
            <family val="2"/>
          </rPr>
          <t xml:space="preserve">
</t>
        </r>
      </text>
    </comment>
    <comment ref="B4" authorId="0" shapeId="0">
      <text>
        <r>
          <rPr>
            <b/>
            <sz val="9"/>
            <rFont val="Tahoma"/>
            <family val="2"/>
          </rPr>
          <t>02.07.01.006</t>
        </r>
        <r>
          <rPr>
            <sz val="9"/>
            <rFont val="Tahoma"/>
            <family val="2"/>
          </rPr>
          <t xml:space="preserve">
</t>
        </r>
      </text>
    </comment>
    <comment ref="B5" authorId="0" shapeId="0">
      <text>
        <r>
          <rPr>
            <b/>
            <sz val="9"/>
            <rFont val="Tahoma"/>
            <family val="2"/>
          </rPr>
          <t>02.07.01.111</t>
        </r>
        <r>
          <rPr>
            <sz val="9"/>
            <rFont val="Tahoma"/>
            <family val="2"/>
          </rPr>
          <t xml:space="preserve">
</t>
        </r>
      </text>
    </comment>
    <comment ref="B6" authorId="0" shapeId="0">
      <text>
        <r>
          <rPr>
            <b/>
            <sz val="9"/>
            <rFont val="Tahoma"/>
            <family val="2"/>
          </rPr>
          <t>02.07.01.111</t>
        </r>
        <r>
          <rPr>
            <sz val="9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rFont val="Tahoma"/>
            <family val="2"/>
          </rPr>
          <t>02.07.01.026</t>
        </r>
        <r>
          <rPr>
            <sz val="9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rFont val="Tahoma"/>
            <family val="2"/>
          </rPr>
          <t>02.07.01.026</t>
        </r>
        <r>
          <rPr>
            <sz val="9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rFont val="Tahoma"/>
            <family val="2"/>
          </rPr>
          <t>02.07.01.023</t>
        </r>
        <r>
          <rPr>
            <sz val="9"/>
            <rFont val="Tahoma"/>
            <family val="2"/>
          </rPr>
          <t xml:space="preserve">
</t>
        </r>
      </text>
    </comment>
    <comment ref="B27" authorId="0" shapeId="0">
      <text>
        <r>
          <rPr>
            <b/>
            <sz val="9"/>
            <rFont val="Tahoma"/>
            <family val="2"/>
          </rPr>
          <t>02.07.01.023</t>
        </r>
        <r>
          <rPr>
            <sz val="9"/>
            <rFont val="Tahoma"/>
            <family val="2"/>
          </rPr>
          <t xml:space="preserve">
</t>
        </r>
      </text>
    </comment>
    <comment ref="E2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无采购</t>
        </r>
      </text>
    </comment>
    <comment ref="F2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无采购</t>
        </r>
      </text>
    </comment>
    <comment ref="B28" authorId="0" shapeId="0">
      <text>
        <r>
          <rPr>
            <b/>
            <sz val="9"/>
            <rFont val="Tahoma"/>
            <family val="2"/>
          </rPr>
          <t>02.07.01.077</t>
        </r>
        <r>
          <rPr>
            <sz val="9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rFont val="Tahoma"/>
            <family val="2"/>
          </rPr>
          <t>02.07.01.077</t>
        </r>
        <r>
          <rPr>
            <sz val="9"/>
            <rFont val="Tahoma"/>
            <family val="2"/>
          </rPr>
          <t xml:space="preserve">
</t>
        </r>
      </text>
    </comment>
    <comment ref="B52" authorId="0" shapeId="0">
      <text>
        <r>
          <rPr>
            <b/>
            <sz val="9"/>
            <rFont val="Tahoma"/>
            <family val="2"/>
          </rPr>
          <t>02.07.01.120</t>
        </r>
      </text>
    </comment>
    <comment ref="B53" authorId="0" shapeId="0">
      <text>
        <r>
          <rPr>
            <b/>
            <sz val="9"/>
            <rFont val="Tahoma"/>
            <family val="2"/>
          </rPr>
          <t>02.07.01.120</t>
        </r>
      </text>
    </comment>
    <comment ref="F5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无采购</t>
        </r>
      </text>
    </comment>
    <comment ref="B5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02.07.01.124
</t>
        </r>
      </text>
    </comment>
    <comment ref="B55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02.07.01.124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价值工程部</t>
        </r>
      </text>
    </comment>
    <comment ref="L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价值工程部</t>
        </r>
      </text>
    </comment>
    <comment ref="L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<sst xmlns="http://schemas.openxmlformats.org/spreadsheetml/2006/main" count="969" uniqueCount="439">
  <si>
    <t>序号</t>
  </si>
  <si>
    <t>用   途</t>
  </si>
  <si>
    <t>提报部门或责任人</t>
  </si>
  <si>
    <t>表单名称</t>
  </si>
  <si>
    <t>物料采购价格趋势分析</t>
  </si>
  <si>
    <t>财务</t>
  </si>
  <si>
    <t>原材料价格趋势图</t>
  </si>
  <si>
    <t>统计月度实际采购降本</t>
  </si>
  <si>
    <t>采购</t>
  </si>
  <si>
    <t>月度物料采购成本降低完成情况统计表</t>
  </si>
  <si>
    <t>用于未定价产品向供应商询价</t>
  </si>
  <si>
    <t>采购（向供应商发出，供应商回复）</t>
  </si>
  <si>
    <t>询价单</t>
  </si>
  <si>
    <t>适用于新增零部件（小件）</t>
  </si>
  <si>
    <t>供应商</t>
  </si>
  <si>
    <t>供应商报价单（简易）</t>
  </si>
  <si>
    <t>新增物料采购对供应商价格进行分析时填报</t>
  </si>
  <si>
    <t>新增物料成本价格分析表</t>
  </si>
  <si>
    <t>新增物料/工装内部报批价格时填报</t>
  </si>
  <si>
    <t>物料采购价格审批表</t>
  </si>
  <si>
    <t>原有物料价格调整时供应商填报</t>
  </si>
  <si>
    <t>物料采购价格调整明细表</t>
  </si>
  <si>
    <t>价格变动内部报批时填报</t>
  </si>
  <si>
    <t>物料采购价格调整审批表</t>
  </si>
  <si>
    <t>2021年ABS757与苯领ABS采购价格（未税，元/kg)</t>
  </si>
  <si>
    <t>项目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</si>
  <si>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</si>
  <si>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</si>
  <si>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</si>
  <si>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</si>
  <si>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</si>
  <si>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</si>
  <si>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</si>
  <si>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</si>
  <si>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</si>
  <si>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</si>
  <si>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</si>
  <si>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</si>
  <si>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年平均单价</t>
  </si>
  <si>
    <t>ABS757</t>
  </si>
  <si>
    <t xml:space="preserve"> 2020年均价</t>
  </si>
  <si>
    <t>2021年</t>
  </si>
  <si>
    <t>苯领ABS</t>
  </si>
  <si>
    <t>2021年PP料采购价格（未税，元/kg)</t>
  </si>
  <si>
    <t>K8303</t>
  </si>
  <si>
    <t xml:space="preserve"> 2021年</t>
  </si>
  <si>
    <t>TP15</t>
  </si>
  <si>
    <t>TP30-3058</t>
  </si>
  <si>
    <t>2021年PA6+GF35/PC345KZ+ABS料采购价格（未税，元/kg)</t>
  </si>
  <si>
    <t>PC 345KZ ABS+PC</t>
  </si>
  <si>
    <t>Pa6+GF35</t>
  </si>
  <si>
    <t>月度物料采购成本降低情况统计表（未税）</t>
  </si>
  <si>
    <t xml:space="preserve">统计数据期间：2021年1月1日至   月   日 </t>
  </si>
  <si>
    <t>单位：元，%</t>
  </si>
  <si>
    <t xml:space="preserve">    项目
类别</t>
  </si>
  <si>
    <t>物料代码</t>
  </si>
  <si>
    <t>名称</t>
  </si>
  <si>
    <t>计量
单位</t>
  </si>
  <si>
    <t>2020年12月单价（未税）</t>
  </si>
  <si>
    <t>2021年降本</t>
  </si>
  <si>
    <t>备注</t>
  </si>
  <si>
    <t>本月采购数量</t>
  </si>
  <si>
    <t>本年累计数量</t>
  </si>
  <si>
    <t>本月单价（未税）</t>
  </si>
  <si>
    <t>本月降本
金额</t>
  </si>
  <si>
    <t>本年累计降本金额</t>
  </si>
  <si>
    <t>合计：</t>
  </si>
  <si>
    <t>本年降本计划完成情况</t>
  </si>
  <si>
    <t>本年计划降本金额</t>
  </si>
  <si>
    <t>年完成率</t>
  </si>
  <si>
    <t>本月计划降本金额</t>
  </si>
  <si>
    <t>本月降本金额</t>
  </si>
  <si>
    <t>月完成率</t>
  </si>
  <si>
    <t>编制：</t>
  </si>
  <si>
    <t>审核：</t>
  </si>
  <si>
    <t>询 价 单</t>
  </si>
  <si>
    <t>供应商全称：</t>
  </si>
  <si>
    <t>供应商联系人：</t>
  </si>
  <si>
    <t>供应商统一社会信用代码：</t>
  </si>
  <si>
    <t>供应商电话：</t>
  </si>
  <si>
    <t>供应商地址：</t>
  </si>
  <si>
    <t>报价有效期：</t>
  </si>
  <si>
    <t>是否一般纳税人：</t>
  </si>
  <si>
    <t>是     否</t>
  </si>
  <si>
    <t>增值税税率：  %</t>
  </si>
  <si>
    <t>金额单位：元</t>
  </si>
  <si>
    <t>物料名称</t>
  </si>
  <si>
    <t>规格/型号</t>
  </si>
  <si>
    <t>计量单位</t>
  </si>
  <si>
    <t>物料单价    （未税）</t>
  </si>
  <si>
    <t>物料单价    （含税）</t>
  </si>
  <si>
    <t>模具费    （未税）</t>
  </si>
  <si>
    <t>模具费   （含税）</t>
  </si>
  <si>
    <t>模具支付方式</t>
  </si>
  <si>
    <t>公司名称：北京光华荣昌汽车部件有限公司</t>
  </si>
  <si>
    <t>询价部门：前期采购部</t>
  </si>
  <si>
    <t>询价人姓名：</t>
  </si>
  <si>
    <t>询价人联系电话：</t>
  </si>
  <si>
    <t>询价人邮箱：</t>
  </si>
  <si>
    <t>要求询价回复时间：</t>
  </si>
  <si>
    <t>网址：www.bjghrc.com</t>
  </si>
  <si>
    <t>报价供应商（全称）：</t>
  </si>
  <si>
    <t>QAD编码</t>
  </si>
  <si>
    <t>零件号</t>
  </si>
  <si>
    <t>总成名称</t>
  </si>
  <si>
    <t>图示</t>
  </si>
  <si>
    <t>自制/外购</t>
  </si>
  <si>
    <t>材质</t>
  </si>
  <si>
    <t>数量</t>
  </si>
  <si>
    <t>净重尺寸</t>
  </si>
  <si>
    <t>下料尺寸</t>
  </si>
  <si>
    <t>重量</t>
  </si>
  <si>
    <t>未税单价</t>
  </si>
  <si>
    <t>材料费</t>
  </si>
  <si>
    <t>直接人工</t>
  </si>
  <si>
    <t>制造费用</t>
  </si>
  <si>
    <t>包装费</t>
  </si>
  <si>
    <t>运费</t>
  </si>
  <si>
    <t>财务费用</t>
  </si>
  <si>
    <t>管理费用</t>
  </si>
  <si>
    <t>不含税单价</t>
  </si>
  <si>
    <t>未税模具费</t>
  </si>
  <si>
    <t>模具分摊数量</t>
  </si>
  <si>
    <t>模摊费</t>
  </si>
  <si>
    <t>含模摊未税价</t>
  </si>
  <si>
    <t>长mm</t>
  </si>
  <si>
    <t>宽mm</t>
  </si>
  <si>
    <t>厚mm</t>
  </si>
  <si>
    <t>毛重</t>
  </si>
  <si>
    <t>净重</t>
  </si>
  <si>
    <t>材料利用率</t>
  </si>
  <si>
    <t>废铁</t>
  </si>
  <si>
    <t>钢材</t>
  </si>
  <si>
    <t>工序</t>
  </si>
  <si>
    <t>吨位</t>
  </si>
  <si>
    <t>工时/s</t>
  </si>
  <si>
    <t>工序数</t>
  </si>
  <si>
    <t>工序费</t>
  </si>
  <si>
    <t>出件数</t>
  </si>
  <si>
    <t>合计</t>
  </si>
  <si>
    <t>变动</t>
  </si>
  <si>
    <t>固定</t>
  </si>
  <si>
    <t>SHT0014563</t>
  </si>
  <si>
    <t>座框前横梁</t>
  </si>
  <si>
    <t>外购</t>
  </si>
  <si>
    <t>SPFH590/t=2.0</t>
  </si>
  <si>
    <t>剪板</t>
  </si>
  <si>
    <t>落料冲孔</t>
  </si>
  <si>
    <t>250T</t>
  </si>
  <si>
    <t>成型</t>
  </si>
  <si>
    <t>冲孔</t>
  </si>
  <si>
    <t>110T</t>
  </si>
  <si>
    <t>计算依据及过程</t>
  </si>
  <si>
    <t>SHT0014564</t>
  </si>
  <si>
    <t>调高机构支架</t>
  </si>
  <si>
    <t>63T</t>
  </si>
  <si>
    <t>SHT0014565</t>
  </si>
  <si>
    <t>阻尼调节机构支架</t>
  </si>
  <si>
    <t>SHT0014594</t>
  </si>
  <si>
    <t>前罩壳固定支架L</t>
  </si>
  <si>
    <t>80T</t>
  </si>
  <si>
    <t>物料报价单</t>
  </si>
  <si>
    <t>供货单位信息</t>
  </si>
  <si>
    <t>单位名称（盖章）</t>
  </si>
  <si>
    <t>地    址</t>
  </si>
  <si>
    <t>报价日期</t>
  </si>
  <si>
    <t>年  月  日</t>
  </si>
  <si>
    <t>联 系 人</t>
  </si>
  <si>
    <t>职    务</t>
  </si>
  <si>
    <t>联系电话</t>
  </si>
  <si>
    <t>增值税率</t>
  </si>
  <si>
    <t>产品名称</t>
  </si>
  <si>
    <r>
      <rPr>
        <sz val="11"/>
        <color indexed="8"/>
        <rFont val="宋体"/>
        <family val="3"/>
        <charset val="134"/>
      </rPr>
      <t>产品毛重（k</t>
    </r>
    <r>
      <rPr>
        <sz val="11"/>
        <color indexed="8"/>
        <rFont val="宋体"/>
        <family val="3"/>
        <charset val="134"/>
      </rPr>
      <t>g)</t>
    </r>
  </si>
  <si>
    <t>图    号</t>
  </si>
  <si>
    <r>
      <rPr>
        <sz val="11"/>
        <color indexed="8"/>
        <rFont val="宋体"/>
        <family val="3"/>
        <charset val="134"/>
      </rPr>
      <t>产品净重(</t>
    </r>
    <r>
      <rPr>
        <sz val="11"/>
        <color indexed="8"/>
        <rFont val="宋体"/>
        <family val="3"/>
        <charset val="134"/>
      </rPr>
      <t>kg)</t>
    </r>
  </si>
  <si>
    <t>变更申请号</t>
  </si>
  <si>
    <t>变更原因</t>
  </si>
  <si>
    <t>变更日期</t>
  </si>
  <si>
    <t>报价表编号</t>
  </si>
  <si>
    <t>物 料 号</t>
  </si>
  <si>
    <t>含税价格</t>
  </si>
  <si>
    <t>金额</t>
  </si>
  <si>
    <t>原材料（未税）</t>
  </si>
  <si>
    <t>动力燃料（未税）</t>
  </si>
  <si>
    <t>名称规格</t>
  </si>
  <si>
    <t>单位</t>
  </si>
  <si>
    <t>耗用量</t>
  </si>
  <si>
    <t>单价</t>
  </si>
  <si>
    <t>名  称</t>
  </si>
  <si>
    <t>工时（分钟）</t>
  </si>
  <si>
    <t>耗用数量（如设备功率*运行效率）</t>
  </si>
  <si>
    <t>原 材 料</t>
  </si>
  <si>
    <t>电</t>
  </si>
  <si>
    <t>外购外协</t>
  </si>
  <si>
    <t>水</t>
  </si>
  <si>
    <t>动力燃料</t>
  </si>
  <si>
    <t>汽</t>
  </si>
  <si>
    <t>工    资</t>
  </si>
  <si>
    <t>专用费用</t>
  </si>
  <si>
    <t>外购外协（未税）</t>
  </si>
  <si>
    <t>合    计</t>
  </si>
  <si>
    <t>包装（未税）</t>
  </si>
  <si>
    <t>材质/规格</t>
  </si>
  <si>
    <t>运输费</t>
  </si>
  <si>
    <t>合   计</t>
  </si>
  <si>
    <t>工资、制造费用（未税）</t>
  </si>
  <si>
    <t>专用费用（未税）</t>
  </si>
  <si>
    <t>项   目</t>
  </si>
  <si>
    <t>直接人数</t>
  </si>
  <si>
    <t>人均薪酬（元/小时）</t>
  </si>
  <si>
    <t>项  目</t>
  </si>
  <si>
    <t>分摊数量</t>
  </si>
  <si>
    <t>总    计</t>
  </si>
  <si>
    <t>工   资</t>
  </si>
  <si>
    <t>——</t>
  </si>
  <si>
    <t>利    润</t>
  </si>
  <si>
    <t>主要工序</t>
  </si>
  <si>
    <t>未税价格</t>
  </si>
  <si>
    <t>税    金</t>
  </si>
  <si>
    <t>设备原值</t>
  </si>
  <si>
    <t>折旧年限（年）</t>
  </si>
  <si>
    <t>折旧费（元/件）</t>
  </si>
  <si>
    <t>主要设备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</si>
  <si>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</si>
  <si>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</si>
  <si>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</si>
  <si>
    <t>新增物料成本价格分析表（未税、元）</t>
  </si>
  <si>
    <t>供应商名称</t>
  </si>
  <si>
    <t>供应商报价</t>
  </si>
  <si>
    <t>核定价格</t>
  </si>
  <si>
    <t>增减金额</t>
  </si>
  <si>
    <t>所对应产品或项目</t>
  </si>
  <si>
    <t>预计年使用量</t>
  </si>
  <si>
    <t>相同/类似物料价格</t>
  </si>
  <si>
    <t>1、原材料--自制件分析</t>
  </si>
  <si>
    <t>采购核定</t>
  </si>
  <si>
    <t>财务核定金额</t>
  </si>
  <si>
    <t>2、原材料--外购外协分析</t>
  </si>
  <si>
    <t>3、其他成本、费用分析</t>
  </si>
  <si>
    <t>供
应
商
报
价</t>
  </si>
  <si>
    <t>财务核定</t>
  </si>
  <si>
    <t>说明</t>
  </si>
  <si>
    <t>占报价比重</t>
  </si>
  <si>
    <t>燃动费用</t>
  </si>
  <si>
    <t>期间费用</t>
  </si>
  <si>
    <t>会签：</t>
  </si>
  <si>
    <t>审批：</t>
  </si>
  <si>
    <t>物料采购价格审批表（未税、元）</t>
  </si>
  <si>
    <t>采购工厂：成都工厂</t>
  </si>
  <si>
    <t>编号：GHRCSP-CC-20230410-湘乡简美</t>
  </si>
  <si>
    <t>图号/编码</t>
  </si>
  <si>
    <t>物料/工装名称</t>
  </si>
  <si>
    <t>增值税率%</t>
  </si>
  <si>
    <t>目标价格
（不含模摊）</t>
  </si>
  <si>
    <t>报批价格</t>
  </si>
  <si>
    <t>单件模摊</t>
  </si>
  <si>
    <t>审批价格</t>
  </si>
  <si>
    <t>供应商全称</t>
  </si>
  <si>
    <t>采购给出价格</t>
  </si>
  <si>
    <t>基础价格</t>
  </si>
  <si>
    <t>含模摊价格</t>
  </si>
  <si>
    <t>主要原材料名称规格/价格</t>
  </si>
  <si>
    <t>产品单价</t>
  </si>
  <si>
    <t>SHT0014738</t>
  </si>
  <si>
    <t>左座椅靠背护面总成</t>
  </si>
  <si>
    <t>套</t>
  </si>
  <si>
    <t>/</t>
  </si>
  <si>
    <t>湘乡简美新材料科技有限公司</t>
  </si>
  <si>
    <t>SHT0014739</t>
  </si>
  <si>
    <t>SHT0014740</t>
  </si>
  <si>
    <t>SHT0014741</t>
  </si>
  <si>
    <t>左座椅座垫护面总成</t>
  </si>
  <si>
    <t>SHT0014774</t>
  </si>
  <si>
    <t>SHT0014742</t>
  </si>
  <si>
    <t>右座椅靠背护面总成</t>
  </si>
  <si>
    <t>SHT0014743</t>
  </si>
  <si>
    <t>右座椅座垫护面总成</t>
  </si>
  <si>
    <t>SHT0015003</t>
  </si>
  <si>
    <t>下卧铺面套总成</t>
  </si>
  <si>
    <t>SHT0014712</t>
  </si>
  <si>
    <t>SHT0014713</t>
  </si>
  <si>
    <t>SHT0014737</t>
  </si>
  <si>
    <t>SHT0014715</t>
  </si>
  <si>
    <t>SHT0014773</t>
  </si>
  <si>
    <t>SHT0014714</t>
  </si>
  <si>
    <t>SHT0014716</t>
  </si>
  <si>
    <t>SHT0015446</t>
  </si>
  <si>
    <t>左座椅靠背护面总成（无通风）</t>
  </si>
  <si>
    <t>SHT0015447</t>
  </si>
  <si>
    <t>左座椅靠背护面总成（带通风）</t>
  </si>
  <si>
    <t>注明：
1、上述产品价格执行未税价格，上述审批价格按照</t>
  </si>
  <si>
    <t xml:space="preserve">
总经理
日期：
</t>
  </si>
  <si>
    <t xml:space="preserve">
会签
日期：
</t>
  </si>
  <si>
    <t xml:space="preserve">
采购负责人
日期：
</t>
  </si>
  <si>
    <t xml:space="preserve">
成本部门
日期：
</t>
  </si>
  <si>
    <t xml:space="preserve">
采购工程师
日期：
</t>
  </si>
  <si>
    <r>
      <rPr>
        <sz val="11"/>
        <rFont val="宋体"/>
        <family val="3"/>
        <charset val="134"/>
      </rPr>
      <t xml:space="preserve">采购工厂：河北工厂                                                                                                                                          </t>
    </r>
    <r>
      <rPr>
        <sz val="11"/>
        <rFont val="宋体"/>
        <family val="3"/>
        <charset val="134"/>
      </rPr>
      <t xml:space="preserve">     </t>
    </r>
    <r>
      <rPr>
        <sz val="11"/>
        <rFont val="宋体"/>
        <family val="3"/>
        <charset val="134"/>
      </rPr>
      <t xml:space="preserve">                          </t>
    </r>
    <r>
      <rPr>
        <sz val="11"/>
        <rFont val="宋体"/>
        <family val="3"/>
        <charset val="134"/>
      </rPr>
      <t xml:space="preserve"> 编号：GHRCSP-CD-20230410-湘乡简美</t>
    </r>
  </si>
  <si>
    <t>SHT0015646</t>
  </si>
  <si>
    <t>驾驶员靠背面套总成</t>
  </si>
  <si>
    <t>豪瀚NX座椅项目</t>
  </si>
  <si>
    <t>ZY2245</t>
  </si>
  <si>
    <t xml:space="preserve">          </t>
  </si>
  <si>
    <t>SHT0015655</t>
  </si>
  <si>
    <t>坐垫面套总成</t>
  </si>
  <si>
    <t>SHT0015679</t>
  </si>
  <si>
    <t>副驾驶员靠背面套总成</t>
  </si>
  <si>
    <t>SHT0015687</t>
  </si>
  <si>
    <t>副驾驶坐垫面套总成</t>
  </si>
  <si>
    <t>SHT0015643</t>
  </si>
  <si>
    <t>豪瀚大轻卡</t>
  </si>
  <si>
    <t>ZY2319</t>
  </si>
  <si>
    <t>SHT0015653</t>
  </si>
  <si>
    <r>
      <rPr>
        <sz val="10"/>
        <rFont val="宋体"/>
        <family val="3"/>
        <charset val="134"/>
      </rPr>
      <t>ZY23</t>
    </r>
    <r>
      <rPr>
        <sz val="10"/>
        <rFont val="宋体"/>
        <family val="3"/>
        <charset val="134"/>
      </rPr>
      <t>19</t>
    </r>
  </si>
  <si>
    <t>SHT0015644</t>
  </si>
  <si>
    <t>SHT0015645</t>
  </si>
  <si>
    <t>SHT0015654</t>
  </si>
  <si>
    <t>SHT0015675</t>
  </si>
  <si>
    <t>SHT0015685</t>
  </si>
  <si>
    <t>SHT0015677</t>
  </si>
  <si>
    <t>SHT0015686</t>
  </si>
  <si>
    <t>SHT0015708</t>
  </si>
  <si>
    <t>中间座椅靠背面套</t>
  </si>
  <si>
    <t>SHT0015712</t>
  </si>
  <si>
    <t>中间座椅座垫面套</t>
  </si>
  <si>
    <t>SHT0015647</t>
  </si>
  <si>
    <t>豪沃MAX座椅项目</t>
  </si>
  <si>
    <t>ZY2265</t>
  </si>
  <si>
    <t>SHT0015657</t>
  </si>
  <si>
    <t>SHT0015680</t>
  </si>
  <si>
    <t>SHT0015688</t>
  </si>
  <si>
    <t>SHT0015854</t>
  </si>
  <si>
    <t>重汽TX增加座椅配置</t>
  </si>
  <si>
    <t>ZY2326</t>
  </si>
  <si>
    <t>SHT0015856</t>
  </si>
  <si>
    <t>SHT0015860</t>
  </si>
  <si>
    <t>SHT0015848</t>
  </si>
  <si>
    <t>驾驶员坐垫面套</t>
  </si>
  <si>
    <t>重汽TX自卸车</t>
  </si>
  <si>
    <t>ZY2322</t>
  </si>
  <si>
    <t>SHT0015384</t>
  </si>
  <si>
    <t>驾驶员靠背面套</t>
  </si>
  <si>
    <t>重汽价值版单通风</t>
  </si>
  <si>
    <t>ZY2252</t>
  </si>
  <si>
    <t>SHT0015386</t>
  </si>
  <si>
    <r>
      <rPr>
        <sz val="10"/>
        <rFont val="宋体"/>
        <family val="3"/>
        <charset val="134"/>
      </rPr>
      <t>ZY225</t>
    </r>
    <r>
      <rPr>
        <sz val="10"/>
        <rFont val="宋体"/>
        <family val="3"/>
        <charset val="134"/>
      </rPr>
      <t>2</t>
    </r>
  </si>
  <si>
    <t>SHT0015391</t>
  </si>
  <si>
    <t>SHT0015393</t>
  </si>
  <si>
    <t xml:space="preserve">注明：
1、上述产品价格执行未税价格；
2、付款方式及周期：90天 承兑（自发票挂账后）。      </t>
  </si>
  <si>
    <t>技术备注</t>
  </si>
  <si>
    <t>吉利G3</t>
  </si>
  <si>
    <t>冷灰色PVC面料（打孔）</t>
  </si>
  <si>
    <t>45.80元/平方米</t>
  </si>
  <si>
    <t>通风海绵厚度5mm,打孔1.0</t>
  </si>
  <si>
    <t>吉利标准</t>
  </si>
  <si>
    <t>天津贴合</t>
  </si>
  <si>
    <t>蓝色PVC面料(光影）</t>
  </si>
  <si>
    <t>33.50元/平方米</t>
  </si>
  <si>
    <r>
      <rPr>
        <sz val="12"/>
        <rFont val="宋体"/>
        <family val="3"/>
        <charset val="134"/>
      </rPr>
      <t>面料亮度1</t>
    </r>
    <r>
      <rPr>
        <sz val="12"/>
        <rFont val="宋体"/>
        <family val="3"/>
        <charset val="134"/>
      </rPr>
      <t>.6，海绵厚度3mm</t>
    </r>
  </si>
  <si>
    <t>统帅</t>
  </si>
  <si>
    <t>Q35纹理，海绵厚度3mm,密度28</t>
  </si>
  <si>
    <t>国标</t>
  </si>
  <si>
    <t>山东贴合</t>
  </si>
  <si>
    <t>AE纹理，海绵厚度3mm,密度28</t>
  </si>
  <si>
    <t>J6G</t>
  </si>
  <si>
    <r>
      <rPr>
        <sz val="12"/>
        <rFont val="宋体"/>
        <family val="3"/>
        <charset val="134"/>
      </rPr>
      <t>超纤黑底蓝孔P</t>
    </r>
    <r>
      <rPr>
        <sz val="12"/>
        <rFont val="宋体"/>
        <family val="3"/>
        <charset val="134"/>
      </rPr>
      <t>VC面料</t>
    </r>
  </si>
  <si>
    <t>样品(打孔海绵）</t>
  </si>
  <si>
    <t>双方协定</t>
  </si>
  <si>
    <t>超纤黑底压花/打孔/PVC面料</t>
  </si>
  <si>
    <t>打孔1.0，间距5*5   (打孔海绵）</t>
  </si>
  <si>
    <t>黑色PVC面料</t>
  </si>
  <si>
    <r>
      <rPr>
        <sz val="12"/>
        <rFont val="宋体"/>
        <family val="3"/>
        <charset val="134"/>
      </rPr>
      <t>W</t>
    </r>
    <r>
      <rPr>
        <sz val="12"/>
        <rFont val="宋体"/>
        <family val="3"/>
        <charset val="134"/>
      </rPr>
      <t>116执行</t>
    </r>
  </si>
  <si>
    <t>一汽标准</t>
  </si>
  <si>
    <t>蓝色PVC面料</t>
  </si>
  <si>
    <t>W116执行</t>
  </si>
  <si>
    <t>J6L</t>
  </si>
  <si>
    <t>超纤黑底打孔PVC面料</t>
  </si>
  <si>
    <t>样品   (打孔海绵）</t>
  </si>
  <si>
    <t>物料采购价格调整明细表（未税，元）</t>
  </si>
  <si>
    <t>采购工厂：</t>
  </si>
  <si>
    <t>调整前物料价格</t>
  </si>
  <si>
    <t>核定增减金额</t>
  </si>
  <si>
    <t>调整后物料价格</t>
  </si>
  <si>
    <t>影响年成本金额</t>
  </si>
  <si>
    <t>1、原材料--自制件</t>
  </si>
  <si>
    <t>供货单位名称</t>
  </si>
  <si>
    <t>原价格（供应商）</t>
  </si>
  <si>
    <t>现价格（供应商）</t>
  </si>
  <si>
    <t>采购核定增减金额</t>
  </si>
  <si>
    <t>财务核定增减金额</t>
  </si>
  <si>
    <t>2、原材料--外购外协</t>
  </si>
  <si>
    <t>影响价格因素（供应商）</t>
  </si>
  <si>
    <t>影响价格因素（采购部核定）</t>
  </si>
  <si>
    <t>编制及职务：</t>
  </si>
  <si>
    <t>物料采购价格调整审批表（未税、元）</t>
  </si>
  <si>
    <t>供应商：</t>
  </si>
  <si>
    <t xml:space="preserve">编号：  </t>
  </si>
  <si>
    <r>
      <rPr>
        <sz val="12"/>
        <rFont val="宋体"/>
        <family val="3"/>
        <charset val="134"/>
      </rPr>
      <t>图</t>
    </r>
    <r>
      <rPr>
        <sz val="12"/>
        <rFont val="Times New Roman"/>
        <family val="1"/>
      </rPr>
      <t xml:space="preserve">      </t>
    </r>
    <r>
      <rPr>
        <sz val="12"/>
        <color indexed="8"/>
        <rFont val="宋体"/>
        <family val="3"/>
        <charset val="134"/>
      </rPr>
      <t>号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编</t>
    </r>
    <r>
      <rPr>
        <sz val="12"/>
        <rFont val="Times New Roman"/>
        <family val="1"/>
      </rPr>
      <t xml:space="preserve">      </t>
    </r>
    <r>
      <rPr>
        <sz val="12"/>
        <rFont val="宋体"/>
        <family val="3"/>
        <charset val="134"/>
      </rPr>
      <t>码</t>
    </r>
  </si>
  <si>
    <r>
      <rPr>
        <sz val="12"/>
        <color indexed="8"/>
        <rFont val="宋体"/>
        <family val="3"/>
        <charset val="134"/>
      </rPr>
      <t>物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料</t>
    </r>
    <r>
      <rPr>
        <sz val="12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称</t>
    </r>
  </si>
  <si>
    <t>产品原价</t>
  </si>
  <si>
    <t>厂家报价</t>
  </si>
  <si>
    <t>增减幅度</t>
  </si>
  <si>
    <t>平均月使用量</t>
  </si>
  <si>
    <t>平均月增减采购成本</t>
  </si>
  <si>
    <t>价格调整原因</t>
  </si>
  <si>
    <t>总经理</t>
  </si>
  <si>
    <t>运营副总</t>
  </si>
  <si>
    <t>财务总监</t>
  </si>
  <si>
    <t>财务管理部</t>
  </si>
  <si>
    <t>采购管理部</t>
  </si>
  <si>
    <t>日期：</t>
  </si>
  <si>
    <t>棕色PVC面料（统帅）</t>
    <phoneticPr fontId="33" type="noConversion"/>
  </si>
  <si>
    <t>深灰PVC面料（悍将）</t>
    <phoneticPr fontId="33" type="noConversion"/>
  </si>
  <si>
    <t>价格</t>
    <phoneticPr fontId="33" type="noConversion"/>
  </si>
  <si>
    <t>延米价格*1.4</t>
    <phoneticPr fontId="33" type="noConversion"/>
  </si>
  <si>
    <t>标准</t>
    <phoneticPr fontId="33" type="noConversion"/>
  </si>
  <si>
    <t>贴合厂家</t>
    <phoneticPr fontId="33" type="noConversion"/>
  </si>
  <si>
    <t>苏州贝斯特装饰新材料有限公司</t>
    <phoneticPr fontId="33" type="noConversion"/>
  </si>
  <si>
    <t>江苏旷达</t>
    <phoneticPr fontId="33" type="noConversion"/>
  </si>
  <si>
    <t>长春福基</t>
    <phoneticPr fontId="33" type="noConversion"/>
  </si>
  <si>
    <t>29.5元/平方米</t>
    <phoneticPr fontId="33" type="noConversion"/>
  </si>
  <si>
    <r>
      <t>2</t>
    </r>
    <r>
      <rPr>
        <sz val="12"/>
        <rFont val="宋体"/>
        <family val="3"/>
        <charset val="134"/>
      </rPr>
      <t>9.5</t>
    </r>
    <r>
      <rPr>
        <sz val="12"/>
        <rFont val="宋体"/>
        <family val="3"/>
        <charset val="134"/>
      </rPr>
      <t>元/平方米</t>
    </r>
    <phoneticPr fontId="33" type="noConversion"/>
  </si>
  <si>
    <r>
      <t>2</t>
    </r>
    <r>
      <rPr>
        <sz val="12"/>
        <rFont val="宋体"/>
        <family val="3"/>
        <charset val="134"/>
      </rPr>
      <t>9.5</t>
    </r>
    <r>
      <rPr>
        <sz val="12"/>
        <rFont val="宋体"/>
        <family val="3"/>
        <charset val="134"/>
      </rPr>
      <t>元/平方米</t>
    </r>
    <phoneticPr fontId="33" type="noConversion"/>
  </si>
  <si>
    <t>单革26/平米</t>
    <phoneticPr fontId="33" type="noConversion"/>
  </si>
  <si>
    <t>50.25元/平方米(-20°C/2万次)/66.06(-30°C/2万次)</t>
    <phoneticPr fontId="33" type="noConversion"/>
  </si>
  <si>
    <t>70.35/92.484</t>
    <phoneticPr fontId="33" type="noConversion"/>
  </si>
  <si>
    <t>55.41元/平方米(-20°C/2万次)/71.22(-30°C/2万次)</t>
    <phoneticPr fontId="33" type="noConversion"/>
  </si>
  <si>
    <t>77.574/99.708</t>
    <phoneticPr fontId="33" type="noConversion"/>
  </si>
  <si>
    <t>51.25元/平方米(-20°C/2万次)/67.06(-30°C/2万次)</t>
    <phoneticPr fontId="33" type="noConversion"/>
  </si>
  <si>
    <t>71.75/93.884</t>
    <phoneticPr fontId="33" type="noConversion"/>
  </si>
  <si>
    <t>货到保定</t>
    <phoneticPr fontId="33" type="noConversion"/>
  </si>
  <si>
    <t>货到山东</t>
    <phoneticPr fontId="33" type="noConversion"/>
  </si>
  <si>
    <t>货到长春</t>
    <phoneticPr fontId="33" type="noConversion"/>
  </si>
  <si>
    <t>广东贴合压花</t>
    <phoneticPr fontId="33" type="noConversion"/>
  </si>
  <si>
    <t>富安合成面料价格</t>
    <phoneticPr fontId="33" type="noConversion"/>
  </si>
  <si>
    <t>南通南亚价格</t>
    <phoneticPr fontId="33" type="noConversion"/>
  </si>
  <si>
    <t>单革28.5/平米</t>
    <phoneticPr fontId="33" type="noConversion"/>
  </si>
  <si>
    <t>单革28.5/平米</t>
    <phoneticPr fontId="33" type="noConversion"/>
  </si>
  <si>
    <t>长春思利普/四环</t>
    <phoneticPr fontId="33" type="noConversion"/>
  </si>
  <si>
    <t>超纤/PVC面料（威仕达）指南车科技公司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</si>
</sst>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.00_);[Red]\(0.00\)"/>
    <numFmt numFmtId="178" formatCode="0.0000_ "/>
    <numFmt numFmtId="179" formatCode="0.000_);[Red]\(0.000\)"/>
    <numFmt numFmtId="180" formatCode="0_ "/>
    <numFmt numFmtId="181" formatCode="0.00_ "/>
    <numFmt numFmtId="182" formatCode="0.0_);[Red]\(0.0\)"/>
    <numFmt numFmtId="183" formatCode="0.0000_);[Red]\(0.0000\)"/>
    <numFmt numFmtId="184" formatCode="0_);[Red]\(0\)"/>
    <numFmt numFmtId="185" formatCode="0.000_ "/>
  </numFmts>
  <fonts count="37">
    <font>
      <sz val="12"/>
      <name val="宋体"/>
      <charset val="134"/>
    </font>
    <font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color indexed="8"/>
      <name val="Times New Roman"/>
      <family val="1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indexed="8"/>
      <name val="楷体_GB2312"/>
      <charset val="134"/>
    </font>
    <font>
      <sz val="11"/>
      <name val="等线"/>
      <family val="3"/>
      <charset val="134"/>
    </font>
    <font>
      <sz val="12"/>
      <color indexed="8"/>
      <name val="楷体_GB2312"/>
      <charset val="134"/>
    </font>
    <font>
      <sz val="11"/>
      <color indexed="10"/>
      <name val="楷体_GB2312"/>
      <charset val="134"/>
    </font>
    <font>
      <sz val="11"/>
      <name val="楷体_GB2312"/>
      <charset val="134"/>
    </font>
    <font>
      <sz val="12"/>
      <color indexed="8"/>
      <name val="微软雅黑"/>
      <family val="2"/>
      <charset val="134"/>
    </font>
    <font>
      <sz val="11"/>
      <color indexed="8"/>
      <name val="等线"/>
      <family val="3"/>
      <charset val="134"/>
    </font>
    <font>
      <sz val="10"/>
      <name val="等线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u/>
      <sz val="12"/>
      <color indexed="12"/>
      <name val="宋体"/>
      <family val="3"/>
      <charset val="134"/>
    </font>
    <font>
      <sz val="9"/>
      <name val="Arial"/>
      <family val="2"/>
    </font>
    <font>
      <sz val="12"/>
      <name val="Times New Roman"/>
      <family val="1"/>
    </font>
    <font>
      <b/>
      <sz val="9"/>
      <name val="宋体"/>
      <family val="3"/>
      <charset val="134"/>
    </font>
    <font>
      <b/>
      <sz val="9"/>
      <name val="Tahoma"/>
      <family val="2"/>
    </font>
    <font>
      <sz val="9"/>
      <name val="宋体"/>
      <family val="3"/>
      <charset val="134"/>
    </font>
    <font>
      <sz val="9"/>
      <name val="Tahoma"/>
      <family val="2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0">
    <xf numFmtId="0" fontId="0" fillId="0" borderId="0">
      <alignment vertical="center"/>
    </xf>
    <xf numFmtId="43" fontId="35" fillId="0" borderId="0">
      <alignment vertical="top"/>
      <protection locked="0"/>
    </xf>
    <xf numFmtId="176" fontId="35" fillId="0" borderId="0">
      <alignment vertical="top"/>
      <protection locked="0"/>
    </xf>
    <xf numFmtId="0" fontId="28" fillId="0" borderId="0">
      <alignment vertical="top"/>
      <protection locked="0"/>
    </xf>
    <xf numFmtId="0" fontId="21" fillId="0" borderId="0">
      <protection locked="0"/>
    </xf>
    <xf numFmtId="0" fontId="29" fillId="0" borderId="2">
      <alignment vertical="top"/>
      <protection locked="0"/>
    </xf>
    <xf numFmtId="0" fontId="35" fillId="0" borderId="0">
      <protection locked="0"/>
    </xf>
    <xf numFmtId="0" fontId="13" fillId="0" borderId="0">
      <protection locked="0"/>
    </xf>
    <xf numFmtId="0" fontId="35" fillId="0" borderId="0">
      <protection locked="0"/>
    </xf>
    <xf numFmtId="0" fontId="35" fillId="0" borderId="0">
      <protection locked="0"/>
    </xf>
  </cellStyleXfs>
  <cellXfs count="4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1" fillId="0" borderId="8" xfId="0" applyFont="1" applyBorder="1">
      <alignment vertical="center"/>
    </xf>
    <xf numFmtId="0" fontId="1" fillId="0" borderId="0" xfId="0" applyFont="1" applyBorder="1">
      <alignment vertical="center"/>
    </xf>
    <xf numFmtId="176" fontId="0" fillId="0" borderId="8" xfId="2" applyNumberFormat="1" applyFont="1" applyBorder="1" applyAlignment="1" applyProtection="1">
      <alignment vertical="center" wrapText="1"/>
    </xf>
    <xf numFmtId="176" fontId="0" fillId="0" borderId="9" xfId="2" applyNumberFormat="1" applyFont="1" applyBorder="1" applyAlignment="1" applyProtection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76" fontId="0" fillId="0" borderId="10" xfId="2" applyNumberFormat="1" applyFont="1" applyBorder="1" applyAlignment="1" applyProtection="1">
      <alignment vertical="center" wrapText="1"/>
    </xf>
    <xf numFmtId="176" fontId="0" fillId="0" borderId="11" xfId="2" applyNumberFormat="1" applyFont="1" applyBorder="1" applyAlignment="1" applyProtection="1">
      <alignment vertical="center" wrapText="1"/>
    </xf>
    <xf numFmtId="176" fontId="0" fillId="0" borderId="1" xfId="2" applyNumberFormat="1" applyFont="1" applyBorder="1" applyAlignment="1" applyProtection="1">
      <alignment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76" fontId="0" fillId="0" borderId="0" xfId="2" applyNumberFormat="1" applyFont="1" applyBorder="1" applyAlignment="1" applyProtection="1">
      <alignment vertical="center" wrapText="1"/>
    </xf>
    <xf numFmtId="0" fontId="1" fillId="0" borderId="9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11" fillId="0" borderId="2" xfId="9" applyNumberFormat="1" applyFont="1" applyFill="1" applyBorder="1" applyAlignment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9" fontId="11" fillId="2" borderId="2" xfId="0" applyNumberFormat="1" applyFont="1" applyFill="1" applyBorder="1" applyAlignment="1">
      <alignment horizontal="center" vertical="center"/>
    </xf>
    <xf numFmtId="43" fontId="10" fillId="2" borderId="2" xfId="1" applyNumberFormat="1" applyFont="1" applyFill="1" applyBorder="1" applyAlignment="1" applyProtection="1">
      <alignment horizontal="center" vertical="center"/>
    </xf>
    <xf numFmtId="0" fontId="11" fillId="3" borderId="2" xfId="9" applyNumberFormat="1" applyFont="1" applyFill="1" applyBorder="1" applyAlignment="1">
      <alignment horizontal="center" vertical="center" wrapText="1"/>
      <protection locked="0"/>
    </xf>
    <xf numFmtId="0" fontId="11" fillId="0" borderId="2" xfId="9" applyNumberFormat="1" applyFont="1" applyFill="1" applyBorder="1" applyAlignment="1">
      <alignment horizontal="center" vertical="center" wrapText="1"/>
      <protection locked="0"/>
    </xf>
    <xf numFmtId="49" fontId="11" fillId="3" borderId="2" xfId="9" applyNumberFormat="1" applyFont="1" applyFill="1" applyBorder="1" applyAlignment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9" fontId="11" fillId="3" borderId="2" xfId="0" applyNumberFormat="1" applyFont="1" applyFill="1" applyBorder="1" applyAlignment="1">
      <alignment horizontal="center" vertical="center"/>
    </xf>
    <xf numFmtId="43" fontId="10" fillId="3" borderId="2" xfId="1" applyNumberFormat="1" applyFont="1" applyFill="1" applyBorder="1" applyAlignment="1" applyProtection="1">
      <alignment horizontal="center" vertical="center"/>
    </xf>
    <xf numFmtId="179" fontId="12" fillId="0" borderId="2" xfId="5" applyNumberFormat="1" applyFont="1" applyFill="1" applyBorder="1" applyAlignment="1">
      <alignment horizontal="center" vertical="center" wrapText="1"/>
      <protection locked="0"/>
    </xf>
    <xf numFmtId="178" fontId="10" fillId="0" borderId="2" xfId="0" applyNumberFormat="1" applyFont="1" applyBorder="1" applyAlignment="1">
      <alignment horizontal="center" vertical="center"/>
    </xf>
    <xf numFmtId="9" fontId="10" fillId="2" borderId="2" xfId="0" applyNumberFormat="1" applyFont="1" applyFill="1" applyBorder="1" applyAlignment="1">
      <alignment horizontal="center" vertical="center"/>
    </xf>
    <xf numFmtId="49" fontId="12" fillId="0" borderId="2" xfId="9" applyNumberFormat="1" applyFont="1" applyFill="1" applyBorder="1" applyAlignment="1">
      <alignment horizontal="center" vertical="center" wrapText="1"/>
      <protection locked="0"/>
    </xf>
    <xf numFmtId="177" fontId="10" fillId="2" borderId="2" xfId="1" applyNumberFormat="1" applyFont="1" applyFill="1" applyBorder="1" applyAlignment="1" applyProtection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177" fontId="10" fillId="3" borderId="2" xfId="1" applyNumberFormat="1" applyFont="1" applyFill="1" applyBorder="1" applyAlignment="1" applyProtection="1">
      <alignment horizontal="center" vertical="center"/>
    </xf>
    <xf numFmtId="178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180" fontId="12" fillId="3" borderId="2" xfId="8" applyNumberFormat="1" applyFont="1" applyFill="1" applyBorder="1" applyAlignment="1" applyProtection="1">
      <alignment horizontal="center" vertical="center" wrapText="1"/>
    </xf>
    <xf numFmtId="0" fontId="10" fillId="3" borderId="2" xfId="8" applyFont="1" applyFill="1" applyBorder="1" applyAlignment="1" applyProtection="1">
      <alignment horizontal="center" vertical="center" wrapText="1"/>
    </xf>
    <xf numFmtId="43" fontId="10" fillId="2" borderId="2" xfId="1" applyNumberFormat="1" applyFont="1" applyFill="1" applyBorder="1" applyAlignment="1" applyProtection="1">
      <alignment vertical="center"/>
    </xf>
    <xf numFmtId="177" fontId="10" fillId="3" borderId="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177" fontId="10" fillId="4" borderId="2" xfId="0" applyNumberFormat="1" applyFont="1" applyFill="1" applyBorder="1" applyAlignment="1">
      <alignment horizontal="center" vertical="center"/>
    </xf>
    <xf numFmtId="177" fontId="10" fillId="4" borderId="0" xfId="0" applyNumberFormat="1" applyFont="1" applyFill="1" applyBorder="1" applyAlignment="1">
      <alignment horizontal="center" vertical="center"/>
    </xf>
    <xf numFmtId="43" fontId="0" fillId="2" borderId="0" xfId="0" applyNumberFormat="1" applyFill="1">
      <alignment vertical="center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10" fillId="0" borderId="0" xfId="6" applyFont="1" applyFill="1" applyAlignment="1" applyProtection="1">
      <alignment vertical="center" shrinkToFi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2" xfId="6" applyFont="1" applyFill="1" applyBorder="1" applyAlignment="1" applyProtection="1">
      <alignment vertical="center" wrapText="1" shrinkToFit="1"/>
    </xf>
    <xf numFmtId="0" fontId="13" fillId="0" borderId="2" xfId="7" applyFill="1" applyBorder="1" applyAlignment="1" applyProtection="1">
      <alignment vertical="center"/>
    </xf>
    <xf numFmtId="0" fontId="13" fillId="0" borderId="4" xfId="7" applyFill="1" applyBorder="1" applyAlignment="1" applyProtection="1">
      <alignment horizontal="center" vertical="center"/>
    </xf>
    <xf numFmtId="0" fontId="13" fillId="0" borderId="2" xfId="7" applyFill="1" applyBorder="1" applyAlignment="1" applyProtection="1">
      <alignment horizontal="center" vertical="center"/>
    </xf>
    <xf numFmtId="0" fontId="13" fillId="0" borderId="1" xfId="7" applyFill="1" applyBorder="1" applyAlignment="1" applyProtection="1">
      <alignment horizontal="center" vertical="center"/>
    </xf>
    <xf numFmtId="0" fontId="13" fillId="0" borderId="13" xfId="7" applyFill="1" applyBorder="1" applyAlignment="1" applyProtection="1">
      <alignment horizontal="center" vertical="center"/>
    </xf>
    <xf numFmtId="0" fontId="13" fillId="0" borderId="2" xfId="7" applyFont="1" applyFill="1" applyBorder="1" applyAlignment="1" applyProtection="1">
      <alignment horizontal="center" vertical="center"/>
    </xf>
    <xf numFmtId="181" fontId="13" fillId="5" borderId="2" xfId="7" applyNumberFormat="1" applyFill="1" applyBorder="1" applyAlignment="1" applyProtection="1">
      <alignment vertical="center"/>
    </xf>
    <xf numFmtId="0" fontId="13" fillId="0" borderId="2" xfId="7" applyFont="1" applyFill="1" applyBorder="1" applyAlignment="1" applyProtection="1">
      <alignment vertical="center"/>
    </xf>
    <xf numFmtId="181" fontId="13" fillId="0" borderId="2" xfId="7" applyNumberFormat="1" applyFill="1" applyBorder="1" applyAlignment="1" applyProtection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13" xfId="7" applyFont="1" applyFill="1" applyBorder="1" applyAlignment="1" applyProtection="1">
      <alignment horizontal="center" vertical="center" wrapText="1"/>
    </xf>
    <xf numFmtId="0" fontId="10" fillId="0" borderId="2" xfId="0" applyFont="1" applyFill="1" applyBorder="1">
      <alignment vertical="center"/>
    </xf>
    <xf numFmtId="0" fontId="13" fillId="0" borderId="2" xfId="7" applyFont="1" applyFill="1" applyBorder="1" applyAlignment="1" applyProtection="1">
      <alignment horizontal="center" vertical="center" wrapText="1"/>
    </xf>
    <xf numFmtId="0" fontId="13" fillId="0" borderId="2" xfId="7" applyFont="1" applyFill="1" applyBorder="1" applyAlignment="1" applyProtection="1">
      <alignment vertical="center" wrapText="1"/>
    </xf>
    <xf numFmtId="0" fontId="13" fillId="0" borderId="0" xfId="7" applyFill="1" applyBorder="1" applyAlignment="1" applyProtection="1">
      <alignment vertical="center"/>
    </xf>
    <xf numFmtId="0" fontId="13" fillId="0" borderId="0" xfId="7" applyFill="1" applyBorder="1" applyAlignment="1" applyProtection="1">
      <alignment horizontal="center" vertical="center"/>
    </xf>
    <xf numFmtId="0" fontId="13" fillId="0" borderId="0" xfId="7" applyFont="1" applyFill="1" applyBorder="1" applyAlignment="1" applyProtection="1">
      <alignment vertical="center"/>
    </xf>
    <xf numFmtId="0" fontId="5" fillId="0" borderId="2" xfId="6" applyFont="1" applyFill="1" applyBorder="1" applyAlignment="1" applyProtection="1">
      <alignment horizontal="center" vertical="center" shrinkToFit="1"/>
    </xf>
    <xf numFmtId="0" fontId="13" fillId="0" borderId="12" xfId="7" applyFill="1" applyBorder="1" applyAlignment="1" applyProtection="1">
      <alignment vertical="center"/>
    </xf>
    <xf numFmtId="181" fontId="13" fillId="5" borderId="12" xfId="7" applyNumberFormat="1" applyFill="1" applyBorder="1" applyAlignment="1" applyProtection="1">
      <alignment vertical="center"/>
    </xf>
    <xf numFmtId="0" fontId="13" fillId="0" borderId="1" xfId="7" applyFill="1" applyBorder="1" applyAlignment="1" applyProtection="1">
      <alignment vertical="center"/>
    </xf>
    <xf numFmtId="0" fontId="13" fillId="0" borderId="4" xfId="7" applyFill="1" applyBorder="1" applyAlignment="1" applyProtection="1">
      <alignment vertical="center"/>
    </xf>
    <xf numFmtId="181" fontId="13" fillId="0" borderId="2" xfId="7" applyNumberFormat="1" applyFill="1" applyBorder="1" applyAlignment="1" applyProtection="1">
      <alignment horizontal="center" vertical="center"/>
    </xf>
    <xf numFmtId="181" fontId="13" fillId="5" borderId="2" xfId="7" applyNumberFormat="1" applyFont="1" applyFill="1" applyBorder="1" applyAlignment="1" applyProtection="1">
      <alignment horizontal="center" vertical="center"/>
    </xf>
    <xf numFmtId="181" fontId="13" fillId="0" borderId="2" xfId="7" applyNumberFormat="1" applyFont="1" applyFill="1" applyBorder="1" applyAlignment="1" applyProtection="1">
      <alignment horizontal="center" vertical="center"/>
    </xf>
    <xf numFmtId="181" fontId="13" fillId="0" borderId="2" xfId="7" applyNumberFormat="1" applyFont="1" applyFill="1" applyBorder="1" applyAlignment="1" applyProtection="1">
      <alignment horizontal="center" vertical="center" wrapText="1"/>
    </xf>
    <xf numFmtId="0" fontId="13" fillId="0" borderId="0" xfId="7" applyFill="1" applyAlignment="1" applyProtection="1">
      <alignment horizontal="center" vertical="center"/>
    </xf>
    <xf numFmtId="0" fontId="13" fillId="0" borderId="0" xfId="7" applyFill="1" applyAlignment="1" applyProtection="1">
      <alignment vertical="center"/>
    </xf>
    <xf numFmtId="0" fontId="0" fillId="0" borderId="13" xfId="0" applyFill="1" applyBorder="1">
      <alignment vertical="center"/>
    </xf>
    <xf numFmtId="0" fontId="10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5" fillId="0" borderId="2" xfId="4" applyFont="1" applyFill="1" applyBorder="1" applyAlignment="1" applyProtection="1">
      <alignment horizontal="center" vertical="center" wrapText="1"/>
    </xf>
    <xf numFmtId="0" fontId="15" fillId="3" borderId="2" xfId="4" applyFont="1" applyFill="1" applyBorder="1" applyAlignment="1" applyProtection="1">
      <alignment horizontal="center" vertical="center" wrapText="1"/>
    </xf>
    <xf numFmtId="0" fontId="17" fillId="3" borderId="2" xfId="4" applyFont="1" applyFill="1" applyBorder="1" applyAlignment="1" applyProtection="1">
      <alignment horizontal="center" vertical="center"/>
    </xf>
    <xf numFmtId="0" fontId="15" fillId="3" borderId="0" xfId="4" applyFont="1" applyFill="1" applyAlignment="1" applyProtection="1">
      <alignment horizontal="center" vertical="center" shrinkToFit="1"/>
    </xf>
    <xf numFmtId="182" fontId="15" fillId="3" borderId="0" xfId="4" applyNumberFormat="1" applyFont="1" applyFill="1" applyAlignment="1" applyProtection="1">
      <alignment horizontal="center" vertical="center" shrinkToFit="1"/>
    </xf>
    <xf numFmtId="183" fontId="18" fillId="3" borderId="0" xfId="4" applyNumberFormat="1" applyFont="1" applyFill="1" applyAlignment="1" applyProtection="1">
      <alignment horizontal="center" vertical="center" shrinkToFit="1"/>
    </xf>
    <xf numFmtId="10" fontId="15" fillId="3" borderId="0" xfId="4" applyNumberFormat="1" applyFont="1" applyFill="1" applyAlignment="1" applyProtection="1">
      <alignment horizontal="center" vertical="center" shrinkToFit="1"/>
    </xf>
    <xf numFmtId="182" fontId="16" fillId="0" borderId="13" xfId="0" applyNumberFormat="1" applyFont="1" applyFill="1" applyBorder="1" applyAlignment="1">
      <alignment vertical="center" wrapText="1" shrinkToFit="1"/>
    </xf>
    <xf numFmtId="179" fontId="16" fillId="0" borderId="13" xfId="0" applyNumberFormat="1" applyFont="1" applyFill="1" applyBorder="1" applyAlignment="1">
      <alignment horizontal="center" vertical="center" shrinkToFit="1"/>
    </xf>
    <xf numFmtId="183" fontId="16" fillId="0" borderId="13" xfId="0" applyNumberFormat="1" applyFont="1" applyFill="1" applyBorder="1" applyAlignment="1">
      <alignment horizontal="center" vertical="center" shrinkToFit="1"/>
    </xf>
    <xf numFmtId="10" fontId="16" fillId="0" borderId="13" xfId="0" applyNumberFormat="1" applyFont="1" applyFill="1" applyBorder="1" applyAlignment="1">
      <alignment horizontal="center" vertical="center" wrapText="1" shrinkToFit="1"/>
    </xf>
    <xf numFmtId="0" fontId="15" fillId="3" borderId="2" xfId="4" applyFont="1" applyFill="1" applyBorder="1" applyAlignment="1" applyProtection="1">
      <alignment horizontal="center" vertical="center" shrinkToFit="1"/>
    </xf>
    <xf numFmtId="182" fontId="15" fillId="3" borderId="2" xfId="4" applyNumberFormat="1" applyFont="1" applyFill="1" applyBorder="1" applyAlignment="1" applyProtection="1">
      <alignment horizontal="center" vertical="center" shrinkToFit="1"/>
    </xf>
    <xf numFmtId="183" fontId="18" fillId="3" borderId="2" xfId="4" applyNumberFormat="1" applyFont="1" applyFill="1" applyBorder="1" applyAlignment="1" applyProtection="1">
      <alignment horizontal="center" vertical="center" shrinkToFit="1"/>
    </xf>
    <xf numFmtId="10" fontId="15" fillId="3" borderId="2" xfId="4" applyNumberFormat="1" applyFont="1" applyFill="1" applyBorder="1" applyAlignment="1" applyProtection="1">
      <alignment horizontal="center" vertical="center" shrinkToFit="1"/>
    </xf>
    <xf numFmtId="0" fontId="18" fillId="3" borderId="0" xfId="4" applyFont="1" applyFill="1" applyAlignment="1" applyProtection="1">
      <alignment horizontal="center" vertical="center"/>
    </xf>
    <xf numFmtId="0" fontId="19" fillId="3" borderId="0" xfId="4" applyFont="1" applyFill="1" applyAlignment="1" applyProtection="1">
      <alignment horizontal="center" vertical="center"/>
    </xf>
    <xf numFmtId="177" fontId="16" fillId="0" borderId="13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178" fontId="10" fillId="0" borderId="2" xfId="5" applyNumberFormat="1" applyFont="1" applyFill="1" applyBorder="1" applyAlignment="1">
      <alignment horizontal="center" vertical="center" wrapText="1"/>
      <protection locked="0"/>
    </xf>
    <xf numFmtId="180" fontId="5" fillId="0" borderId="2" xfId="0" applyNumberFormat="1" applyFont="1" applyFill="1" applyBorder="1" applyAlignment="1">
      <alignment horizontal="center" vertical="center" wrapText="1"/>
    </xf>
    <xf numFmtId="0" fontId="18" fillId="3" borderId="2" xfId="4" applyFont="1" applyFill="1" applyBorder="1" applyAlignment="1" applyProtection="1">
      <alignment horizontal="center" vertical="center"/>
    </xf>
    <xf numFmtId="0" fontId="19" fillId="3" borderId="2" xfId="4" applyFont="1" applyFill="1" applyBorder="1" applyAlignment="1" applyProtection="1">
      <alignment horizontal="center" vertical="center"/>
    </xf>
    <xf numFmtId="181" fontId="18" fillId="3" borderId="0" xfId="4" applyNumberFormat="1" applyFont="1" applyFill="1" applyAlignment="1" applyProtection="1">
      <alignment horizontal="center" vertical="center"/>
    </xf>
    <xf numFmtId="184" fontId="18" fillId="3" borderId="0" xfId="4" applyNumberFormat="1" applyFont="1" applyFill="1" applyAlignment="1" applyProtection="1">
      <alignment horizontal="center" vertical="center"/>
    </xf>
    <xf numFmtId="185" fontId="18" fillId="3" borderId="0" xfId="4" applyNumberFormat="1" applyFont="1" applyFill="1" applyAlignment="1" applyProtection="1">
      <alignment horizontal="center" vertical="center"/>
    </xf>
    <xf numFmtId="43" fontId="18" fillId="3" borderId="0" xfId="1" applyNumberFormat="1" applyFont="1" applyFill="1" applyAlignment="1" applyProtection="1">
      <alignment horizontal="center" vertical="center"/>
    </xf>
    <xf numFmtId="181" fontId="16" fillId="0" borderId="13" xfId="0" applyNumberFormat="1" applyFont="1" applyFill="1" applyBorder="1" applyAlignment="1">
      <alignment horizontal="center" vertical="center"/>
    </xf>
    <xf numFmtId="184" fontId="16" fillId="0" borderId="13" xfId="0" applyNumberFormat="1" applyFont="1" applyFill="1" applyBorder="1" applyAlignment="1">
      <alignment horizontal="center" vertical="center"/>
    </xf>
    <xf numFmtId="185" fontId="16" fillId="0" borderId="13" xfId="0" applyNumberFormat="1" applyFont="1" applyFill="1" applyBorder="1" applyAlignment="1">
      <alignment horizontal="center" vertical="center"/>
    </xf>
    <xf numFmtId="43" fontId="20" fillId="0" borderId="2" xfId="1" applyNumberFormat="1" applyFont="1" applyBorder="1" applyAlignment="1" applyProtection="1">
      <alignment horizontal="center" vertical="center"/>
    </xf>
    <xf numFmtId="181" fontId="16" fillId="0" borderId="2" xfId="0" applyNumberFormat="1" applyFont="1" applyFill="1" applyBorder="1">
      <alignment vertical="center"/>
    </xf>
    <xf numFmtId="184" fontId="16" fillId="0" borderId="2" xfId="0" applyNumberFormat="1" applyFont="1" applyFill="1" applyBorder="1" applyAlignment="1">
      <alignment horizontal="center" vertical="center"/>
    </xf>
    <xf numFmtId="185" fontId="16" fillId="0" borderId="2" xfId="0" applyNumberFormat="1" applyFont="1" applyFill="1" applyBorder="1">
      <alignment vertical="center"/>
    </xf>
    <xf numFmtId="43" fontId="10" fillId="0" borderId="2" xfId="1" applyNumberFormat="1" applyFont="1" applyFill="1" applyBorder="1" applyAlignment="1" applyProtection="1">
      <alignment vertical="center"/>
    </xf>
    <xf numFmtId="43" fontId="10" fillId="0" borderId="2" xfId="1" applyNumberFormat="1" applyFont="1" applyFill="1" applyBorder="1" applyAlignment="1" applyProtection="1">
      <alignment horizontal="center" vertical="center"/>
    </xf>
    <xf numFmtId="181" fontId="5" fillId="0" borderId="2" xfId="0" applyNumberFormat="1" applyFont="1" applyFill="1" applyBorder="1">
      <alignment vertical="center"/>
    </xf>
    <xf numFmtId="184" fontId="5" fillId="0" borderId="2" xfId="0" applyNumberFormat="1" applyFont="1" applyFill="1" applyBorder="1" applyAlignment="1">
      <alignment horizontal="center" vertical="center"/>
    </xf>
    <xf numFmtId="181" fontId="18" fillId="3" borderId="2" xfId="4" applyNumberFormat="1" applyFont="1" applyFill="1" applyBorder="1" applyAlignment="1" applyProtection="1">
      <alignment horizontal="center" vertical="center"/>
    </xf>
    <xf numFmtId="184" fontId="18" fillId="3" borderId="2" xfId="4" applyNumberFormat="1" applyFont="1" applyFill="1" applyBorder="1" applyAlignment="1" applyProtection="1">
      <alignment horizontal="center" vertical="center"/>
    </xf>
    <xf numFmtId="185" fontId="18" fillId="3" borderId="2" xfId="4" applyNumberFormat="1" applyFont="1" applyFill="1" applyBorder="1" applyAlignment="1" applyProtection="1">
      <alignment horizontal="center" vertical="center"/>
    </xf>
    <xf numFmtId="43" fontId="18" fillId="6" borderId="2" xfId="1" applyNumberFormat="1" applyFont="1" applyFill="1" applyBorder="1" applyAlignment="1" applyProtection="1">
      <alignment horizontal="center" vertical="center"/>
    </xf>
    <xf numFmtId="183" fontId="18" fillId="0" borderId="0" xfId="4" applyNumberFormat="1" applyFont="1" applyFill="1" applyAlignment="1" applyProtection="1">
      <alignment horizontal="center" vertical="center"/>
    </xf>
    <xf numFmtId="183" fontId="18" fillId="3" borderId="0" xfId="4" applyNumberFormat="1" applyFont="1" applyFill="1" applyAlignment="1" applyProtection="1">
      <alignment horizontal="center" vertical="center"/>
    </xf>
    <xf numFmtId="181" fontId="10" fillId="0" borderId="2" xfId="0" applyNumberFormat="1" applyFont="1" applyFill="1" applyBorder="1" applyAlignment="1">
      <alignment horizontal="center" vertical="center"/>
    </xf>
    <xf numFmtId="183" fontId="10" fillId="0" borderId="2" xfId="0" applyNumberFormat="1" applyFont="1" applyFill="1" applyBorder="1" applyAlignment="1">
      <alignment horizontal="center" vertical="center"/>
    </xf>
    <xf numFmtId="183" fontId="18" fillId="0" borderId="2" xfId="4" applyNumberFormat="1" applyFont="1" applyFill="1" applyBorder="1" applyAlignment="1" applyProtection="1">
      <alignment horizontal="center" vertical="center"/>
    </xf>
    <xf numFmtId="183" fontId="18" fillId="3" borderId="2" xfId="4" applyNumberFormat="1" applyFont="1" applyFill="1" applyBorder="1" applyAlignment="1" applyProtection="1">
      <alignment horizontal="center" vertical="center"/>
    </xf>
    <xf numFmtId="0" fontId="10" fillId="2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0" fontId="24" fillId="2" borderId="0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wrapText="1"/>
    </xf>
    <xf numFmtId="0" fontId="10" fillId="2" borderId="2" xfId="0" applyFont="1" applyFill="1" applyBorder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12" xfId="0" applyFont="1" applyFill="1" applyBorder="1">
      <alignment vertical="center"/>
    </xf>
    <xf numFmtId="0" fontId="23" fillId="2" borderId="2" xfId="0" applyFont="1" applyFill="1" applyBorder="1">
      <alignment vertical="center"/>
    </xf>
    <xf numFmtId="0" fontId="26" fillId="0" borderId="2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wrapText="1" shrinkToFit="1"/>
    </xf>
    <xf numFmtId="43" fontId="26" fillId="0" borderId="2" xfId="1" applyNumberFormat="1" applyFont="1" applyBorder="1" applyAlignment="1" applyProtection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43" fontId="26" fillId="0" borderId="14" xfId="1" applyNumberFormat="1" applyFont="1" applyBorder="1" applyAlignment="1" applyProtection="1">
      <alignment horizontal="center" vertical="center" shrinkToFit="1"/>
    </xf>
    <xf numFmtId="0" fontId="26" fillId="0" borderId="2" xfId="0" applyFont="1" applyBorder="1">
      <alignment vertical="center"/>
    </xf>
    <xf numFmtId="0" fontId="26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181" fontId="26" fillId="0" borderId="2" xfId="0" applyNumberFormat="1" applyFont="1" applyFill="1" applyBorder="1" applyAlignment="1">
      <alignment horizontal="center" vertical="center" shrinkToFit="1"/>
    </xf>
    <xf numFmtId="43" fontId="26" fillId="0" borderId="2" xfId="1" applyNumberFormat="1" applyFont="1" applyFill="1" applyBorder="1" applyAlignment="1" applyProtection="1">
      <alignment horizontal="center" vertical="center" shrinkToFit="1"/>
    </xf>
    <xf numFmtId="181" fontId="26" fillId="0" borderId="0" xfId="0" applyNumberFormat="1" applyFont="1" applyFill="1" applyBorder="1" applyAlignment="1">
      <alignment horizontal="center" vertical="center" shrinkToFit="1"/>
    </xf>
    <xf numFmtId="43" fontId="26" fillId="0" borderId="14" xfId="1" applyNumberFormat="1" applyFont="1" applyFill="1" applyBorder="1" applyAlignment="1" applyProtection="1">
      <alignment horizontal="center" vertical="center" shrinkToFit="1"/>
    </xf>
    <xf numFmtId="181" fontId="27" fillId="0" borderId="0" xfId="0" applyNumberFormat="1" applyFont="1" applyFill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28" fillId="0" borderId="2" xfId="3" applyBorder="1" applyAlignment="1" applyProtection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28" fillId="0" borderId="2" xfId="3" applyFont="1" applyBorder="1" applyAlignment="1" applyProtection="1">
      <alignment horizontal="justify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28" fillId="0" borderId="2" xfId="3" applyFill="1" applyBorder="1" applyAlignment="1" applyProtection="1">
      <alignment vertical="center"/>
    </xf>
    <xf numFmtId="0" fontId="26" fillId="0" borderId="2" xfId="0" quotePrefix="1" applyFont="1" applyBorder="1">
      <alignment vertical="center"/>
    </xf>
    <xf numFmtId="0" fontId="0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vertical="center" wrapText="1"/>
    </xf>
    <xf numFmtId="0" fontId="35" fillId="0" borderId="2" xfId="0" applyFont="1" applyBorder="1">
      <alignment vertical="center"/>
    </xf>
    <xf numFmtId="0" fontId="35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5" fillId="0" borderId="1" xfId="4" applyFont="1" applyFill="1" applyBorder="1" applyAlignment="1" applyProtection="1">
      <alignment horizontal="center" vertical="center"/>
    </xf>
    <xf numFmtId="0" fontId="15" fillId="0" borderId="1" xfId="4" applyFont="1" applyFill="1" applyBorder="1" applyAlignment="1" applyProtection="1">
      <alignment horizontal="center" vertical="center" wrapText="1"/>
    </xf>
    <xf numFmtId="182" fontId="16" fillId="0" borderId="3" xfId="0" applyNumberFormat="1" applyFont="1" applyFill="1" applyBorder="1" applyAlignment="1">
      <alignment horizontal="center" vertical="center" wrapText="1" shrinkToFit="1"/>
    </xf>
    <xf numFmtId="182" fontId="16" fillId="0" borderId="4" xfId="0" applyNumberFormat="1" applyFont="1" applyFill="1" applyBorder="1" applyAlignment="1">
      <alignment horizontal="center" vertical="center" wrapText="1" shrinkToFit="1"/>
    </xf>
    <xf numFmtId="182" fontId="16" fillId="0" borderId="12" xfId="0" applyNumberFormat="1" applyFont="1" applyFill="1" applyBorder="1" applyAlignment="1">
      <alignment horizontal="center" vertical="center" wrapText="1" shrinkToFit="1"/>
    </xf>
    <xf numFmtId="179" fontId="16" fillId="0" borderId="3" xfId="0" applyNumberFormat="1" applyFont="1" applyFill="1" applyBorder="1" applyAlignment="1">
      <alignment horizontal="center" vertical="center" shrinkToFit="1"/>
    </xf>
    <xf numFmtId="183" fontId="16" fillId="0" borderId="4" xfId="0" applyNumberFormat="1" applyFont="1" applyFill="1" applyBorder="1" applyAlignment="1">
      <alignment horizontal="center" vertical="center" shrinkToFit="1"/>
    </xf>
    <xf numFmtId="10" fontId="16" fillId="0" borderId="4" xfId="0" applyNumberFormat="1" applyFont="1" applyFill="1" applyBorder="1" applyAlignment="1">
      <alignment horizontal="center" vertical="center" shrinkToFit="1"/>
    </xf>
    <xf numFmtId="179" fontId="16" fillId="0" borderId="12" xfId="0" applyNumberFormat="1" applyFont="1" applyFill="1" applyBorder="1" applyAlignment="1">
      <alignment horizontal="center" vertical="center" shrinkToFit="1"/>
    </xf>
    <xf numFmtId="177" fontId="16" fillId="0" borderId="3" xfId="0" applyNumberFormat="1" applyFont="1" applyFill="1" applyBorder="1" applyAlignment="1">
      <alignment horizontal="center" vertical="center"/>
    </xf>
    <xf numFmtId="177" fontId="16" fillId="0" borderId="12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 wrapText="1" shrinkToFit="1"/>
    </xf>
    <xf numFmtId="0" fontId="16" fillId="0" borderId="16" xfId="0" applyFont="1" applyFill="1" applyBorder="1" applyAlignment="1">
      <alignment horizontal="center" vertical="center" wrapText="1" shrinkToFi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82" fontId="10" fillId="0" borderId="4" xfId="0" applyNumberFormat="1" applyFont="1" applyFill="1" applyBorder="1" applyAlignment="1">
      <alignment horizontal="center" vertical="center" wrapText="1"/>
    </xf>
    <xf numFmtId="183" fontId="10" fillId="0" borderId="4" xfId="0" applyNumberFormat="1" applyFont="1" applyFill="1" applyBorder="1" applyAlignment="1">
      <alignment horizontal="center" vertical="center" wrapText="1"/>
    </xf>
    <xf numFmtId="10" fontId="10" fillId="0" borderId="4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5" fillId="0" borderId="3" xfId="4" applyFont="1" applyFill="1" applyBorder="1" applyAlignment="1" applyProtection="1">
      <alignment horizontal="center" vertical="center"/>
    </xf>
    <xf numFmtId="0" fontId="15" fillId="0" borderId="4" xfId="4" applyFont="1" applyFill="1" applyBorder="1" applyAlignment="1" applyProtection="1">
      <alignment horizontal="center" vertical="center"/>
    </xf>
    <xf numFmtId="0" fontId="15" fillId="0" borderId="12" xfId="4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16" fillId="0" borderId="13" xfId="0" applyNumberFormat="1" applyFont="1" applyFill="1" applyBorder="1" applyAlignment="1">
      <alignment horizontal="center" vertical="center"/>
    </xf>
    <xf numFmtId="177" fontId="16" fillId="0" borderId="16" xfId="0" applyNumberFormat="1" applyFont="1" applyFill="1" applyBorder="1" applyAlignment="1">
      <alignment horizontal="center" vertical="center"/>
    </xf>
    <xf numFmtId="43" fontId="0" fillId="0" borderId="13" xfId="1" applyNumberFormat="1" applyFont="1" applyBorder="1" applyAlignment="1" applyProtection="1">
      <alignment horizontal="center" vertical="center"/>
    </xf>
    <xf numFmtId="43" fontId="21" fillId="0" borderId="14" xfId="1" applyNumberFormat="1" applyFont="1" applyBorder="1" applyAlignment="1" applyProtection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182" fontId="16" fillId="0" borderId="2" xfId="0" applyNumberFormat="1" applyFont="1" applyFill="1" applyBorder="1" applyAlignment="1">
      <alignment horizontal="center" vertical="center"/>
    </xf>
    <xf numFmtId="43" fontId="20" fillId="0" borderId="3" xfId="1" applyNumberFormat="1" applyFont="1" applyBorder="1" applyAlignment="1" applyProtection="1">
      <alignment horizontal="center" vertical="center" wrapText="1"/>
    </xf>
    <xf numFmtId="43" fontId="20" fillId="0" borderId="4" xfId="1" applyNumberFormat="1" applyFont="1" applyBorder="1" applyAlignment="1" applyProtection="1">
      <alignment horizontal="center" vertical="center" wrapText="1"/>
    </xf>
    <xf numFmtId="183" fontId="21" fillId="4" borderId="13" xfId="4" applyNumberFormat="1" applyFill="1" applyBorder="1" applyAlignment="1" applyProtection="1">
      <alignment horizontal="center" vertical="center" wrapText="1"/>
    </xf>
    <xf numFmtId="183" fontId="21" fillId="4" borderId="16" xfId="4" applyNumberFormat="1" applyFill="1" applyBorder="1" applyAlignment="1" applyProtection="1">
      <alignment horizontal="center" vertical="center" wrapText="1"/>
    </xf>
    <xf numFmtId="183" fontId="10" fillId="4" borderId="13" xfId="0" applyNumberFormat="1" applyFont="1" applyFill="1" applyBorder="1" applyAlignment="1">
      <alignment horizontal="center" vertical="center"/>
    </xf>
    <xf numFmtId="183" fontId="10" fillId="4" borderId="16" xfId="0" applyNumberFormat="1" applyFont="1" applyFill="1" applyBorder="1" applyAlignment="1">
      <alignment horizontal="center" vertical="center"/>
    </xf>
    <xf numFmtId="183" fontId="10" fillId="4" borderId="14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178" fontId="22" fillId="0" borderId="14" xfId="0" applyNumberFormat="1" applyFont="1" applyFill="1" applyBorder="1" applyAlignment="1">
      <alignment horizontal="center" vertical="center"/>
    </xf>
    <xf numFmtId="181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 wrapText="1"/>
    </xf>
    <xf numFmtId="178" fontId="22" fillId="0" borderId="14" xfId="0" applyNumberFormat="1" applyFont="1" applyFill="1" applyBorder="1" applyAlignment="1">
      <alignment horizontal="center" vertical="center" wrapText="1"/>
    </xf>
    <xf numFmtId="183" fontId="22" fillId="0" borderId="13" xfId="0" applyNumberFormat="1" applyFont="1" applyFill="1" applyBorder="1" applyAlignment="1">
      <alignment horizontal="center" vertical="center" wrapText="1"/>
    </xf>
    <xf numFmtId="183" fontId="22" fillId="0" borderId="14" xfId="0" applyNumberFormat="1" applyFont="1" applyFill="1" applyBorder="1" applyAlignment="1">
      <alignment horizontal="center" vertical="center" wrapText="1"/>
    </xf>
    <xf numFmtId="183" fontId="10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6" applyFont="1" applyFill="1" applyBorder="1" applyAlignment="1" applyProtection="1">
      <alignment horizontal="center" vertical="center" shrinkToFit="1"/>
    </xf>
    <xf numFmtId="0" fontId="5" fillId="0" borderId="4" xfId="6" applyFont="1" applyFill="1" applyBorder="1" applyAlignment="1" applyProtection="1">
      <alignment horizontal="center" vertical="center" shrinkToFit="1"/>
    </xf>
    <xf numFmtId="0" fontId="5" fillId="0" borderId="12" xfId="6" applyFont="1" applyFill="1" applyBorder="1" applyAlignment="1" applyProtection="1">
      <alignment horizontal="center" vertical="center" shrinkToFit="1"/>
    </xf>
    <xf numFmtId="0" fontId="5" fillId="0" borderId="3" xfId="6" applyFont="1" applyFill="1" applyBorder="1" applyAlignment="1" applyProtection="1">
      <alignment horizontal="center" vertical="center" shrinkToFit="1"/>
    </xf>
    <xf numFmtId="0" fontId="5" fillId="0" borderId="2" xfId="6" applyFont="1" applyFill="1" applyBorder="1" applyAlignment="1" applyProtection="1">
      <alignment horizontal="center" vertical="center" wrapText="1" shrinkToFit="1"/>
    </xf>
    <xf numFmtId="0" fontId="5" fillId="0" borderId="3" xfId="6" applyFont="1" applyFill="1" applyBorder="1" applyAlignment="1" applyProtection="1">
      <alignment horizontal="center" vertical="center" wrapText="1" shrinkToFit="1"/>
    </xf>
    <xf numFmtId="0" fontId="5" fillId="0" borderId="4" xfId="6" applyFont="1" applyFill="1" applyBorder="1" applyAlignment="1" applyProtection="1">
      <alignment horizontal="center" vertical="center" wrapText="1" shrinkToFit="1"/>
    </xf>
    <xf numFmtId="0" fontId="5" fillId="0" borderId="12" xfId="6" applyFont="1" applyFill="1" applyBorder="1" applyAlignment="1" applyProtection="1">
      <alignment horizontal="center" vertical="center" wrapText="1" shrinkToFit="1"/>
    </xf>
    <xf numFmtId="0" fontId="14" fillId="0" borderId="3" xfId="3" applyFont="1" applyFill="1" applyBorder="1" applyAlignment="1" applyProtection="1">
      <alignment horizontal="center" vertical="center" shrinkToFit="1"/>
    </xf>
    <xf numFmtId="0" fontId="14" fillId="0" borderId="12" xfId="3" applyFont="1" applyFill="1" applyBorder="1" applyAlignment="1" applyProtection="1">
      <alignment horizontal="center" vertical="center" shrinkToFit="1"/>
    </xf>
    <xf numFmtId="0" fontId="13" fillId="0" borderId="3" xfId="7" applyFill="1" applyBorder="1" applyAlignment="1" applyProtection="1">
      <alignment horizontal="center" vertical="center"/>
    </xf>
    <xf numFmtId="0" fontId="13" fillId="0" borderId="4" xfId="7" applyFill="1" applyBorder="1" applyAlignment="1" applyProtection="1">
      <alignment horizontal="center" vertical="center"/>
    </xf>
    <xf numFmtId="0" fontId="13" fillId="0" borderId="12" xfId="7" applyFill="1" applyBorder="1" applyAlignment="1" applyProtection="1">
      <alignment horizontal="center" vertical="center"/>
    </xf>
    <xf numFmtId="0" fontId="13" fillId="0" borderId="2" xfId="7" applyFont="1" applyFill="1" applyBorder="1" applyAlignment="1" applyProtection="1">
      <alignment horizontal="center" vertical="center"/>
    </xf>
    <xf numFmtId="9" fontId="13" fillId="0" borderId="3" xfId="7" applyNumberFormat="1" applyFont="1" applyFill="1" applyBorder="1" applyAlignment="1" applyProtection="1">
      <alignment horizontal="center" vertical="center"/>
    </xf>
    <xf numFmtId="0" fontId="13" fillId="0" borderId="2" xfId="7" applyFill="1" applyBorder="1" applyAlignment="1" applyProtection="1">
      <alignment horizontal="center" vertical="center"/>
    </xf>
    <xf numFmtId="0" fontId="13" fillId="0" borderId="3" xfId="7" applyFont="1" applyFill="1" applyBorder="1" applyAlignment="1" applyProtection="1">
      <alignment horizontal="center" vertical="center"/>
    </xf>
    <xf numFmtId="0" fontId="13" fillId="0" borderId="12" xfId="7" applyFont="1" applyFill="1" applyBorder="1" applyAlignment="1" applyProtection="1">
      <alignment horizontal="center" vertical="center"/>
    </xf>
    <xf numFmtId="0" fontId="13" fillId="0" borderId="4" xfId="7" applyFont="1" applyFill="1" applyBorder="1" applyAlignment="1" applyProtection="1">
      <alignment horizontal="center" vertical="center"/>
    </xf>
    <xf numFmtId="0" fontId="13" fillId="0" borderId="0" xfId="7" applyFont="1" applyFill="1" applyBorder="1" applyAlignment="1" applyProtection="1">
      <alignment horizontal="left" vertical="center"/>
    </xf>
    <xf numFmtId="0" fontId="13" fillId="0" borderId="13" xfId="7" applyFill="1" applyBorder="1" applyAlignment="1" applyProtection="1">
      <alignment horizontal="center" vertical="center"/>
    </xf>
    <xf numFmtId="0" fontId="13" fillId="0" borderId="14" xfId="7" applyFill="1" applyBorder="1" applyAlignment="1" applyProtection="1">
      <alignment horizontal="center" vertical="center"/>
    </xf>
    <xf numFmtId="0" fontId="13" fillId="0" borderId="7" xfId="7" applyFill="1" applyBorder="1" applyAlignment="1" applyProtection="1">
      <alignment horizontal="center" vertical="center"/>
    </xf>
    <xf numFmtId="0" fontId="13" fillId="0" borderId="11" xfId="7" applyFill="1" applyBorder="1" applyAlignment="1" applyProtection="1">
      <alignment horizontal="center" vertical="center"/>
    </xf>
    <xf numFmtId="0" fontId="13" fillId="0" borderId="9" xfId="7" applyFill="1" applyBorder="1" applyAlignment="1" applyProtection="1">
      <alignment horizontal="center" vertical="center"/>
    </xf>
    <xf numFmtId="0" fontId="13" fillId="0" borderId="16" xfId="7" applyFill="1" applyBorder="1" applyAlignment="1" applyProtection="1">
      <alignment horizontal="center" vertical="center"/>
    </xf>
    <xf numFmtId="0" fontId="10" fillId="0" borderId="13" xfId="0" applyFont="1" applyFill="1" applyBorder="1" applyAlignment="1">
      <alignment horizontal="center" vertical="center" textRotation="255"/>
    </xf>
    <xf numFmtId="0" fontId="10" fillId="0" borderId="16" xfId="0" applyFont="1" applyFill="1" applyBorder="1" applyAlignment="1">
      <alignment horizontal="center" vertical="center" textRotation="255"/>
    </xf>
    <xf numFmtId="0" fontId="10" fillId="0" borderId="14" xfId="0" applyFont="1" applyFill="1" applyBorder="1" applyAlignment="1">
      <alignment horizontal="center" vertical="center" textRotation="255"/>
    </xf>
    <xf numFmtId="0" fontId="13" fillId="0" borderId="13" xfId="7" applyFont="1" applyFill="1" applyBorder="1" applyAlignment="1" applyProtection="1">
      <alignment horizontal="center" vertical="center"/>
    </xf>
    <xf numFmtId="0" fontId="13" fillId="0" borderId="13" xfId="7" applyFont="1" applyFill="1" applyBorder="1" applyAlignment="1" applyProtection="1">
      <alignment horizontal="center" vertical="center" wrapText="1"/>
    </xf>
    <xf numFmtId="0" fontId="13" fillId="0" borderId="14" xfId="7" applyFont="1" applyFill="1" applyBorder="1" applyAlignment="1" applyProtection="1">
      <alignment horizontal="center" vertical="center" wrapText="1"/>
    </xf>
    <xf numFmtId="0" fontId="13" fillId="0" borderId="14" xfId="7" applyFill="1" applyBorder="1" applyAlignment="1" applyProtection="1">
      <alignment horizontal="center" vertical="center" wrapText="1"/>
    </xf>
    <xf numFmtId="0" fontId="2" fillId="0" borderId="5" xfId="6" applyFont="1" applyFill="1" applyBorder="1" applyAlignment="1" applyProtection="1">
      <alignment horizontal="center" vertical="center" wrapText="1" shrinkToFit="1"/>
    </xf>
    <xf numFmtId="0" fontId="2" fillId="0" borderId="6" xfId="6" applyFont="1" applyFill="1" applyBorder="1" applyAlignment="1" applyProtection="1">
      <alignment horizontal="center" vertical="center" wrapText="1" shrinkToFit="1"/>
    </xf>
    <xf numFmtId="0" fontId="2" fillId="0" borderId="7" xfId="6" applyFont="1" applyFill="1" applyBorder="1" applyAlignment="1" applyProtection="1">
      <alignment horizontal="center" vertical="center" wrapText="1" shrinkToFit="1"/>
    </xf>
    <xf numFmtId="0" fontId="2" fillId="0" borderId="8" xfId="6" applyFont="1" applyFill="1" applyBorder="1" applyAlignment="1" applyProtection="1">
      <alignment horizontal="center" vertical="center" wrapText="1" shrinkToFit="1"/>
    </xf>
    <xf numFmtId="0" fontId="2" fillId="0" borderId="0" xfId="6" applyFont="1" applyFill="1" applyBorder="1" applyAlignment="1" applyProtection="1">
      <alignment horizontal="center" vertical="center" wrapText="1" shrinkToFit="1"/>
    </xf>
    <xf numFmtId="0" fontId="2" fillId="0" borderId="9" xfId="6" applyFont="1" applyFill="1" applyBorder="1" applyAlignment="1" applyProtection="1">
      <alignment horizontal="center" vertical="center" wrapText="1" shrinkToFit="1"/>
    </xf>
    <xf numFmtId="0" fontId="13" fillId="0" borderId="10" xfId="7" applyFont="1" applyFill="1" applyBorder="1" applyAlignment="1" applyProtection="1">
      <alignment horizontal="center" vertical="center"/>
    </xf>
    <xf numFmtId="0" fontId="13" fillId="0" borderId="1" xfId="7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left" vertical="center"/>
    </xf>
    <xf numFmtId="0" fontId="36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5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1" fillId="0" borderId="10" xfId="0" applyFont="1" applyBorder="1">
      <alignment vertical="center"/>
    </xf>
    <xf numFmtId="176" fontId="0" fillId="0" borderId="10" xfId="2" applyNumberFormat="1" applyFont="1" applyBorder="1" applyAlignment="1" applyProtection="1">
      <alignment vertical="center" wrapText="1"/>
    </xf>
    <xf numFmtId="176" fontId="0" fillId="0" borderId="1" xfId="2" applyNumberFormat="1" applyFont="1" applyBorder="1" applyAlignment="1" applyProtection="1">
      <alignment vertical="center" wrapText="1"/>
    </xf>
    <xf numFmtId="176" fontId="0" fillId="0" borderId="11" xfId="2" applyNumberFormat="1" applyFont="1" applyBorder="1" applyAlignment="1" applyProtection="1">
      <alignment vertical="center" wrapText="1"/>
    </xf>
    <xf numFmtId="0" fontId="0" fillId="0" borderId="0" xfId="0" applyAlignment="1">
      <alignment horizontal="center" vertical="center"/>
    </xf>
  </cellXfs>
  <cellStyles count="10">
    <cellStyle name="BOM_Level_Below3" xfId="5"/>
    <cellStyle name="常规" xfId="0" builtinId="0"/>
    <cellStyle name="常规 10" xfId="8"/>
    <cellStyle name="常规 2" xfId="4"/>
    <cellStyle name="常规_Sheet1" xfId="7"/>
    <cellStyle name="常规_TD001物料清单及报价1208" xfId="6"/>
    <cellStyle name="超链接" xfId="3" builtinId="8"/>
    <cellStyle name="货币" xfId="2" builtinId="4"/>
    <cellStyle name="千位分隔" xfId="1" builtinId="3"/>
    <cellStyle name="样式 1" xfId="9"/>
  </cellStyles>
  <dxfs count="2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t" anchorCtr="1"/>
          <a:lstStyle/>
          <a:p>
            <a:pPr defTabSz="914400"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2021</a:t>
            </a:r>
            <a:r>
              <a:rPr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年</a:t>
            </a:r>
            <a:r>
              <a:rPr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ABS</a:t>
            </a:r>
            <a:r>
              <a:rPr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与苯领</a:t>
            </a:r>
            <a:r>
              <a:rPr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ABS</a:t>
            </a:r>
            <a:r>
              <a:rPr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采购价格趋势图</a:t>
            </a:r>
            <a:endParaRPr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overlay val="0"/>
      <c:spPr>
        <a:noFill/>
        <a:ln w="3175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[1]注塑料采购价格趋势!$B$3:$C$3</c:f>
              <c:strCache>
                <c:ptCount val="1"/>
                <c:pt idx="0">
                  <c:v>ABS757 2020年均价</c:v>
                </c:pt>
              </c:strCache>
            </c:strRef>
          </c:tx>
          <c:spPr>
            <a:ln w="25400" cap="rnd" cmpd="sng" algn="ctr">
              <a:solidFill>
                <a:srgbClr val="3366FF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7"/>
            <c:spPr>
              <a:solidFill>
                <a:srgbClr val="33CCCC">
                  <a:alpha val="100000"/>
                </a:srgbClr>
              </a:solidFill>
              <a:ln w="6350" cap="flat" cmpd="sng" algn="ctr">
                <a:solidFill>
                  <a:srgbClr val="33CCCC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[1]注塑料采购价格趋势!$D$3:$O$3</c:f>
              <c:numCache>
                <c:formatCode>General</c:formatCode>
                <c:ptCount val="12"/>
                <c:pt idx="0">
                  <c:v>12.3964</c:v>
                </c:pt>
                <c:pt idx="1">
                  <c:v>12.3964</c:v>
                </c:pt>
                <c:pt idx="2">
                  <c:v>12.3964</c:v>
                </c:pt>
                <c:pt idx="3">
                  <c:v>12.3964</c:v>
                </c:pt>
                <c:pt idx="4">
                  <c:v>12.3964</c:v>
                </c:pt>
                <c:pt idx="5">
                  <c:v>12.3964</c:v>
                </c:pt>
                <c:pt idx="6">
                  <c:v>12.3964</c:v>
                </c:pt>
                <c:pt idx="7">
                  <c:v>12.3964</c:v>
                </c:pt>
                <c:pt idx="8">
                  <c:v>12.3964</c:v>
                </c:pt>
                <c:pt idx="9">
                  <c:v>12.3964</c:v>
                </c:pt>
                <c:pt idx="10">
                  <c:v>12.3964</c:v>
                </c:pt>
                <c:pt idx="11">
                  <c:v>12.3964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[1]注塑料采购价格趋势!$B$4:$C$4</c:f>
              <c:strCache>
                <c:ptCount val="1"/>
                <c:pt idx="0">
                  <c:v>ABS757 2021年</c:v>
                </c:pt>
              </c:strCache>
            </c:strRef>
          </c:tx>
          <c:spPr>
            <a:ln w="25400" cap="rnd" cmpd="sng" algn="ctr">
              <a:solidFill>
                <a:srgbClr val="FF6600">
                  <a:alpha val="100000"/>
                </a:srgbClr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6600">
                  <a:alpha val="100000"/>
                </a:srgbClr>
              </a:solidFill>
              <a:ln w="6350" cap="flat" cmpd="sng" algn="ctr">
                <a:solidFill>
                  <a:srgbClr val="FF6600">
                    <a:alpha val="100000"/>
                  </a:srgbClr>
                </a:solidFill>
                <a:prstDash val="solid"/>
                <a:round/>
              </a:ln>
            </c:spPr>
          </c:marker>
          <c:dLbls>
            <c:numFmt formatCode="#,##0.00_);[Red]\(#,##0.00\)" sourceLinked="0"/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[1]注塑料采购价格趋势!$D$4:$O$4</c:f>
              <c:numCache>
                <c:formatCode>General</c:formatCode>
                <c:ptCount val="12"/>
                <c:pt idx="0">
                  <c:v>14.254099999999999</c:v>
                </c:pt>
                <c:pt idx="1">
                  <c:v>15.1327</c:v>
                </c:pt>
                <c:pt idx="2">
                  <c:v>15.4435</c:v>
                </c:pt>
                <c:pt idx="3">
                  <c:v>15.2517</c:v>
                </c:pt>
                <c:pt idx="4">
                  <c:v>15.3848</c:v>
                </c:pt>
                <c:pt idx="5">
                  <c:v>12.3894</c:v>
                </c:pt>
                <c:pt idx="6">
                  <c:v>15.7522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[1]注塑料采购价格趋势!$B$5:$C$5</c:f>
              <c:strCache>
                <c:ptCount val="1"/>
                <c:pt idx="0">
                  <c:v>苯领ABS 2020年均价</c:v>
                </c:pt>
              </c:strCache>
            </c:strRef>
          </c:tx>
          <c:spPr>
            <a:ln w="25400" cap="rnd" cmpd="sng" algn="ctr">
              <a:solidFill>
                <a:srgbClr val="969696">
                  <a:alpha val="100000"/>
                </a:srgbClr>
              </a:solidFill>
              <a:prstDash val="solid"/>
              <a:round/>
            </a:ln>
          </c:spPr>
          <c:marker>
            <c:symbol val="triangle"/>
            <c:size val="7"/>
            <c:spPr>
              <a:solidFill>
                <a:srgbClr val="969696">
                  <a:alpha val="100000"/>
                </a:srgbClr>
              </a:solidFill>
              <a:ln w="6350" cap="flat" cmpd="sng" algn="ctr">
                <a:solidFill>
                  <a:srgbClr val="969696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[1]注塑料采购价格趋势!$D$5:$O$5</c:f>
              <c:numCache>
                <c:formatCode>General</c:formatCode>
                <c:ptCount val="12"/>
                <c:pt idx="0">
                  <c:v>16.899999999999999</c:v>
                </c:pt>
                <c:pt idx="1">
                  <c:v>16.899999999999999</c:v>
                </c:pt>
                <c:pt idx="2">
                  <c:v>16.899999999999999</c:v>
                </c:pt>
                <c:pt idx="3">
                  <c:v>16.899999999999999</c:v>
                </c:pt>
                <c:pt idx="4">
                  <c:v>16.899999999999999</c:v>
                </c:pt>
                <c:pt idx="5">
                  <c:v>16.899999999999999</c:v>
                </c:pt>
                <c:pt idx="6">
                  <c:v>16.899999999999999</c:v>
                </c:pt>
                <c:pt idx="7">
                  <c:v>16.899999999999999</c:v>
                </c:pt>
                <c:pt idx="8">
                  <c:v>16.899999999999999</c:v>
                </c:pt>
                <c:pt idx="9">
                  <c:v>16.899999999999999</c:v>
                </c:pt>
                <c:pt idx="10">
                  <c:v>16.899999999999999</c:v>
                </c:pt>
                <c:pt idx="11">
                  <c:v>16.899999999999999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[1]注塑料采购价格趋势!$B$6:$C$6</c:f>
              <c:strCache>
                <c:ptCount val="1"/>
                <c:pt idx="0">
                  <c:v>苯领ABS 2021年</c:v>
                </c:pt>
              </c:strCache>
            </c:strRef>
          </c:tx>
          <c:spPr>
            <a:ln w="25400" cap="rnd" cmpd="sng" algn="ctr">
              <a:solidFill>
                <a:srgbClr val="FFCC00">
                  <a:alpha val="100000"/>
                </a:srgbClr>
              </a:solidFill>
              <a:prstDash val="solid"/>
              <a:round/>
            </a:ln>
          </c:spPr>
          <c:marker>
            <c:symbol val="x"/>
            <c:size val="7"/>
            <c:spPr>
              <a:noFill/>
              <a:ln w="6350" cap="flat" cmpd="sng" algn="ctr">
                <a:solidFill>
                  <a:srgbClr val="000000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[1]注塑料采购价格趋势!$D$6:$O$6</c:f>
              <c:numCache>
                <c:formatCode>General</c:formatCode>
                <c:ptCount val="12"/>
                <c:pt idx="0">
                  <c:v>16.899999999999999</c:v>
                </c:pt>
                <c:pt idx="1">
                  <c:v>16.899999999999999</c:v>
                </c:pt>
                <c:pt idx="2">
                  <c:v>20.796500000000002</c:v>
                </c:pt>
                <c:pt idx="3">
                  <c:v>20.796500000000002</c:v>
                </c:pt>
                <c:pt idx="4">
                  <c:v>20.796500000000002</c:v>
                </c:pt>
                <c:pt idx="5">
                  <c:v>16.899999999999999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3147200"/>
        <c:axId val="-1953152640"/>
      </c:lineChart>
      <c:catAx>
        <c:axId val="-1953147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 cap="flat" cmpd="sng" algn="ctr">
            <a:solidFill>
              <a:srgbClr val="C0C0C0">
                <a:alpha val="100000"/>
              </a:srgb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-1953152640"/>
        <c:crosses val="autoZero"/>
        <c:auto val="1"/>
        <c:lblAlgn val="ctr"/>
        <c:lblOffset val="100"/>
        <c:tickLblSkip val="1"/>
        <c:noMultiLvlLbl val="0"/>
      </c:catAx>
      <c:valAx>
        <c:axId val="-19531526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>
                  <a:alpha val="100000"/>
                </a:srgbClr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-1953147200"/>
        <c:crosses val="autoZero"/>
        <c:crossBetween val="between"/>
      </c:valAx>
      <c:spPr>
        <a:noFill/>
        <a:ln w="3175">
          <a:noFill/>
        </a:ln>
      </c:spPr>
    </c:plotArea>
    <c:legend>
      <c:legendPos val="r"/>
      <c:layout>
        <c:manualLayout>
          <c:xMode val="edge"/>
          <c:yMode val="edge"/>
          <c:x val="0.86299999999999999"/>
          <c:y val="0.45774999999999999"/>
          <c:w val="0.12625"/>
          <c:h val="0.14849999999999999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t" anchorCtr="1"/>
        <a:lstStyle/>
        <a:p>
          <a:pPr>
            <a:defRPr lang="zh-CN" sz="690" b="0" i="0" u="none" strike="noStrike" kern="1200" baseline="0">
              <a:solidFill>
                <a:srgbClr val="333333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>
        <a:alpha val="100000"/>
      </a:srgbClr>
    </a:solidFill>
    <a:ln w="3175" cap="flat" cmpd="sng" algn="ctr">
      <a:solidFill>
        <a:srgbClr val="C0C0C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0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t" anchorCtr="1"/>
          <a:lstStyle/>
          <a:p>
            <a:pPr defTabSz="914400"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2021</a:t>
            </a:r>
            <a:r>
              <a:rPr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年</a:t>
            </a:r>
            <a:r>
              <a:rPr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PA6+GF35/PC 345KZ ABS</a:t>
            </a:r>
            <a:r>
              <a:rPr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料采购价格趋势图</a:t>
            </a:r>
            <a:endParaRPr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overlay val="0"/>
      <c:spPr>
        <a:noFill/>
        <a:ln w="3175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[1]注塑料采购价格趋势!$B$52:$C$52</c:f>
              <c:strCache>
                <c:ptCount val="1"/>
                <c:pt idx="0">
                  <c:v>PC 345KZ ABS+PC 2020年均价</c:v>
                </c:pt>
              </c:strCache>
            </c:strRef>
          </c:tx>
          <c:spPr>
            <a:ln w="25400" cap="rnd" cmpd="sng" algn="ctr">
              <a:solidFill>
                <a:srgbClr val="3366FF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7"/>
            <c:spPr>
              <a:solidFill>
                <a:srgbClr val="33CCCC">
                  <a:alpha val="100000"/>
                </a:srgbClr>
              </a:solidFill>
              <a:ln w="6350" cap="flat" cmpd="sng" algn="ctr">
                <a:solidFill>
                  <a:srgbClr val="33CCCC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[1]注塑料采购价格趋势!$D$51:$O$51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[1]注塑料采购价格趋势!$D$52:$O$52</c:f>
              <c:numCache>
                <c:formatCode>General</c:formatCode>
                <c:ptCount val="12"/>
                <c:pt idx="0">
                  <c:v>17.7286</c:v>
                </c:pt>
                <c:pt idx="1">
                  <c:v>17.7286</c:v>
                </c:pt>
                <c:pt idx="2">
                  <c:v>17.7286</c:v>
                </c:pt>
                <c:pt idx="3">
                  <c:v>17.7286</c:v>
                </c:pt>
                <c:pt idx="4">
                  <c:v>17.7286</c:v>
                </c:pt>
                <c:pt idx="5">
                  <c:v>17.7286</c:v>
                </c:pt>
                <c:pt idx="6">
                  <c:v>17.7286</c:v>
                </c:pt>
                <c:pt idx="7">
                  <c:v>17.7286</c:v>
                </c:pt>
                <c:pt idx="8">
                  <c:v>17.7286</c:v>
                </c:pt>
                <c:pt idx="9">
                  <c:v>17.7286</c:v>
                </c:pt>
                <c:pt idx="10">
                  <c:v>17.7286</c:v>
                </c:pt>
                <c:pt idx="11">
                  <c:v>17.7286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[1]注塑料采购价格趋势!$B$53:$C$53</c:f>
              <c:strCache>
                <c:ptCount val="1"/>
                <c:pt idx="0">
                  <c:v>PC 345KZ ABS+PC 2021年</c:v>
                </c:pt>
              </c:strCache>
            </c:strRef>
          </c:tx>
          <c:spPr>
            <a:ln w="12700" cap="rnd" cmpd="sng" algn="ctr">
              <a:solidFill>
                <a:srgbClr val="FF6600">
                  <a:alpha val="100000"/>
                </a:srgbClr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FF6600">
                  <a:alpha val="100000"/>
                </a:srgbClr>
              </a:solidFill>
              <a:ln w="6350" cap="flat" cmpd="sng" algn="ctr">
                <a:solidFill>
                  <a:srgbClr val="FF6600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[1]注塑料采购价格趋势!$D$51:$O$51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[1]注塑料采购价格趋势!$D$53:$O$53</c:f>
              <c:numCache>
                <c:formatCode>General</c:formatCode>
                <c:ptCount val="12"/>
                <c:pt idx="0">
                  <c:v>21.238900000000001</c:v>
                </c:pt>
                <c:pt idx="1">
                  <c:v>21.238900000000001</c:v>
                </c:pt>
                <c:pt idx="2">
                  <c:v>21.24</c:v>
                </c:pt>
                <c:pt idx="3">
                  <c:v>21.946899999999999</c:v>
                </c:pt>
                <c:pt idx="4">
                  <c:v>21.946899999999999</c:v>
                </c:pt>
                <c:pt idx="5">
                  <c:v>16.8142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[1]注塑料采购价格趋势!$B$54:$C$54</c:f>
              <c:strCache>
                <c:ptCount val="1"/>
                <c:pt idx="0">
                  <c:v>Pa6+GF35 2020年均价</c:v>
                </c:pt>
              </c:strCache>
            </c:strRef>
          </c:tx>
          <c:spPr>
            <a:ln w="12700" cap="rnd" cmpd="sng" algn="ctr">
              <a:solidFill>
                <a:srgbClr val="969696">
                  <a:alpha val="100000"/>
                </a:srgbClr>
              </a:solidFill>
              <a:prstDash val="solid"/>
              <a:round/>
            </a:ln>
          </c:spPr>
          <c:marker>
            <c:symbol val="triangle"/>
            <c:size val="5"/>
            <c:spPr>
              <a:solidFill>
                <a:srgbClr val="969696">
                  <a:alpha val="100000"/>
                </a:srgbClr>
              </a:solidFill>
              <a:ln w="6350" cap="flat" cmpd="sng" algn="ctr">
                <a:solidFill>
                  <a:srgbClr val="969696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[1]注塑料采购价格趋势!$D$51:$O$51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[1]注塑料采购价格趋势!$D$54:$O$54</c:f>
              <c:numCache>
                <c:formatCode>General</c:formatCode>
                <c:ptCount val="12"/>
                <c:pt idx="0">
                  <c:v>13.0351</c:v>
                </c:pt>
                <c:pt idx="1">
                  <c:v>13.0351</c:v>
                </c:pt>
                <c:pt idx="2">
                  <c:v>13.0351</c:v>
                </c:pt>
                <c:pt idx="3">
                  <c:v>13.0351</c:v>
                </c:pt>
                <c:pt idx="4">
                  <c:v>13.0351</c:v>
                </c:pt>
                <c:pt idx="5">
                  <c:v>13.0351</c:v>
                </c:pt>
                <c:pt idx="6">
                  <c:v>13.0351</c:v>
                </c:pt>
                <c:pt idx="7">
                  <c:v>13.0351</c:v>
                </c:pt>
                <c:pt idx="8">
                  <c:v>13.0351</c:v>
                </c:pt>
                <c:pt idx="9">
                  <c:v>13.0351</c:v>
                </c:pt>
                <c:pt idx="10">
                  <c:v>13.0351</c:v>
                </c:pt>
                <c:pt idx="11">
                  <c:v>13.0351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[1]注塑料采购价格趋势!$B$55:$C$55</c:f>
              <c:strCache>
                <c:ptCount val="1"/>
                <c:pt idx="0">
                  <c:v>Pa6+GF35 2021年</c:v>
                </c:pt>
              </c:strCache>
            </c:strRef>
          </c:tx>
          <c:spPr>
            <a:ln w="12700" cap="rnd" cmpd="sng" algn="ctr">
              <a:solidFill>
                <a:srgbClr val="FFCC00">
                  <a:alpha val="100000"/>
                </a:srgbClr>
              </a:solidFill>
              <a:prstDash val="solid"/>
              <a:round/>
            </a:ln>
          </c:spPr>
          <c:marker>
            <c:symbol val="x"/>
            <c:size val="5"/>
            <c:spPr>
              <a:noFill/>
              <a:ln w="6350" cap="flat" cmpd="sng" algn="ctr">
                <a:solidFill>
                  <a:srgbClr val="000000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[1]注塑料采购价格趋势!$D$51:$O$51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[1]注塑料采购价格趋势!$D$55:$O$55</c:f>
              <c:numCache>
                <c:formatCode>General</c:formatCode>
                <c:ptCount val="12"/>
                <c:pt idx="0">
                  <c:v>12.831899999999999</c:v>
                </c:pt>
                <c:pt idx="1">
                  <c:v>12.831899999999999</c:v>
                </c:pt>
                <c:pt idx="2">
                  <c:v>12.831899999999999</c:v>
                </c:pt>
                <c:pt idx="3">
                  <c:v>12.831899999999999</c:v>
                </c:pt>
                <c:pt idx="4">
                  <c:v>12.831899999999999</c:v>
                </c:pt>
                <c:pt idx="5">
                  <c:v>13.2743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3153728"/>
        <c:axId val="-1953153184"/>
      </c:lineChart>
      <c:catAx>
        <c:axId val="-195315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 cap="flat" cmpd="sng" algn="ctr">
            <a:solidFill>
              <a:srgbClr val="C0C0C0">
                <a:alpha val="100000"/>
              </a:srgbClr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-1953153184"/>
        <c:crosses val="autoZero"/>
        <c:auto val="1"/>
        <c:lblAlgn val="ctr"/>
        <c:lblOffset val="100"/>
        <c:tickLblSkip val="1"/>
        <c:noMultiLvlLbl val="0"/>
      </c:catAx>
      <c:valAx>
        <c:axId val="-1953153184"/>
        <c:scaling>
          <c:orientation val="minMax"/>
          <c:min val="12"/>
        </c:scaling>
        <c:delete val="0"/>
        <c:axPos val="l"/>
        <c:majorGridlines>
          <c:spPr>
            <a:ln w="3175" cap="flat" cmpd="sng" algn="ctr">
              <a:solidFill>
                <a:srgbClr val="C0C0C0">
                  <a:alpha val="100000"/>
                </a:srgbClr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-1953153728"/>
        <c:crosses val="autoZero"/>
        <c:crossBetween val="between"/>
        <c:majorUnit val="1"/>
      </c:valAx>
      <c:spPr>
        <a:noFill/>
        <a:ln w="3175">
          <a:noFill/>
        </a:ln>
      </c:spPr>
    </c:plotArea>
    <c:legend>
      <c:legendPos val="r"/>
      <c:layout>
        <c:manualLayout>
          <c:xMode val="edge"/>
          <c:yMode val="edge"/>
          <c:x val="0.82025000000000003"/>
          <c:y val="0.46650000000000003"/>
          <c:w val="0.17"/>
          <c:h val="0.1155000000000000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t" anchorCtr="1"/>
        <a:lstStyle/>
        <a:p>
          <a:pPr>
            <a:defRPr lang="zh-CN" sz="690" b="0" i="0" u="none" strike="noStrike" kern="1200" baseline="0">
              <a:solidFill>
                <a:srgbClr val="333333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>
        <a:alpha val="100000"/>
      </a:srgbClr>
    </a:solidFill>
    <a:ln w="3175" cap="flat" cmpd="sng" algn="ctr">
      <a:solidFill>
        <a:srgbClr val="C0C0C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0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t" anchorCtr="1"/>
          <a:lstStyle/>
          <a:p>
            <a:pPr defTabSz="914400"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2020</a:t>
            </a:r>
            <a:r>
              <a:rPr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年</a:t>
            </a:r>
            <a:r>
              <a:rPr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PP</a:t>
            </a:r>
            <a:r>
              <a:rPr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及</a:t>
            </a:r>
            <a:r>
              <a:rPr sz="1400" b="0" i="0" u="none" strike="noStrike" baseline="0">
                <a:solidFill>
                  <a:srgbClr val="333333"/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rPr>
              <a:t>PP</a:t>
            </a:r>
            <a:r>
              <a:rPr sz="1400" b="0" i="0" u="none" strike="noStrike" baseline="0">
                <a:solidFill>
                  <a:srgbClr val="333333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改性料采购价格趋势图</a:t>
            </a:r>
            <a:endParaRPr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>
        <c:manualLayout>
          <c:x val="-0.106"/>
          <c:y val="3.8249999999999999E-2"/>
        </c:manualLayout>
      </c:layout>
      <c:overlay val="0"/>
      <c:spPr>
        <a:noFill/>
        <a:ln w="3175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[1]注塑料采购价格趋势!$B$24:$C$24</c:f>
              <c:strCache>
                <c:ptCount val="1"/>
                <c:pt idx="0">
                  <c:v>K8303 2020年均价</c:v>
                </c:pt>
              </c:strCache>
            </c:strRef>
          </c:tx>
          <c:spPr>
            <a:ln w="25400" cap="rnd" cmpd="sng" algn="ctr">
              <a:solidFill>
                <a:srgbClr val="3366FF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7"/>
            <c:spPr>
              <a:solidFill>
                <a:srgbClr val="666699">
                  <a:alpha val="100000"/>
                </a:srgbClr>
              </a:solidFill>
              <a:ln w="6350" cap="flat" cmpd="sng" algn="ctr">
                <a:solidFill>
                  <a:srgbClr val="666699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[1]注塑料采购价格趋势!$D$23:$O$23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[1]注塑料采购价格趋势!$D$24:$O$24</c:f>
              <c:numCache>
                <c:formatCode>General</c:formatCode>
                <c:ptCount val="12"/>
                <c:pt idx="0">
                  <c:v>8.5693000000000001</c:v>
                </c:pt>
                <c:pt idx="1">
                  <c:v>8.5693000000000001</c:v>
                </c:pt>
                <c:pt idx="2">
                  <c:v>8.5693000000000001</c:v>
                </c:pt>
                <c:pt idx="3">
                  <c:v>8.5693000000000001</c:v>
                </c:pt>
                <c:pt idx="4">
                  <c:v>8.5693000000000001</c:v>
                </c:pt>
                <c:pt idx="5">
                  <c:v>8.5693000000000001</c:v>
                </c:pt>
                <c:pt idx="6">
                  <c:v>8.5693000000000001</c:v>
                </c:pt>
                <c:pt idx="7">
                  <c:v>8.5693000000000001</c:v>
                </c:pt>
                <c:pt idx="8">
                  <c:v>8.5693000000000001</c:v>
                </c:pt>
                <c:pt idx="9">
                  <c:v>8.5693000000000001</c:v>
                </c:pt>
                <c:pt idx="10">
                  <c:v>8.5693000000000001</c:v>
                </c:pt>
                <c:pt idx="11">
                  <c:v>8.5693000000000001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[1]注塑料采购价格趋势!$B$25:$C$25</c:f>
              <c:strCache>
                <c:ptCount val="1"/>
                <c:pt idx="0">
                  <c:v>K8303 2021年</c:v>
                </c:pt>
              </c:strCache>
            </c:strRef>
          </c:tx>
          <c:spPr>
            <a:ln w="25400" cap="rnd" cmpd="sng" algn="ctr">
              <a:solidFill>
                <a:srgbClr val="FF6600">
                  <a:alpha val="100000"/>
                </a:srgbClr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6600">
                  <a:alpha val="100000"/>
                </a:srgbClr>
              </a:solidFill>
              <a:ln w="6350" cap="flat" cmpd="sng" algn="ctr">
                <a:solidFill>
                  <a:srgbClr val="FF6600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[1]注塑料采购价格趋势!$D$23:$O$23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[1]注塑料采购价格趋势!$D$25:$O$25</c:f>
              <c:numCache>
                <c:formatCode>General</c:formatCode>
                <c:ptCount val="12"/>
                <c:pt idx="0">
                  <c:v>8.0825999999999993</c:v>
                </c:pt>
                <c:pt idx="1">
                  <c:v>8.0531000000000006</c:v>
                </c:pt>
                <c:pt idx="2">
                  <c:v>9.2919999999999998</c:v>
                </c:pt>
                <c:pt idx="3">
                  <c:v>9.5196000000000005</c:v>
                </c:pt>
                <c:pt idx="4">
                  <c:v>9.3804999999999996</c:v>
                </c:pt>
                <c:pt idx="5">
                  <c:v>9.69</c:v>
                </c:pt>
                <c:pt idx="6">
                  <c:v>8.4499999999999993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[1]注塑料采购价格趋势!$B$26:$C$26</c:f>
              <c:strCache>
                <c:ptCount val="1"/>
                <c:pt idx="0">
                  <c:v>TP15 2020年均价</c:v>
                </c:pt>
              </c:strCache>
            </c:strRef>
          </c:tx>
          <c:spPr>
            <a:ln w="25400" cap="rnd" cmpd="sng" algn="ctr">
              <a:solidFill>
                <a:srgbClr val="969696">
                  <a:alpha val="100000"/>
                </a:srgbClr>
              </a:solidFill>
              <a:prstDash val="solid"/>
              <a:round/>
            </a:ln>
          </c:spPr>
          <c:marker>
            <c:symbol val="triangle"/>
            <c:size val="7"/>
            <c:spPr>
              <a:solidFill>
                <a:srgbClr val="969696">
                  <a:alpha val="100000"/>
                </a:srgbClr>
              </a:solidFill>
              <a:ln w="6350" cap="flat" cmpd="sng" algn="ctr">
                <a:solidFill>
                  <a:srgbClr val="969696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[1]注塑料采购价格趋势!$D$23:$O$23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[1]注塑料采购价格趋势!$D$26:$O$26</c:f>
              <c:numCache>
                <c:formatCode>General</c:formatCode>
                <c:ptCount val="12"/>
                <c:pt idx="0">
                  <c:v>9.8566000000000003</c:v>
                </c:pt>
                <c:pt idx="1">
                  <c:v>9.8566000000000003</c:v>
                </c:pt>
                <c:pt idx="2">
                  <c:v>9.8566000000000003</c:v>
                </c:pt>
                <c:pt idx="3">
                  <c:v>9.8566000000000003</c:v>
                </c:pt>
                <c:pt idx="4">
                  <c:v>9.8566000000000003</c:v>
                </c:pt>
                <c:pt idx="5">
                  <c:v>9.8566000000000003</c:v>
                </c:pt>
                <c:pt idx="6">
                  <c:v>9.8566000000000003</c:v>
                </c:pt>
                <c:pt idx="7">
                  <c:v>9.8566000000000003</c:v>
                </c:pt>
                <c:pt idx="8">
                  <c:v>9.8566000000000003</c:v>
                </c:pt>
                <c:pt idx="9">
                  <c:v>9.8566000000000003</c:v>
                </c:pt>
                <c:pt idx="10">
                  <c:v>9.8566000000000003</c:v>
                </c:pt>
                <c:pt idx="11">
                  <c:v>9.8566000000000003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[1]注塑料采购价格趋势!$B$27:$C$27</c:f>
              <c:strCache>
                <c:ptCount val="1"/>
                <c:pt idx="0">
                  <c:v>TP15 2021年</c:v>
                </c:pt>
              </c:strCache>
            </c:strRef>
          </c:tx>
          <c:spPr>
            <a:ln w="25400" cap="rnd" cmpd="sng" algn="ctr">
              <a:solidFill>
                <a:srgbClr val="FFCC00">
                  <a:alpha val="100000"/>
                </a:srgbClr>
              </a:solidFill>
              <a:prstDash val="solid"/>
              <a:round/>
            </a:ln>
          </c:spPr>
          <c:marker>
            <c:symbol val="x"/>
            <c:size val="7"/>
            <c:spPr>
              <a:noFill/>
              <a:ln w="6350" cap="flat" cmpd="sng" algn="ctr">
                <a:solidFill>
                  <a:srgbClr val="000000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[1]注塑料采购价格趋势!$D$23:$O$23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[1]注塑料采购价格趋势!$D$27:$O$27</c:f>
              <c:numCache>
                <c:formatCode>General</c:formatCode>
                <c:ptCount val="12"/>
                <c:pt idx="0">
                  <c:v>9.8760999999999992</c:v>
                </c:pt>
                <c:pt idx="1">
                  <c:v>9.8800000000000008</c:v>
                </c:pt>
                <c:pt idx="2">
                  <c:v>9.8800000000000008</c:v>
                </c:pt>
                <c:pt idx="3">
                  <c:v>9.8800000000000008</c:v>
                </c:pt>
                <c:pt idx="4">
                  <c:v>9.8800000000000008</c:v>
                </c:pt>
                <c:pt idx="6">
                  <c:v>9.8760999999999992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[1]注塑料采购价格趋势!$B$28:$C$28</c:f>
              <c:strCache>
                <c:ptCount val="1"/>
                <c:pt idx="0">
                  <c:v>TP30-3058 2020年均价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star"/>
            <c:size val="7"/>
            <c:spPr>
              <a:noFill/>
              <a:ln w="6350" cap="flat" cmpd="sng" algn="ctr">
                <a:solidFill>
                  <a:srgbClr val="000000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rgbClr val="333333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[1]注塑料采购价格趋势!$D$23:$O$23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[1]注塑料采购价格趋势!$D$28:$O$28</c:f>
              <c:numCache>
                <c:formatCode>General</c:formatCode>
                <c:ptCount val="12"/>
                <c:pt idx="0">
                  <c:v>7.0206999999999997</c:v>
                </c:pt>
                <c:pt idx="1">
                  <c:v>7.0206999999999997</c:v>
                </c:pt>
                <c:pt idx="2">
                  <c:v>7.0206999999999997</c:v>
                </c:pt>
                <c:pt idx="3">
                  <c:v>7.0206999999999997</c:v>
                </c:pt>
                <c:pt idx="4">
                  <c:v>7.0206999999999997</c:v>
                </c:pt>
                <c:pt idx="5">
                  <c:v>7.0206999999999997</c:v>
                </c:pt>
                <c:pt idx="6">
                  <c:v>7.0206999999999997</c:v>
                </c:pt>
                <c:pt idx="7">
                  <c:v>7.0206999999999997</c:v>
                </c:pt>
                <c:pt idx="8">
                  <c:v>7.0206999999999997</c:v>
                </c:pt>
                <c:pt idx="9">
                  <c:v>7.0206999999999997</c:v>
                </c:pt>
                <c:pt idx="10">
                  <c:v>7.0206999999999997</c:v>
                </c:pt>
                <c:pt idx="11">
                  <c:v>7.0206999999999997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[1]注塑料采购价格趋势!$B$29:$C$29</c:f>
              <c:strCache>
                <c:ptCount val="1"/>
                <c:pt idx="0">
                  <c:v>TP30-3058 2021年</c:v>
                </c:pt>
              </c:strCache>
            </c:strRef>
          </c:tx>
          <c:spPr>
            <a:ln w="25400" cap="rnd" cmpd="sng" algn="ctr">
              <a:solidFill>
                <a:srgbClr val="339966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339966">
                  <a:alpha val="100000"/>
                </a:srgbClr>
              </a:solidFill>
              <a:ln w="6350" cap="flat" cmpd="sng" algn="ctr">
                <a:solidFill>
                  <a:srgbClr val="339966">
                    <a:alpha val="100000"/>
                  </a:srgbClr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[1]注塑料采购价格趋势!$D$23:$O$23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[1]注塑料采购价格趋势!$D$29:$O$29</c:f>
              <c:numCache>
                <c:formatCode>General</c:formatCode>
                <c:ptCount val="12"/>
                <c:pt idx="0">
                  <c:v>6.7256999999999998</c:v>
                </c:pt>
                <c:pt idx="1">
                  <c:v>6.7256999999999998</c:v>
                </c:pt>
                <c:pt idx="2">
                  <c:v>6.7256999999999998</c:v>
                </c:pt>
                <c:pt idx="3">
                  <c:v>6.7256999999999998</c:v>
                </c:pt>
                <c:pt idx="4">
                  <c:v>6.7256999999999998</c:v>
                </c:pt>
                <c:pt idx="5">
                  <c:v>6.7256999999999998</c:v>
                </c:pt>
                <c:pt idx="6">
                  <c:v>6.7256999999999998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3150464"/>
        <c:axId val="-1953148288"/>
      </c:lineChart>
      <c:catAx>
        <c:axId val="-1953150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 cap="flat" cmpd="sng" algn="ctr">
            <a:solidFill>
              <a:srgbClr val="C0C0C0">
                <a:alpha val="100000"/>
              </a:srgb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-1953148288"/>
        <c:crosses val="autoZero"/>
        <c:auto val="1"/>
        <c:lblAlgn val="ctr"/>
        <c:lblOffset val="100"/>
        <c:tickLblSkip val="1"/>
        <c:noMultiLvlLbl val="0"/>
      </c:catAx>
      <c:valAx>
        <c:axId val="-1953148288"/>
        <c:scaling>
          <c:orientation val="minMax"/>
          <c:min val="5"/>
        </c:scaling>
        <c:delete val="0"/>
        <c:axPos val="l"/>
        <c:majorGridlines>
          <c:spPr>
            <a:ln w="3175" cap="flat" cmpd="sng" algn="ctr">
              <a:solidFill>
                <a:srgbClr val="C0C0C0">
                  <a:alpha val="100000"/>
                </a:srgbClr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-1953150464"/>
        <c:crosses val="autoZero"/>
        <c:crossBetween val="between"/>
      </c:valAx>
      <c:spPr>
        <a:noFill/>
        <a:ln w="3175">
          <a:noFill/>
        </a:ln>
      </c:spPr>
    </c:plotArea>
    <c:legend>
      <c:legendPos val="r"/>
      <c:layout>
        <c:manualLayout>
          <c:xMode val="edge"/>
          <c:yMode val="edge"/>
          <c:x val="0.109"/>
          <c:y val="0.877"/>
          <c:w val="0.66900000000000004"/>
          <c:h val="6.5500000000000003E-2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t" anchorCtr="1"/>
        <a:lstStyle/>
        <a:p>
          <a:pPr>
            <a:defRPr lang="zh-CN" sz="690" b="0" i="0" u="none" strike="noStrike" kern="1200" baseline="0">
              <a:solidFill>
                <a:srgbClr val="333333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>
        <a:alpha val="100000"/>
      </a:srgbClr>
    </a:solidFill>
    <a:ln w="3175" cap="flat" cmpd="sng" algn="ctr">
      <a:solidFill>
        <a:srgbClr val="C0C0C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0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371361</xdr:colOff>
      <xdr:row>6</xdr:row>
      <xdr:rowOff>75530</xdr:rowOff>
    </xdr:from>
    <xdr:to>
      <xdr:col>15</xdr:col>
      <xdr:colOff>304622</xdr:colOff>
      <xdr:row>20</xdr:row>
      <xdr:rowOff>139191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332618</xdr:colOff>
      <xdr:row>55</xdr:row>
      <xdr:rowOff>88478</xdr:rowOff>
    </xdr:from>
    <xdr:to>
      <xdr:col>15</xdr:col>
      <xdr:colOff>38077</xdr:colOff>
      <xdr:row>73</xdr:row>
      <xdr:rowOff>62582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56595</xdr:colOff>
      <xdr:row>29</xdr:row>
      <xdr:rowOff>113295</xdr:rowOff>
    </xdr:from>
    <xdr:to>
      <xdr:col>14</xdr:col>
      <xdr:colOff>132887</xdr:colOff>
      <xdr:row>45</xdr:row>
      <xdr:rowOff>139191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761959</xdr:colOff>
      <xdr:row>3</xdr:row>
      <xdr:rowOff>278680</xdr:rowOff>
    </xdr:from>
    <xdr:to>
      <xdr:col>4</xdr:col>
      <xdr:colOff>351631</xdr:colOff>
      <xdr:row>5</xdr:row>
      <xdr:rowOff>36611</xdr:rowOff>
    </xdr:to>
    <xdr:sp macro="" textlink="">
      <xdr:nvSpPr>
        <xdr:cNvPr id="2" name="rect"/>
        <xdr:cNvSpPr/>
      </xdr:nvSpPr>
      <xdr:spPr>
        <a:xfrm>
          <a:off x="2504440" y="1478280"/>
          <a:ext cx="580390" cy="4248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179999</xdr:colOff>
      <xdr:row>3</xdr:row>
      <xdr:rowOff>265658</xdr:rowOff>
    </xdr:from>
    <xdr:to>
      <xdr:col>3</xdr:col>
      <xdr:colOff>761959</xdr:colOff>
      <xdr:row>5</xdr:row>
      <xdr:rowOff>24407</xdr:rowOff>
    </xdr:to>
    <xdr:sp macro="" textlink="">
      <xdr:nvSpPr>
        <xdr:cNvPr id="3" name="rect"/>
        <xdr:cNvSpPr/>
      </xdr:nvSpPr>
      <xdr:spPr>
        <a:xfrm>
          <a:off x="1922780" y="1465580"/>
          <a:ext cx="581660" cy="4254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113911</xdr:colOff>
      <xdr:row>3</xdr:row>
      <xdr:rowOff>139303</xdr:rowOff>
    </xdr:from>
    <xdr:to>
      <xdr:col>4</xdr:col>
      <xdr:colOff>618486</xdr:colOff>
      <xdr:row>7</xdr:row>
      <xdr:rowOff>50192</xdr:rowOff>
    </xdr:to>
    <xdr:pic>
      <xdr:nvPicPr>
        <xdr:cNvPr id="2" name="图片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6865" y="1154430"/>
          <a:ext cx="504190" cy="87122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4</xdr:col>
      <xdr:colOff>47399</xdr:colOff>
      <xdr:row>10</xdr:row>
      <xdr:rowOff>139303</xdr:rowOff>
    </xdr:from>
    <xdr:to>
      <xdr:col>4</xdr:col>
      <xdr:colOff>666650</xdr:colOff>
      <xdr:row>14</xdr:row>
      <xdr:rowOff>50192</xdr:rowOff>
    </xdr:to>
    <xdr:pic>
      <xdr:nvPicPr>
        <xdr:cNvPr id="3" name="图片 2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790190" y="2929890"/>
          <a:ext cx="619125" cy="8102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4</xdr:col>
      <xdr:colOff>113911</xdr:colOff>
      <xdr:row>16</xdr:row>
      <xdr:rowOff>177403</xdr:rowOff>
    </xdr:from>
    <xdr:to>
      <xdr:col>4</xdr:col>
      <xdr:colOff>666650</xdr:colOff>
      <xdr:row>21</xdr:row>
      <xdr:rowOff>0</xdr:rowOff>
    </xdr:to>
    <xdr:pic>
      <xdr:nvPicPr>
        <xdr:cNvPr id="4" name="图片 3" descr=" 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856865" y="4484370"/>
          <a:ext cx="552450" cy="9201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4</xdr:col>
      <xdr:colOff>66512</xdr:colOff>
      <xdr:row>23</xdr:row>
      <xdr:rowOff>228600</xdr:rowOff>
    </xdr:from>
    <xdr:to>
      <xdr:col>4</xdr:col>
      <xdr:colOff>647538</xdr:colOff>
      <xdr:row>27</xdr:row>
      <xdr:rowOff>75641</xdr:rowOff>
    </xdr:to>
    <xdr:pic>
      <xdr:nvPicPr>
        <xdr:cNvPr id="5" name="图片 4" descr=" "/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2809240" y="6250305"/>
          <a:ext cx="581025" cy="746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gguangqun/Desktop/&#28014;&#21160;&#20215;&#26684;&#36235;&#21183;&#22270;2021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塑料采购价格趋势"/>
      <sheetName val="钢板采购价格趋势图"/>
      <sheetName val="化工原料趋势图"/>
      <sheetName val="钢管采购价格趋势图"/>
      <sheetName val="注塑料价格明细"/>
      <sheetName val="钢板价格明细"/>
      <sheetName val="钢管价格明细"/>
    </sheetNames>
    <sheetDataSet>
      <sheetData sheetId="0">
        <row r="2">
          <cell r="D2" t="str">
            <v>1月</v>
          </cell>
          <cell r="E2" t="str">
            <v>2月</v>
          </cell>
          <cell r="F2" t="str">
            <v>3月</v>
          </cell>
          <cell r="G2" t="str">
            <v>4月</v>
          </cell>
          <cell r="H2" t="str">
            <v>5月</v>
          </cell>
          <cell r="I2" t="str">
            <v>6月</v>
          </cell>
          <cell r="J2" t="str">
            <v>7月</v>
          </cell>
          <cell r="K2" t="str">
            <v>8月</v>
          </cell>
          <cell r="L2" t="str">
            <v>9月</v>
          </cell>
          <cell r="M2" t="str">
            <v>10月</v>
          </cell>
          <cell r="N2" t="str">
            <v>11月</v>
          </cell>
          <cell r="O2" t="str">
            <v>12月</v>
          </cell>
        </row>
        <row r="3">
          <cell r="B3" t="str">
            <v>ABS757</v>
          </cell>
          <cell r="C3" t="str">
            <v>2020年均价</v>
          </cell>
          <cell r="D3">
            <v>12.3964</v>
          </cell>
          <cell r="E3">
            <v>12.3964</v>
          </cell>
          <cell r="F3">
            <v>12.3964</v>
          </cell>
          <cell r="G3">
            <v>12.3964</v>
          </cell>
          <cell r="H3">
            <v>12.3964</v>
          </cell>
          <cell r="I3">
            <v>12.3964</v>
          </cell>
          <cell r="J3">
            <v>12.3964</v>
          </cell>
          <cell r="K3">
            <v>12.3964</v>
          </cell>
          <cell r="L3">
            <v>12.3964</v>
          </cell>
          <cell r="M3">
            <v>12.3964</v>
          </cell>
          <cell r="N3">
            <v>12.3964</v>
          </cell>
          <cell r="O3">
            <v>12.3964</v>
          </cell>
        </row>
        <row r="4">
          <cell r="B4" t="str">
            <v>ABS757</v>
          </cell>
          <cell r="C4" t="str">
            <v>2021年</v>
          </cell>
          <cell r="D4">
            <v>14.254099999999999</v>
          </cell>
          <cell r="E4">
            <v>15.1327</v>
          </cell>
          <cell r="F4">
            <v>15.4435</v>
          </cell>
          <cell r="G4">
            <v>15.2517</v>
          </cell>
          <cell r="H4">
            <v>15.3848</v>
          </cell>
          <cell r="I4">
            <v>12.3894</v>
          </cell>
          <cell r="J4">
            <v>15.7522</v>
          </cell>
        </row>
        <row r="5">
          <cell r="B5" t="str">
            <v>苯领ABS</v>
          </cell>
          <cell r="C5" t="str">
            <v>2020年均价</v>
          </cell>
          <cell r="D5">
            <v>16.899999999999999</v>
          </cell>
          <cell r="E5">
            <v>16.899999999999999</v>
          </cell>
          <cell r="F5">
            <v>16.899999999999999</v>
          </cell>
          <cell r="G5">
            <v>16.899999999999999</v>
          </cell>
          <cell r="H5">
            <v>16.899999999999999</v>
          </cell>
          <cell r="I5">
            <v>16.899999999999999</v>
          </cell>
          <cell r="J5">
            <v>16.899999999999999</v>
          </cell>
          <cell r="K5">
            <v>16.899999999999999</v>
          </cell>
          <cell r="L5">
            <v>16.899999999999999</v>
          </cell>
          <cell r="M5">
            <v>16.899999999999999</v>
          </cell>
          <cell r="N5">
            <v>16.899999999999999</v>
          </cell>
          <cell r="O5">
            <v>16.899999999999999</v>
          </cell>
        </row>
        <row r="6">
          <cell r="B6" t="str">
            <v>苯领ABS</v>
          </cell>
          <cell r="C6" t="str">
            <v>2021年</v>
          </cell>
          <cell r="D6">
            <v>16.899999999999999</v>
          </cell>
          <cell r="E6">
            <v>16.899999999999999</v>
          </cell>
          <cell r="F6">
            <v>20.796500000000002</v>
          </cell>
          <cell r="G6">
            <v>20.796500000000002</v>
          </cell>
          <cell r="H6">
            <v>20.796500000000002</v>
          </cell>
          <cell r="I6">
            <v>16.899999999999999</v>
          </cell>
        </row>
        <row r="23">
          <cell r="D23" t="str">
            <v>1月</v>
          </cell>
          <cell r="E23" t="str">
            <v>2月</v>
          </cell>
          <cell r="F23" t="str">
            <v>3月</v>
          </cell>
          <cell r="G23" t="str">
            <v>4月</v>
          </cell>
          <cell r="H23" t="str">
            <v>5月</v>
          </cell>
          <cell r="I23" t="str">
            <v>6月</v>
          </cell>
          <cell r="J23" t="str">
            <v>7月</v>
          </cell>
          <cell r="K23" t="str">
            <v>8月</v>
          </cell>
          <cell r="L23" t="str">
            <v>9月</v>
          </cell>
          <cell r="M23" t="str">
            <v>10月</v>
          </cell>
          <cell r="N23" t="str">
            <v>11月</v>
          </cell>
          <cell r="O23" t="str">
            <v>12月</v>
          </cell>
        </row>
        <row r="24">
          <cell r="B24" t="str">
            <v>K8303</v>
          </cell>
          <cell r="C24" t="str">
            <v>2020年均价</v>
          </cell>
          <cell r="D24">
            <v>8.5693000000000001</v>
          </cell>
          <cell r="E24">
            <v>8.5693000000000001</v>
          </cell>
          <cell r="F24">
            <v>8.5693000000000001</v>
          </cell>
          <cell r="G24">
            <v>8.5693000000000001</v>
          </cell>
          <cell r="H24">
            <v>8.5693000000000001</v>
          </cell>
          <cell r="I24">
            <v>8.5693000000000001</v>
          </cell>
          <cell r="J24">
            <v>8.5693000000000001</v>
          </cell>
          <cell r="K24">
            <v>8.5693000000000001</v>
          </cell>
          <cell r="L24">
            <v>8.5693000000000001</v>
          </cell>
          <cell r="M24">
            <v>8.5693000000000001</v>
          </cell>
          <cell r="N24">
            <v>8.5693000000000001</v>
          </cell>
          <cell r="O24">
            <v>8.5693000000000001</v>
          </cell>
        </row>
        <row r="25">
          <cell r="B25" t="str">
            <v>K8303</v>
          </cell>
          <cell r="C25" t="str">
            <v>2021年</v>
          </cell>
          <cell r="D25">
            <v>8.0825999999999993</v>
          </cell>
          <cell r="E25">
            <v>8.0531000000000006</v>
          </cell>
          <cell r="F25">
            <v>9.2919999999999998</v>
          </cell>
          <cell r="G25">
            <v>9.5196000000000005</v>
          </cell>
          <cell r="H25">
            <v>9.3804999999999996</v>
          </cell>
          <cell r="I25">
            <v>9.69</v>
          </cell>
          <cell r="J25">
            <v>8.4499999999999993</v>
          </cell>
        </row>
        <row r="26">
          <cell r="B26" t="str">
            <v>TP15</v>
          </cell>
          <cell r="C26" t="str">
            <v>2020年均价</v>
          </cell>
          <cell r="D26">
            <v>9.8566000000000003</v>
          </cell>
          <cell r="E26">
            <v>9.8566000000000003</v>
          </cell>
          <cell r="F26">
            <v>9.8566000000000003</v>
          </cell>
          <cell r="G26">
            <v>9.8566000000000003</v>
          </cell>
          <cell r="H26">
            <v>9.8566000000000003</v>
          </cell>
          <cell r="I26">
            <v>9.8566000000000003</v>
          </cell>
          <cell r="J26">
            <v>9.8566000000000003</v>
          </cell>
          <cell r="K26">
            <v>9.8566000000000003</v>
          </cell>
          <cell r="L26">
            <v>9.8566000000000003</v>
          </cell>
          <cell r="M26">
            <v>9.8566000000000003</v>
          </cell>
          <cell r="N26">
            <v>9.8566000000000003</v>
          </cell>
          <cell r="O26">
            <v>9.8566000000000003</v>
          </cell>
        </row>
        <row r="27">
          <cell r="B27" t="str">
            <v>TP15</v>
          </cell>
          <cell r="C27" t="str">
            <v>2021年</v>
          </cell>
          <cell r="D27">
            <v>9.8760999999999992</v>
          </cell>
          <cell r="E27">
            <v>9.8800000000000008</v>
          </cell>
          <cell r="F27">
            <v>9.8800000000000008</v>
          </cell>
          <cell r="G27">
            <v>9.8800000000000008</v>
          </cell>
          <cell r="H27">
            <v>9.8800000000000008</v>
          </cell>
          <cell r="J27">
            <v>9.8760999999999992</v>
          </cell>
        </row>
        <row r="28">
          <cell r="B28" t="str">
            <v>TP30-3058</v>
          </cell>
          <cell r="C28" t="str">
            <v>2020年均价</v>
          </cell>
          <cell r="D28">
            <v>7.0206999999999997</v>
          </cell>
          <cell r="E28">
            <v>7.0206999999999997</v>
          </cell>
          <cell r="F28">
            <v>7.0206999999999997</v>
          </cell>
          <cell r="G28">
            <v>7.0206999999999997</v>
          </cell>
          <cell r="H28">
            <v>7.0206999999999997</v>
          </cell>
          <cell r="I28">
            <v>7.0206999999999997</v>
          </cell>
          <cell r="J28">
            <v>7.0206999999999997</v>
          </cell>
          <cell r="K28">
            <v>7.0206999999999997</v>
          </cell>
          <cell r="L28">
            <v>7.0206999999999997</v>
          </cell>
          <cell r="M28">
            <v>7.0206999999999997</v>
          </cell>
          <cell r="N28">
            <v>7.0206999999999997</v>
          </cell>
          <cell r="O28">
            <v>7.0206999999999997</v>
          </cell>
        </row>
        <row r="29">
          <cell r="B29" t="str">
            <v>TP30-3058</v>
          </cell>
          <cell r="C29" t="str">
            <v>2021年</v>
          </cell>
          <cell r="D29">
            <v>6.7256999999999998</v>
          </cell>
          <cell r="E29">
            <v>6.7256999999999998</v>
          </cell>
          <cell r="F29">
            <v>6.7256999999999998</v>
          </cell>
          <cell r="G29">
            <v>6.7256999999999998</v>
          </cell>
          <cell r="H29">
            <v>6.7256999999999998</v>
          </cell>
          <cell r="I29">
            <v>6.7256999999999998</v>
          </cell>
          <cell r="J29">
            <v>6.7256999999999998</v>
          </cell>
        </row>
        <row r="51">
          <cell r="D51" t="str">
            <v>1月</v>
          </cell>
          <cell r="E51" t="str">
            <v>2月</v>
          </cell>
          <cell r="F51" t="str">
            <v>3月</v>
          </cell>
          <cell r="G51" t="str">
            <v>4月</v>
          </cell>
          <cell r="H51" t="str">
            <v>5月</v>
          </cell>
          <cell r="I51" t="str">
            <v>6月</v>
          </cell>
          <cell r="J51" t="str">
            <v>7月</v>
          </cell>
          <cell r="K51" t="str">
            <v>8月</v>
          </cell>
          <cell r="L51" t="str">
            <v>9月</v>
          </cell>
          <cell r="M51" t="str">
            <v>10月</v>
          </cell>
          <cell r="N51" t="str">
            <v>11月</v>
          </cell>
          <cell r="O51" t="str">
            <v>12月</v>
          </cell>
        </row>
        <row r="52">
          <cell r="B52" t="str">
            <v>PC 345KZ ABS+PC</v>
          </cell>
          <cell r="C52" t="str">
            <v>2020年均价</v>
          </cell>
          <cell r="D52">
            <v>17.7286</v>
          </cell>
          <cell r="E52">
            <v>17.7286</v>
          </cell>
          <cell r="F52">
            <v>17.7286</v>
          </cell>
          <cell r="G52">
            <v>17.7286</v>
          </cell>
          <cell r="H52">
            <v>17.7286</v>
          </cell>
          <cell r="I52">
            <v>17.7286</v>
          </cell>
          <cell r="J52">
            <v>17.7286</v>
          </cell>
          <cell r="K52">
            <v>17.7286</v>
          </cell>
          <cell r="L52">
            <v>17.7286</v>
          </cell>
          <cell r="M52">
            <v>17.7286</v>
          </cell>
          <cell r="N52">
            <v>17.7286</v>
          </cell>
          <cell r="O52">
            <v>17.7286</v>
          </cell>
        </row>
        <row r="53">
          <cell r="B53" t="str">
            <v>PC 345KZ ABS+PC</v>
          </cell>
          <cell r="C53" t="str">
            <v>2021年</v>
          </cell>
          <cell r="D53">
            <v>21.238900000000001</v>
          </cell>
          <cell r="E53">
            <v>21.238900000000001</v>
          </cell>
          <cell r="F53">
            <v>21.24</v>
          </cell>
          <cell r="G53">
            <v>21.946899999999999</v>
          </cell>
          <cell r="H53">
            <v>21.946899999999999</v>
          </cell>
          <cell r="I53">
            <v>16.8142</v>
          </cell>
        </row>
        <row r="54">
          <cell r="B54" t="str">
            <v>Pa6+GF35</v>
          </cell>
          <cell r="C54" t="str">
            <v>2020年均价</v>
          </cell>
          <cell r="D54">
            <v>13.0351</v>
          </cell>
          <cell r="E54">
            <v>13.0351</v>
          </cell>
          <cell r="F54">
            <v>13.0351</v>
          </cell>
          <cell r="G54">
            <v>13.0351</v>
          </cell>
          <cell r="H54">
            <v>13.0351</v>
          </cell>
          <cell r="I54">
            <v>13.0351</v>
          </cell>
          <cell r="J54">
            <v>13.0351</v>
          </cell>
          <cell r="K54">
            <v>13.0351</v>
          </cell>
          <cell r="L54">
            <v>13.0351</v>
          </cell>
          <cell r="M54">
            <v>13.0351</v>
          </cell>
          <cell r="N54">
            <v>13.0351</v>
          </cell>
          <cell r="O54">
            <v>13.0351</v>
          </cell>
        </row>
        <row r="55">
          <cell r="B55" t="str">
            <v>Pa6+GF35</v>
          </cell>
          <cell r="C55" t="str">
            <v>2021年</v>
          </cell>
          <cell r="D55">
            <v>12.831899999999999</v>
          </cell>
          <cell r="E55">
            <v>12.831899999999999</v>
          </cell>
          <cell r="F55">
            <v>12.831899999999999</v>
          </cell>
          <cell r="G55">
            <v>12.831899999999999</v>
          </cell>
          <cell r="H55">
            <v>12.831899999999999</v>
          </cell>
          <cell r="I55">
            <v>13.2743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pane ySplit="1" topLeftCell="A2" activePane="bottomLeft" state="frozen"/>
      <selection pane="bottomLeft" activeCell="R13" sqref="R13"/>
    </sheetView>
  </sheetViews>
  <sheetFormatPr defaultColWidth="9" defaultRowHeight="24.75" customHeight="1"/>
  <cols>
    <col min="1" max="1" width="6.875" style="4" customWidth="1"/>
    <col min="2" max="2" width="38.125" style="199" customWidth="1"/>
    <col min="3" max="3" width="18.375" style="199" customWidth="1"/>
    <col min="4" max="4" width="42.75"/>
  </cols>
  <sheetData>
    <row r="1" spans="1:4" ht="24.75" customHeight="1">
      <c r="A1" s="200" t="s">
        <v>0</v>
      </c>
      <c r="B1" s="201" t="s">
        <v>1</v>
      </c>
      <c r="C1" s="7" t="s">
        <v>2</v>
      </c>
      <c r="D1" s="41" t="s">
        <v>3</v>
      </c>
    </row>
    <row r="2" spans="1:4" ht="24.75" customHeight="1">
      <c r="A2" s="200">
        <v>1</v>
      </c>
      <c r="B2" s="202" t="s">
        <v>4</v>
      </c>
      <c r="C2" s="202" t="s">
        <v>5</v>
      </c>
      <c r="D2" s="203" t="s">
        <v>6</v>
      </c>
    </row>
    <row r="3" spans="1:4" ht="24.75" customHeight="1">
      <c r="A3" s="200">
        <f>A2+1</f>
        <v>2</v>
      </c>
      <c r="B3" s="204" t="s">
        <v>7</v>
      </c>
      <c r="C3" s="202" t="s">
        <v>8</v>
      </c>
      <c r="D3" s="205" t="s">
        <v>9</v>
      </c>
    </row>
    <row r="4" spans="1:4" ht="36" customHeight="1">
      <c r="A4" s="200">
        <f t="shared" ref="A4:A9" si="0">A3+1</f>
        <v>3</v>
      </c>
      <c r="B4" s="204" t="s">
        <v>10</v>
      </c>
      <c r="C4" s="202" t="s">
        <v>11</v>
      </c>
      <c r="D4" s="205" t="s">
        <v>12</v>
      </c>
    </row>
    <row r="5" spans="1:4" ht="24.75" customHeight="1">
      <c r="A5" s="200">
        <f t="shared" si="0"/>
        <v>4</v>
      </c>
      <c r="B5" s="202" t="s">
        <v>13</v>
      </c>
      <c r="C5" s="204" t="s">
        <v>14</v>
      </c>
      <c r="D5" s="203" t="s">
        <v>15</v>
      </c>
    </row>
    <row r="6" spans="1:4" ht="31.5" customHeight="1">
      <c r="A6" s="200">
        <f t="shared" si="0"/>
        <v>5</v>
      </c>
      <c r="B6" s="202" t="s">
        <v>16</v>
      </c>
      <c r="C6" s="202" t="s">
        <v>8</v>
      </c>
      <c r="D6" s="205" t="s">
        <v>17</v>
      </c>
    </row>
    <row r="7" spans="1:4" ht="24.75" customHeight="1">
      <c r="A7" s="200">
        <f t="shared" si="0"/>
        <v>6</v>
      </c>
      <c r="B7" s="202" t="s">
        <v>18</v>
      </c>
      <c r="C7" s="202" t="s">
        <v>8</v>
      </c>
      <c r="D7" s="203" t="s">
        <v>19</v>
      </c>
    </row>
    <row r="8" spans="1:4" s="198" customFormat="1" ht="24.75" customHeight="1">
      <c r="A8" s="206">
        <f t="shared" si="0"/>
        <v>7</v>
      </c>
      <c r="B8" s="207" t="s">
        <v>20</v>
      </c>
      <c r="C8" s="207" t="s">
        <v>14</v>
      </c>
      <c r="D8" s="208" t="s">
        <v>21</v>
      </c>
    </row>
    <row r="9" spans="1:4" ht="24.75" customHeight="1">
      <c r="A9" s="206">
        <f t="shared" si="0"/>
        <v>8</v>
      </c>
      <c r="B9" s="202" t="s">
        <v>22</v>
      </c>
      <c r="C9" s="202" t="s">
        <v>8</v>
      </c>
      <c r="D9" s="203" t="s">
        <v>23</v>
      </c>
    </row>
  </sheetData>
  <phoneticPr fontId="33" type="noConversion"/>
  <hyperlinks>
    <hyperlink ref="D3" location="月度物料采购成本降低情况统计表!A1" display="月度物料采购成本降低完成情况统计表"/>
    <hyperlink ref="D2" location="原材料价格趋势图!A1" display="原材料价格趋势图"/>
    <hyperlink ref="D4" location="询价单!A1" display="询价单"/>
    <hyperlink ref="D6" location="新增物料成本价格分析表!A1" display="新增物料成本价格分析表"/>
    <hyperlink ref="D5" location="'报价单（简易）'!A1" display="供应商报价单（简易）"/>
    <hyperlink ref="D7" location="物料采购价格审批表!A1" display="物料采购价格审批表"/>
    <hyperlink ref="D8" location="物料采购价格调整明细表!A1" display="物料采购价格调整明细表"/>
    <hyperlink ref="D9" location="物料采购价格调整审批表!A1" display="物料采购价格调整审批表"/>
  </hyperlink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zoomScale="85" zoomScaleNormal="85" workbookViewId="0">
      <pane xSplit="2" ySplit="2" topLeftCell="C3" activePane="bottomRight" state="frozen"/>
      <selection pane="topRight"/>
      <selection pane="bottomLeft"/>
      <selection pane="bottomRight" activeCell="K1" sqref="K1:L2"/>
    </sheetView>
  </sheetViews>
  <sheetFormatPr defaultColWidth="9" defaultRowHeight="14.25"/>
  <cols>
    <col min="1" max="1" width="6" customWidth="1"/>
    <col min="2" max="2" width="10.625" customWidth="1"/>
    <col min="3" max="3" width="21.375" customWidth="1"/>
    <col min="4" max="4" width="14.125" customWidth="1"/>
    <col min="5" max="5" width="29" customWidth="1"/>
    <col min="6" max="6" width="15.5" customWidth="1"/>
    <col min="7" max="7" width="31.75" customWidth="1"/>
    <col min="8" max="9" width="10.375"/>
    <col min="11" max="11" width="12.625" customWidth="1"/>
    <col min="12" max="12" width="10.125" customWidth="1"/>
    <col min="13" max="13" width="13" customWidth="1"/>
    <col min="14" max="14" width="18.375" customWidth="1"/>
  </cols>
  <sheetData>
    <row r="1" spans="1:15" ht="36.950000000000003" customHeight="1">
      <c r="A1" s="398" t="s">
        <v>438</v>
      </c>
      <c r="B1" s="399"/>
      <c r="C1" s="399"/>
      <c r="D1" s="400"/>
      <c r="E1" s="393" t="s">
        <v>412</v>
      </c>
      <c r="F1" s="393" t="s">
        <v>413</v>
      </c>
      <c r="G1" s="393" t="s">
        <v>348</v>
      </c>
      <c r="H1" s="406" t="s">
        <v>414</v>
      </c>
      <c r="I1" s="392" t="s">
        <v>415</v>
      </c>
      <c r="J1" s="392"/>
      <c r="K1" s="392" t="s">
        <v>437</v>
      </c>
      <c r="L1" s="392"/>
      <c r="M1" s="392" t="s">
        <v>434</v>
      </c>
      <c r="N1" s="392" t="s">
        <v>433</v>
      </c>
      <c r="O1" s="437"/>
    </row>
    <row r="2" spans="1:15" ht="13.5" customHeight="1">
      <c r="A2" s="401"/>
      <c r="B2" s="402"/>
      <c r="C2" s="402"/>
      <c r="D2" s="403"/>
      <c r="E2" s="394"/>
      <c r="F2" s="394"/>
      <c r="G2" s="394"/>
      <c r="H2" s="406"/>
      <c r="I2" s="392"/>
      <c r="J2" s="392"/>
      <c r="K2" s="392"/>
      <c r="L2" s="392"/>
      <c r="M2" s="392"/>
      <c r="N2" s="392"/>
      <c r="O2" s="437"/>
    </row>
    <row r="3" spans="1:15" s="39" customFormat="1" ht="38.1" customHeight="1">
      <c r="A3" s="396">
        <v>1</v>
      </c>
      <c r="B3" s="410" t="s">
        <v>349</v>
      </c>
      <c r="C3" s="404" t="s">
        <v>350</v>
      </c>
      <c r="D3" s="404"/>
      <c r="E3" s="210" t="s">
        <v>351</v>
      </c>
      <c r="F3" s="41">
        <v>64.12</v>
      </c>
      <c r="G3" s="42" t="s">
        <v>352</v>
      </c>
      <c r="H3" s="214" t="s">
        <v>353</v>
      </c>
      <c r="I3" s="214" t="s">
        <v>354</v>
      </c>
      <c r="J3" s="214" t="s">
        <v>429</v>
      </c>
      <c r="K3" s="214">
        <v>70.42</v>
      </c>
      <c r="L3" s="391" t="s">
        <v>416</v>
      </c>
      <c r="M3" s="214">
        <v>73.738</v>
      </c>
      <c r="N3" s="391" t="s">
        <v>435</v>
      </c>
      <c r="O3" s="437"/>
    </row>
    <row r="4" spans="1:15" s="40" customFormat="1" ht="38.1" customHeight="1">
      <c r="A4" s="412"/>
      <c r="B4" s="410"/>
      <c r="C4" s="404" t="s">
        <v>355</v>
      </c>
      <c r="D4" s="404"/>
      <c r="E4" s="42" t="s">
        <v>356</v>
      </c>
      <c r="F4" s="41">
        <v>46.9</v>
      </c>
      <c r="G4" s="42" t="s">
        <v>357</v>
      </c>
      <c r="H4" s="214" t="s">
        <v>353</v>
      </c>
      <c r="I4" s="214" t="s">
        <v>354</v>
      </c>
      <c r="J4" s="214" t="s">
        <v>429</v>
      </c>
      <c r="K4" s="214">
        <v>52.78</v>
      </c>
      <c r="L4" s="391"/>
      <c r="M4" s="214">
        <v>53.935000000000002</v>
      </c>
      <c r="N4" s="391"/>
      <c r="O4" s="437"/>
    </row>
    <row r="5" spans="1:15" s="40" customFormat="1" ht="38.1" customHeight="1">
      <c r="A5" s="395">
        <v>2</v>
      </c>
      <c r="B5" s="411" t="s">
        <v>358</v>
      </c>
      <c r="C5" s="405" t="s">
        <v>411</v>
      </c>
      <c r="D5" s="404"/>
      <c r="E5" s="212"/>
      <c r="F5" s="41">
        <v>39.200000000000003</v>
      </c>
      <c r="G5" s="42" t="s">
        <v>359</v>
      </c>
      <c r="H5" s="214" t="s">
        <v>360</v>
      </c>
      <c r="I5" s="214" t="s">
        <v>361</v>
      </c>
      <c r="J5" s="214" t="s">
        <v>430</v>
      </c>
      <c r="K5" s="214">
        <v>46.02</v>
      </c>
      <c r="L5" s="392" t="s">
        <v>417</v>
      </c>
      <c r="M5" s="215"/>
      <c r="N5" s="391" t="s">
        <v>436</v>
      </c>
      <c r="O5" s="437"/>
    </row>
    <row r="6" spans="1:15" s="40" customFormat="1" ht="38.1" customHeight="1">
      <c r="A6" s="412"/>
      <c r="B6" s="411"/>
      <c r="C6" s="405" t="s">
        <v>410</v>
      </c>
      <c r="D6" s="404"/>
      <c r="E6" s="212"/>
      <c r="F6" s="41">
        <v>39.200000000000003</v>
      </c>
      <c r="G6" s="42" t="s">
        <v>362</v>
      </c>
      <c r="H6" s="214" t="s">
        <v>360</v>
      </c>
      <c r="I6" s="214" t="s">
        <v>361</v>
      </c>
      <c r="J6" s="214" t="s">
        <v>430</v>
      </c>
      <c r="K6" s="214">
        <v>46.5</v>
      </c>
      <c r="L6" s="392"/>
      <c r="M6" s="215"/>
      <c r="N6" s="391"/>
      <c r="O6" s="437"/>
    </row>
    <row r="7" spans="1:15" s="40" customFormat="1" ht="38.1" customHeight="1">
      <c r="A7" s="395">
        <v>3</v>
      </c>
      <c r="B7" s="410" t="s">
        <v>363</v>
      </c>
      <c r="C7" s="404" t="s">
        <v>364</v>
      </c>
      <c r="D7" s="404"/>
      <c r="E7" s="211" t="s">
        <v>427</v>
      </c>
      <c r="F7" s="213" t="s">
        <v>428</v>
      </c>
      <c r="G7" s="42" t="s">
        <v>365</v>
      </c>
      <c r="H7" s="214" t="s">
        <v>366</v>
      </c>
      <c r="I7" s="214" t="s">
        <v>361</v>
      </c>
      <c r="J7" s="214" t="s">
        <v>431</v>
      </c>
      <c r="K7" s="214">
        <v>143.85</v>
      </c>
      <c r="L7" s="392" t="s">
        <v>418</v>
      </c>
      <c r="M7" s="215"/>
      <c r="N7" s="215"/>
      <c r="O7" s="437"/>
    </row>
    <row r="8" spans="1:15" s="40" customFormat="1" ht="38.1" customHeight="1">
      <c r="A8" s="396"/>
      <c r="B8" s="410"/>
      <c r="C8" s="404" t="s">
        <v>367</v>
      </c>
      <c r="D8" s="404"/>
      <c r="E8" s="211" t="s">
        <v>425</v>
      </c>
      <c r="F8" s="213" t="s">
        <v>426</v>
      </c>
      <c r="G8" s="42" t="s">
        <v>368</v>
      </c>
      <c r="H8" s="214" t="s">
        <v>366</v>
      </c>
      <c r="I8" s="216" t="s">
        <v>432</v>
      </c>
      <c r="J8" s="214" t="s">
        <v>431</v>
      </c>
      <c r="K8" s="214">
        <v>119.19</v>
      </c>
      <c r="L8" s="392"/>
      <c r="M8" s="215"/>
      <c r="N8" s="215"/>
      <c r="O8" s="437"/>
    </row>
    <row r="9" spans="1:15" s="40" customFormat="1" ht="38.1" customHeight="1">
      <c r="A9" s="396"/>
      <c r="B9" s="410"/>
      <c r="C9" s="404" t="s">
        <v>369</v>
      </c>
      <c r="D9" s="404"/>
      <c r="E9" s="212" t="s">
        <v>419</v>
      </c>
      <c r="F9" s="41">
        <v>41.3</v>
      </c>
      <c r="G9" s="42" t="s">
        <v>370</v>
      </c>
      <c r="H9" s="214" t="s">
        <v>371</v>
      </c>
      <c r="I9" s="214" t="s">
        <v>361</v>
      </c>
      <c r="J9" s="214" t="s">
        <v>431</v>
      </c>
      <c r="K9" s="214">
        <v>44.03</v>
      </c>
      <c r="L9" s="392"/>
      <c r="M9" s="215"/>
      <c r="N9" s="391" t="s">
        <v>422</v>
      </c>
      <c r="O9" s="437"/>
    </row>
    <row r="10" spans="1:15" s="40" customFormat="1" ht="38.1" customHeight="1">
      <c r="A10" s="397"/>
      <c r="B10" s="410"/>
      <c r="C10" s="404" t="s">
        <v>372</v>
      </c>
      <c r="D10" s="404"/>
      <c r="E10" s="212" t="s">
        <v>420</v>
      </c>
      <c r="F10" s="41">
        <v>41.3</v>
      </c>
      <c r="G10" s="42" t="s">
        <v>373</v>
      </c>
      <c r="H10" s="214" t="s">
        <v>371</v>
      </c>
      <c r="I10" s="214" t="s">
        <v>361</v>
      </c>
      <c r="J10" s="214" t="s">
        <v>431</v>
      </c>
      <c r="K10" s="214">
        <v>47.95</v>
      </c>
      <c r="L10" s="392"/>
      <c r="M10" s="215"/>
      <c r="N10" s="391"/>
      <c r="O10" s="437"/>
    </row>
    <row r="11" spans="1:15" s="40" customFormat="1" ht="38.1" customHeight="1">
      <c r="A11" s="408">
        <v>4</v>
      </c>
      <c r="B11" s="411" t="s">
        <v>374</v>
      </c>
      <c r="C11" s="404" t="s">
        <v>375</v>
      </c>
      <c r="D11" s="404"/>
      <c r="E11" s="211" t="s">
        <v>423</v>
      </c>
      <c r="F11" s="213" t="s">
        <v>424</v>
      </c>
      <c r="G11" s="42" t="s">
        <v>376</v>
      </c>
      <c r="H11" s="214" t="s">
        <v>366</v>
      </c>
      <c r="I11" s="214" t="s">
        <v>361</v>
      </c>
      <c r="J11" s="214" t="s">
        <v>431</v>
      </c>
      <c r="K11" s="214">
        <v>110</v>
      </c>
      <c r="L11" s="392"/>
      <c r="M11" s="215"/>
      <c r="N11" s="215"/>
      <c r="O11" s="437"/>
    </row>
    <row r="12" spans="1:15" s="40" customFormat="1" ht="42.75" customHeight="1">
      <c r="A12" s="409"/>
      <c r="B12" s="411"/>
      <c r="C12" s="407" t="s">
        <v>369</v>
      </c>
      <c r="D12" s="407"/>
      <c r="E12" s="212" t="s">
        <v>421</v>
      </c>
      <c r="F12" s="41">
        <v>41.3</v>
      </c>
      <c r="G12" s="42" t="s">
        <v>373</v>
      </c>
      <c r="H12" s="214" t="s">
        <v>371</v>
      </c>
      <c r="I12" s="214" t="s">
        <v>361</v>
      </c>
      <c r="J12" s="214" t="s">
        <v>431</v>
      </c>
      <c r="K12" s="214">
        <v>44.03</v>
      </c>
      <c r="L12" s="392"/>
      <c r="M12" s="215"/>
      <c r="N12" s="391" t="s">
        <v>422</v>
      </c>
      <c r="O12" s="437"/>
    </row>
    <row r="13" spans="1:15">
      <c r="H13" s="215"/>
      <c r="I13" s="215"/>
      <c r="J13" s="215"/>
      <c r="K13" s="215"/>
      <c r="L13" s="215"/>
      <c r="M13" s="215"/>
      <c r="N13" s="391"/>
    </row>
  </sheetData>
  <mergeCells count="36">
    <mergeCell ref="O1:O12"/>
    <mergeCell ref="C7:D7"/>
    <mergeCell ref="C8:D8"/>
    <mergeCell ref="C9:D9"/>
    <mergeCell ref="C10:D10"/>
    <mergeCell ref="C11:D11"/>
    <mergeCell ref="B3:B4"/>
    <mergeCell ref="B5:B6"/>
    <mergeCell ref="B7:B10"/>
    <mergeCell ref="B11:B12"/>
    <mergeCell ref="A3:A4"/>
    <mergeCell ref="A5:A6"/>
    <mergeCell ref="E1:E2"/>
    <mergeCell ref="A7:A10"/>
    <mergeCell ref="L3:L4"/>
    <mergeCell ref="L5:L6"/>
    <mergeCell ref="A1:D2"/>
    <mergeCell ref="C3:D3"/>
    <mergeCell ref="C4:D4"/>
    <mergeCell ref="C5:D5"/>
    <mergeCell ref="C6:D6"/>
    <mergeCell ref="H1:H2"/>
    <mergeCell ref="I1:I2"/>
    <mergeCell ref="F1:F2"/>
    <mergeCell ref="G1:G2"/>
    <mergeCell ref="L7:L12"/>
    <mergeCell ref="C12:D12"/>
    <mergeCell ref="A11:A12"/>
    <mergeCell ref="N12:N13"/>
    <mergeCell ref="J1:J2"/>
    <mergeCell ref="K1:L2"/>
    <mergeCell ref="M1:M2"/>
    <mergeCell ref="N1:N2"/>
    <mergeCell ref="N3:N4"/>
    <mergeCell ref="N5:N6"/>
    <mergeCell ref="N9:N10"/>
  </mergeCells>
  <phoneticPr fontId="3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="90" zoomScaleNormal="90" workbookViewId="0">
      <selection activeCell="R13" sqref="R13"/>
    </sheetView>
  </sheetViews>
  <sheetFormatPr defaultColWidth="9" defaultRowHeight="22.5" customHeight="1"/>
  <cols>
    <col min="1" max="1" width="15.75" style="31" customWidth="1"/>
    <col min="2" max="2" width="13" style="31" customWidth="1"/>
    <col min="3" max="3" width="5" style="31" customWidth="1"/>
    <col min="4" max="4" width="9" style="31"/>
    <col min="5" max="5" width="11.75" style="31" customWidth="1"/>
    <col min="6" max="6" width="10.625" style="31" customWidth="1"/>
    <col min="7" max="7" width="9" style="31"/>
    <col min="8" max="8" width="7.5" style="31" customWidth="1"/>
    <col min="9" max="9" width="9.75" style="31" customWidth="1"/>
    <col min="10" max="10" width="10.625" style="31" customWidth="1"/>
    <col min="11" max="11" width="11.125" style="31" customWidth="1"/>
    <col min="12" max="16384" width="9" style="31"/>
  </cols>
  <sheetData>
    <row r="1" spans="1:19" ht="29.25" customHeight="1">
      <c r="A1" s="224" t="s">
        <v>377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9" ht="21.75" customHeight="1">
      <c r="A2" s="32" t="s">
        <v>378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9" ht="16.5" customHeight="1">
      <c r="A3" s="34" t="s">
        <v>163</v>
      </c>
      <c r="B3" s="352"/>
      <c r="C3" s="353"/>
      <c r="D3" s="354"/>
      <c r="E3" s="34" t="s">
        <v>86</v>
      </c>
      <c r="F3" s="351"/>
      <c r="G3" s="351"/>
      <c r="H3" s="360" t="s">
        <v>55</v>
      </c>
      <c r="I3" s="360"/>
      <c r="J3" s="352"/>
      <c r="K3" s="354"/>
      <c r="L3" s="38"/>
      <c r="M3" s="38"/>
      <c r="N3" s="38"/>
      <c r="O3" s="38"/>
      <c r="P3" s="38"/>
      <c r="Q3" s="38"/>
      <c r="R3" s="38"/>
      <c r="S3" s="38"/>
    </row>
    <row r="4" spans="1:19" ht="16.5" customHeight="1">
      <c r="A4" s="34" t="s">
        <v>379</v>
      </c>
      <c r="B4" s="352"/>
      <c r="C4" s="353"/>
      <c r="D4" s="354"/>
      <c r="E4" s="34" t="s">
        <v>380</v>
      </c>
      <c r="F4" s="351"/>
      <c r="G4" s="351"/>
      <c r="H4" s="360" t="s">
        <v>381</v>
      </c>
      <c r="I4" s="360"/>
      <c r="J4" s="366"/>
      <c r="K4" s="413"/>
      <c r="L4" s="38"/>
      <c r="M4" s="38"/>
      <c r="N4" s="38"/>
      <c r="O4" s="38"/>
      <c r="P4" s="38"/>
      <c r="Q4" s="38"/>
      <c r="R4" s="38"/>
      <c r="S4" s="38"/>
    </row>
    <row r="5" spans="1:19" ht="22.5" customHeight="1">
      <c r="A5" s="34" t="s">
        <v>232</v>
      </c>
      <c r="B5" s="352"/>
      <c r="C5" s="353"/>
      <c r="D5" s="354"/>
      <c r="E5" s="35" t="s">
        <v>382</v>
      </c>
      <c r="F5" s="352"/>
      <c r="G5" s="354"/>
      <c r="H5" s="360" t="s">
        <v>233</v>
      </c>
      <c r="I5" s="360"/>
      <c r="J5" s="352"/>
      <c r="K5" s="354"/>
      <c r="L5" s="38"/>
      <c r="M5" s="38"/>
      <c r="N5" s="38"/>
      <c r="O5" s="38"/>
      <c r="P5" s="38"/>
      <c r="Q5" s="38"/>
      <c r="R5" s="38"/>
      <c r="S5" s="38"/>
    </row>
    <row r="6" spans="1:19" ht="16.5" customHeight="1">
      <c r="A6" s="357" t="s">
        <v>383</v>
      </c>
      <c r="B6" s="358"/>
      <c r="C6" s="358"/>
      <c r="D6" s="358"/>
      <c r="E6" s="358"/>
      <c r="F6" s="358"/>
      <c r="G6" s="358"/>
      <c r="H6" s="358"/>
      <c r="I6" s="358"/>
      <c r="J6" s="358"/>
      <c r="K6" s="359"/>
    </row>
    <row r="7" spans="1:19" ht="16.5" customHeight="1">
      <c r="A7" s="360" t="s">
        <v>184</v>
      </c>
      <c r="B7" s="416" t="s">
        <v>384</v>
      </c>
      <c r="C7" s="366" t="s">
        <v>385</v>
      </c>
      <c r="D7" s="367"/>
      <c r="E7" s="367"/>
      <c r="F7" s="413"/>
      <c r="G7" s="366" t="s">
        <v>386</v>
      </c>
      <c r="H7" s="367"/>
      <c r="I7" s="367"/>
      <c r="J7" s="418" t="s">
        <v>387</v>
      </c>
      <c r="K7" s="414" t="s">
        <v>388</v>
      </c>
    </row>
    <row r="8" spans="1:19" s="30" customFormat="1" ht="27" customHeight="1">
      <c r="A8" s="360"/>
      <c r="B8" s="417"/>
      <c r="C8" s="35" t="s">
        <v>88</v>
      </c>
      <c r="D8" s="34" t="s">
        <v>186</v>
      </c>
      <c r="E8" s="35" t="s">
        <v>187</v>
      </c>
      <c r="F8" s="34" t="s">
        <v>181</v>
      </c>
      <c r="G8" s="34" t="s">
        <v>186</v>
      </c>
      <c r="H8" s="34" t="s">
        <v>187</v>
      </c>
      <c r="I8" s="36" t="s">
        <v>181</v>
      </c>
      <c r="J8" s="418"/>
      <c r="K8" s="415"/>
    </row>
    <row r="9" spans="1:19" s="30" customFormat="1" ht="16.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9" s="30" customFormat="1" ht="16.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9" ht="16.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9" ht="16.5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9" ht="16.5" customHeight="1">
      <c r="A13" s="357" t="s">
        <v>389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</row>
    <row r="14" spans="1:19" ht="16.5" customHeight="1">
      <c r="A14" s="360" t="s">
        <v>184</v>
      </c>
      <c r="B14" s="416" t="s">
        <v>384</v>
      </c>
      <c r="C14" s="366" t="s">
        <v>390</v>
      </c>
      <c r="D14" s="367"/>
      <c r="E14" s="367"/>
      <c r="F14" s="413"/>
      <c r="G14" s="366" t="s">
        <v>391</v>
      </c>
      <c r="H14" s="367"/>
      <c r="I14" s="367"/>
      <c r="J14" s="418" t="s">
        <v>387</v>
      </c>
      <c r="K14" s="414" t="s">
        <v>388</v>
      </c>
    </row>
    <row r="15" spans="1:19" ht="27" customHeight="1">
      <c r="A15" s="360"/>
      <c r="B15" s="417"/>
      <c r="C15" s="35" t="s">
        <v>88</v>
      </c>
      <c r="D15" s="34" t="s">
        <v>186</v>
      </c>
      <c r="E15" s="34" t="s">
        <v>187</v>
      </c>
      <c r="F15" s="34" t="s">
        <v>181</v>
      </c>
      <c r="G15" s="34" t="s">
        <v>186</v>
      </c>
      <c r="H15" s="34" t="s">
        <v>187</v>
      </c>
      <c r="I15" s="36" t="s">
        <v>181</v>
      </c>
      <c r="J15" s="418"/>
      <c r="K15" s="415"/>
    </row>
    <row r="16" spans="1:19" ht="16.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16.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16.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16.5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6.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ht="16.5" customHeight="1">
      <c r="A21" s="420" t="s">
        <v>238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</row>
    <row r="22" spans="1:11" ht="16.5" customHeight="1">
      <c r="A22" s="360" t="s">
        <v>239</v>
      </c>
      <c r="B22" s="360"/>
      <c r="C22" s="360"/>
      <c r="D22" s="360" t="s">
        <v>235</v>
      </c>
      <c r="E22" s="360"/>
      <c r="F22" s="360"/>
      <c r="G22" s="366" t="s">
        <v>240</v>
      </c>
      <c r="H22" s="367"/>
      <c r="I22" s="367"/>
      <c r="J22" s="360" t="s">
        <v>241</v>
      </c>
      <c r="K22" s="360"/>
    </row>
    <row r="23" spans="1:11" ht="16.5" customHeight="1">
      <c r="A23" s="34" t="s">
        <v>25</v>
      </c>
      <c r="B23" s="34" t="s">
        <v>181</v>
      </c>
      <c r="C23" s="35" t="s">
        <v>242</v>
      </c>
      <c r="D23" s="34" t="s">
        <v>25</v>
      </c>
      <c r="E23" s="34" t="s">
        <v>181</v>
      </c>
      <c r="F23" s="34" t="s">
        <v>242</v>
      </c>
      <c r="G23" s="34" t="s">
        <v>25</v>
      </c>
      <c r="H23" s="34" t="s">
        <v>181</v>
      </c>
      <c r="I23" s="36" t="s">
        <v>242</v>
      </c>
      <c r="J23" s="360"/>
      <c r="K23" s="360"/>
    </row>
    <row r="24" spans="1:11" ht="16.5" customHeight="1">
      <c r="A24" s="34" t="s">
        <v>114</v>
      </c>
      <c r="B24" s="34"/>
      <c r="C24" s="34"/>
      <c r="D24" s="34" t="s">
        <v>114</v>
      </c>
      <c r="E24" s="34"/>
      <c r="F24" s="34"/>
      <c r="G24" s="34" t="s">
        <v>114</v>
      </c>
      <c r="H24" s="34"/>
      <c r="I24" s="34"/>
      <c r="J24" s="419"/>
      <c r="K24" s="419"/>
    </row>
    <row r="25" spans="1:11" ht="16.5" customHeight="1">
      <c r="A25" s="34" t="s">
        <v>243</v>
      </c>
      <c r="B25" s="34"/>
      <c r="C25" s="34"/>
      <c r="D25" s="34" t="s">
        <v>243</v>
      </c>
      <c r="E25" s="34"/>
      <c r="F25" s="34"/>
      <c r="G25" s="34" t="s">
        <v>243</v>
      </c>
      <c r="H25" s="34"/>
      <c r="I25" s="34"/>
      <c r="J25" s="419"/>
      <c r="K25" s="419"/>
    </row>
    <row r="26" spans="1:11" ht="16.5" customHeight="1">
      <c r="A26" s="34" t="s">
        <v>115</v>
      </c>
      <c r="B26" s="34"/>
      <c r="C26" s="34"/>
      <c r="D26" s="34" t="s">
        <v>115</v>
      </c>
      <c r="E26" s="34"/>
      <c r="F26" s="34"/>
      <c r="G26" s="34" t="s">
        <v>115</v>
      </c>
      <c r="H26" s="34"/>
      <c r="I26" s="34"/>
      <c r="J26" s="419"/>
      <c r="K26" s="419"/>
    </row>
    <row r="27" spans="1:11" ht="16.5" customHeight="1">
      <c r="A27" s="34" t="s">
        <v>198</v>
      </c>
      <c r="B27" s="34"/>
      <c r="C27" s="34"/>
      <c r="D27" s="34" t="s">
        <v>198</v>
      </c>
      <c r="E27" s="34"/>
      <c r="F27" s="34"/>
      <c r="G27" s="34" t="s">
        <v>198</v>
      </c>
      <c r="H27" s="34"/>
      <c r="I27" s="34"/>
      <c r="J27" s="419"/>
      <c r="K27" s="419"/>
    </row>
    <row r="28" spans="1:11" ht="16.5" customHeight="1">
      <c r="A28" s="34" t="s">
        <v>244</v>
      </c>
      <c r="B28" s="34"/>
      <c r="C28" s="34"/>
      <c r="D28" s="34" t="s">
        <v>244</v>
      </c>
      <c r="E28" s="34"/>
      <c r="F28" s="34"/>
      <c r="G28" s="34" t="s">
        <v>244</v>
      </c>
      <c r="H28" s="34"/>
      <c r="I28" s="34"/>
      <c r="J28" s="419"/>
      <c r="K28" s="419"/>
    </row>
    <row r="29" spans="1:11" ht="16.5" customHeight="1">
      <c r="A29" s="34" t="s">
        <v>139</v>
      </c>
      <c r="B29" s="34"/>
      <c r="C29" s="34"/>
      <c r="D29" s="34" t="s">
        <v>139</v>
      </c>
      <c r="E29" s="34"/>
      <c r="F29" s="34"/>
      <c r="G29" s="34" t="s">
        <v>139</v>
      </c>
      <c r="H29" s="34"/>
      <c r="I29" s="34"/>
      <c r="J29" s="419"/>
      <c r="K29" s="419"/>
    </row>
    <row r="30" spans="1:11" ht="16.5" customHeight="1">
      <c r="A30" s="31" t="s">
        <v>245</v>
      </c>
      <c r="D30" s="31" t="s">
        <v>246</v>
      </c>
      <c r="G30" s="31" t="s">
        <v>392</v>
      </c>
    </row>
  </sheetData>
  <mergeCells count="33">
    <mergeCell ref="J24:K29"/>
    <mergeCell ref="J22:K23"/>
    <mergeCell ref="A21:K21"/>
    <mergeCell ref="A22:C22"/>
    <mergeCell ref="D22:F22"/>
    <mergeCell ref="G22:I22"/>
    <mergeCell ref="K7:K8"/>
    <mergeCell ref="K14:K15"/>
    <mergeCell ref="A6:K6"/>
    <mergeCell ref="C7:F7"/>
    <mergeCell ref="G7:I7"/>
    <mergeCell ref="A13:K13"/>
    <mergeCell ref="C14:F14"/>
    <mergeCell ref="G14:I14"/>
    <mergeCell ref="A7:A8"/>
    <mergeCell ref="A14:A15"/>
    <mergeCell ref="B7:B8"/>
    <mergeCell ref="B14:B15"/>
    <mergeCell ref="J7:J8"/>
    <mergeCell ref="J14:J15"/>
    <mergeCell ref="B4:D4"/>
    <mergeCell ref="F4:G4"/>
    <mergeCell ref="H4:I4"/>
    <mergeCell ref="J4:K4"/>
    <mergeCell ref="B5:D5"/>
    <mergeCell ref="F5:G5"/>
    <mergeCell ref="H5:I5"/>
    <mergeCell ref="J5:K5"/>
    <mergeCell ref="A1:K1"/>
    <mergeCell ref="B3:D3"/>
    <mergeCell ref="F3:G3"/>
    <mergeCell ref="H3:I3"/>
    <mergeCell ref="J3:K3"/>
  </mergeCells>
  <phoneticPr fontId="3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R13" sqref="R13"/>
    </sheetView>
  </sheetViews>
  <sheetFormatPr defaultColWidth="9" defaultRowHeight="14.25"/>
  <cols>
    <col min="1" max="1" width="4.375" style="4" customWidth="1"/>
    <col min="2" max="2" width="18.125" style="4" customWidth="1"/>
    <col min="3" max="3" width="19" style="4" customWidth="1"/>
    <col min="4" max="4" width="5.75" style="4" customWidth="1"/>
    <col min="5" max="5" width="8.375" style="4" customWidth="1"/>
    <col min="6" max="6" width="7" style="4" customWidth="1"/>
    <col min="7" max="8" width="9.125" style="4" customWidth="1"/>
    <col min="9" max="9" width="4.875" style="4" customWidth="1"/>
    <col min="10" max="10" width="9" style="4" customWidth="1"/>
    <col min="11" max="11" width="9.125" style="4" customWidth="1"/>
    <col min="12" max="12" width="7.375" style="4" customWidth="1"/>
    <col min="13" max="13" width="10.375" style="4" customWidth="1"/>
    <col min="14" max="16384" width="9" style="4"/>
  </cols>
  <sheetData>
    <row r="1" spans="1:13" ht="34.5" customHeight="1">
      <c r="A1" s="422" t="s">
        <v>393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</row>
    <row r="2" spans="1:13" s="1" customFormat="1" ht="23.25" customHeight="1">
      <c r="A2" s="423" t="s">
        <v>394</v>
      </c>
      <c r="B2" s="423"/>
      <c r="C2" s="5"/>
      <c r="D2" s="5"/>
      <c r="E2" s="5"/>
      <c r="F2" s="5"/>
      <c r="G2" s="5"/>
      <c r="H2" s="5"/>
      <c r="I2" s="424" t="s">
        <v>395</v>
      </c>
      <c r="J2" s="424"/>
      <c r="K2" s="424"/>
      <c r="L2" s="424"/>
      <c r="M2" s="424"/>
    </row>
    <row r="3" spans="1:13" s="2" customFormat="1" ht="43.5" customHeight="1">
      <c r="A3" s="6" t="s">
        <v>0</v>
      </c>
      <c r="B3" s="7" t="s">
        <v>396</v>
      </c>
      <c r="C3" s="6" t="s">
        <v>397</v>
      </c>
      <c r="D3" s="6" t="s">
        <v>185</v>
      </c>
      <c r="E3" s="8" t="s">
        <v>398</v>
      </c>
      <c r="F3" s="9" t="s">
        <v>399</v>
      </c>
      <c r="G3" s="2" t="s">
        <v>233</v>
      </c>
      <c r="H3" s="9" t="s">
        <v>254</v>
      </c>
      <c r="I3" s="9" t="s">
        <v>400</v>
      </c>
      <c r="J3" s="9" t="s">
        <v>256</v>
      </c>
      <c r="K3" s="9" t="s">
        <v>401</v>
      </c>
      <c r="L3" s="9" t="s">
        <v>402</v>
      </c>
      <c r="M3" s="6" t="s">
        <v>60</v>
      </c>
    </row>
    <row r="4" spans="1:13" s="1" customFormat="1" ht="22.5" customHeight="1">
      <c r="A4" s="10">
        <v>1</v>
      </c>
      <c r="B4" s="11"/>
      <c r="C4" s="6"/>
      <c r="D4" s="6"/>
      <c r="E4" s="6"/>
      <c r="F4" s="12"/>
      <c r="G4" s="13"/>
      <c r="H4" s="14"/>
      <c r="I4" s="27"/>
      <c r="J4" s="27"/>
      <c r="K4" s="27"/>
      <c r="L4" s="27"/>
      <c r="M4" s="7"/>
    </row>
    <row r="5" spans="1:13" s="1" customFormat="1" ht="22.5" customHeight="1">
      <c r="A5" s="10">
        <v>2</v>
      </c>
      <c r="B5" s="11"/>
      <c r="C5" s="6"/>
      <c r="D5" s="6"/>
      <c r="E5" s="6"/>
      <c r="F5" s="12"/>
      <c r="G5" s="13"/>
      <c r="H5" s="14"/>
      <c r="I5" s="27"/>
      <c r="J5" s="27"/>
      <c r="K5" s="27"/>
      <c r="L5" s="27"/>
      <c r="M5" s="7"/>
    </row>
    <row r="6" spans="1:13" s="1" customFormat="1" ht="22.5" customHeight="1">
      <c r="A6" s="10">
        <v>3</v>
      </c>
      <c r="B6" s="11"/>
      <c r="C6" s="6"/>
      <c r="D6" s="6"/>
      <c r="E6" s="6"/>
      <c r="F6" s="12"/>
      <c r="G6" s="13"/>
      <c r="H6" s="14"/>
      <c r="I6" s="27"/>
      <c r="J6" s="27"/>
      <c r="K6" s="27"/>
      <c r="L6" s="27"/>
      <c r="M6" s="7"/>
    </row>
    <row r="7" spans="1:13" s="1" customFormat="1" ht="22.5" customHeight="1">
      <c r="A7" s="10">
        <v>4</v>
      </c>
      <c r="B7" s="11"/>
      <c r="C7" s="6"/>
      <c r="D7" s="6"/>
      <c r="E7" s="6"/>
      <c r="F7" s="12"/>
      <c r="G7" s="13"/>
      <c r="H7" s="14"/>
      <c r="I7" s="27"/>
      <c r="J7" s="27"/>
      <c r="K7" s="27"/>
      <c r="L7" s="27"/>
      <c r="M7" s="7"/>
    </row>
    <row r="8" spans="1:13" s="1" customFormat="1" ht="22.5" customHeight="1">
      <c r="A8" s="10">
        <v>5</v>
      </c>
      <c r="B8" s="11"/>
      <c r="C8" s="6"/>
      <c r="D8" s="6"/>
      <c r="E8" s="6"/>
      <c r="F8" s="12"/>
      <c r="G8" s="13"/>
      <c r="H8" s="14"/>
      <c r="I8" s="27"/>
      <c r="J8" s="27"/>
      <c r="K8" s="27"/>
      <c r="L8" s="27"/>
      <c r="M8" s="7"/>
    </row>
    <row r="9" spans="1:13" s="1" customFormat="1" ht="22.5" customHeight="1">
      <c r="A9" s="10">
        <v>6</v>
      </c>
      <c r="B9" s="11"/>
      <c r="C9" s="6"/>
      <c r="D9" s="6"/>
      <c r="E9" s="6"/>
      <c r="F9" s="12"/>
      <c r="G9" s="13"/>
      <c r="H9" s="14"/>
      <c r="I9" s="27"/>
      <c r="J9" s="27"/>
      <c r="K9" s="27"/>
      <c r="L9" s="27"/>
      <c r="M9" s="7"/>
    </row>
    <row r="10" spans="1:13" s="1" customFormat="1" ht="29.25" customHeight="1">
      <c r="A10" s="425" t="s">
        <v>403</v>
      </c>
      <c r="B10" s="426"/>
      <c r="C10" s="426"/>
      <c r="D10" s="426"/>
      <c r="E10" s="426"/>
      <c r="F10" s="426"/>
      <c r="G10" s="426"/>
      <c r="H10" s="426"/>
      <c r="I10" s="426"/>
      <c r="J10" s="426"/>
      <c r="K10" s="426"/>
      <c r="L10" s="426"/>
      <c r="M10" s="427"/>
    </row>
    <row r="11" spans="1:13" s="3" customFormat="1" ht="38.25" customHeight="1">
      <c r="A11" s="428" t="s">
        <v>404</v>
      </c>
      <c r="B11" s="429"/>
      <c r="C11" s="15" t="s">
        <v>405</v>
      </c>
      <c r="D11" s="16"/>
      <c r="E11" s="430" t="s">
        <v>406</v>
      </c>
      <c r="F11" s="431"/>
      <c r="G11" s="17"/>
      <c r="H11" s="430" t="s">
        <v>407</v>
      </c>
      <c r="I11" s="431"/>
      <c r="J11" s="432"/>
      <c r="K11" s="430" t="s">
        <v>408</v>
      </c>
      <c r="L11" s="431"/>
      <c r="M11" s="432"/>
    </row>
    <row r="12" spans="1:13" s="3" customFormat="1" ht="36.75" customHeight="1">
      <c r="A12" s="18"/>
      <c r="B12" s="19"/>
      <c r="C12" s="20"/>
      <c r="D12" s="21"/>
      <c r="E12" s="22"/>
      <c r="F12" s="23"/>
      <c r="G12" s="23"/>
      <c r="H12" s="22"/>
      <c r="I12" s="28"/>
      <c r="J12" s="21"/>
      <c r="K12" s="20"/>
      <c r="L12" s="28"/>
      <c r="M12" s="29"/>
    </row>
    <row r="13" spans="1:13" s="3" customFormat="1" ht="20.25" customHeight="1">
      <c r="A13" s="433" t="s">
        <v>409</v>
      </c>
      <c r="B13" s="423"/>
      <c r="C13" s="24" t="s">
        <v>409</v>
      </c>
      <c r="D13" s="25"/>
      <c r="E13" s="434" t="s">
        <v>409</v>
      </c>
      <c r="F13" s="435"/>
      <c r="G13" s="26"/>
      <c r="H13" s="434" t="s">
        <v>409</v>
      </c>
      <c r="I13" s="435"/>
      <c r="J13" s="436"/>
      <c r="K13" s="434" t="s">
        <v>409</v>
      </c>
      <c r="L13" s="435"/>
      <c r="M13" s="436"/>
    </row>
  </sheetData>
  <mergeCells count="13">
    <mergeCell ref="A11:B11"/>
    <mergeCell ref="E11:F11"/>
    <mergeCell ref="H11:J11"/>
    <mergeCell ref="K11:M11"/>
    <mergeCell ref="A13:B13"/>
    <mergeCell ref="E13:F13"/>
    <mergeCell ref="H13:J13"/>
    <mergeCell ref="K13:M13"/>
    <mergeCell ref="A1:M1"/>
    <mergeCell ref="A2:B2"/>
    <mergeCell ref="I2:M2"/>
    <mergeCell ref="A10:B10"/>
    <mergeCell ref="C10:M10"/>
  </mergeCells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3"/>
  <sheetViews>
    <sheetView workbookViewId="0">
      <selection activeCell="R13" sqref="R13"/>
    </sheetView>
  </sheetViews>
  <sheetFormatPr defaultColWidth="9" defaultRowHeight="21.75" customHeight="1"/>
  <cols>
    <col min="1" max="1" width="11.125" style="45" customWidth="1"/>
    <col min="2" max="2" width="6.875" style="45" customWidth="1"/>
    <col min="3" max="3" width="4.75" style="45" customWidth="1"/>
    <col min="4" max="4" width="8.25" style="45" customWidth="1"/>
    <col min="5" max="5" width="8.875" style="45" customWidth="1"/>
    <col min="6" max="6" width="6.875" style="45" customWidth="1"/>
    <col min="7" max="10" width="9.375" style="45" customWidth="1"/>
    <col min="11" max="12" width="7.75" style="45"/>
    <col min="13" max="13" width="5.75" style="45"/>
    <col min="14" max="14" width="9.25" style="45" customWidth="1"/>
    <col min="15" max="15" width="7.75" style="45"/>
    <col min="16" max="16" width="8.625" style="45" customWidth="1"/>
    <col min="17" max="16384" width="9" style="45"/>
  </cols>
  <sheetData>
    <row r="1" spans="1:16" ht="21.75" customHeight="1">
      <c r="A1" s="217" t="s">
        <v>24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21.75" customHeight="1">
      <c r="A2" s="184" t="s">
        <v>0</v>
      </c>
      <c r="B2" s="218" t="s">
        <v>25</v>
      </c>
      <c r="C2" s="219"/>
      <c r="D2" s="184" t="s">
        <v>26</v>
      </c>
      <c r="E2" s="184" t="s">
        <v>27</v>
      </c>
      <c r="F2" s="184" t="s">
        <v>28</v>
      </c>
      <c r="G2" s="184" t="s">
        <v>29</v>
      </c>
      <c r="H2" s="184" t="s">
        <v>30</v>
      </c>
      <c r="I2" s="184" t="s">
        <v>31</v>
      </c>
      <c r="J2" s="184" t="s">
        <v>32</v>
      </c>
      <c r="K2" s="184" t="s">
        <v>33</v>
      </c>
      <c r="L2" s="184" t="s">
        <v>34</v>
      </c>
      <c r="M2" s="184" t="s">
        <v>35</v>
      </c>
      <c r="N2" s="184" t="s">
        <v>36</v>
      </c>
      <c r="O2" s="184" t="s">
        <v>37</v>
      </c>
      <c r="P2" s="193" t="s">
        <v>38</v>
      </c>
    </row>
    <row r="3" spans="1:16" ht="21.75" customHeight="1">
      <c r="A3" s="222">
        <v>1</v>
      </c>
      <c r="B3" s="185" t="s">
        <v>39</v>
      </c>
      <c r="C3" s="184" t="s">
        <v>40</v>
      </c>
      <c r="D3" s="186">
        <v>12.3964</v>
      </c>
      <c r="E3" s="186">
        <v>12.3964</v>
      </c>
      <c r="F3" s="186">
        <v>12.3964</v>
      </c>
      <c r="G3" s="186">
        <v>12.3964</v>
      </c>
      <c r="H3" s="186">
        <v>12.3964</v>
      </c>
      <c r="I3" s="186">
        <v>12.3964</v>
      </c>
      <c r="J3" s="186">
        <v>12.3964</v>
      </c>
      <c r="K3" s="186">
        <v>12.3964</v>
      </c>
      <c r="L3" s="186">
        <v>12.3964</v>
      </c>
      <c r="M3" s="186">
        <v>12.3964</v>
      </c>
      <c r="N3" s="186">
        <v>12.3964</v>
      </c>
      <c r="O3" s="186">
        <v>12.3964</v>
      </c>
      <c r="P3" s="194">
        <f>AVERAGE(D3:O3)</f>
        <v>12.3964</v>
      </c>
    </row>
    <row r="4" spans="1:16" ht="21.75" customHeight="1">
      <c r="A4" s="221"/>
      <c r="B4" s="185" t="s">
        <v>39</v>
      </c>
      <c r="C4" s="184" t="s">
        <v>41</v>
      </c>
      <c r="D4" s="186">
        <v>14.254099999999999</v>
      </c>
      <c r="E4" s="186">
        <v>15.1327</v>
      </c>
      <c r="F4" s="186">
        <v>15.4435</v>
      </c>
      <c r="G4" s="186">
        <v>15.2517</v>
      </c>
      <c r="H4" s="186">
        <v>15.3848</v>
      </c>
      <c r="I4" s="190">
        <v>12.3894</v>
      </c>
      <c r="J4" s="186">
        <v>15.7522</v>
      </c>
      <c r="K4" s="186"/>
      <c r="L4" s="190"/>
      <c r="M4" s="190"/>
      <c r="N4" s="190"/>
      <c r="O4" s="190"/>
      <c r="P4" s="194">
        <f>AVERAGE(D4:O4)</f>
        <v>14.8012</v>
      </c>
    </row>
    <row r="5" spans="1:16" ht="21.75" customHeight="1">
      <c r="A5" s="223">
        <v>2</v>
      </c>
      <c r="B5" s="185" t="s">
        <v>42</v>
      </c>
      <c r="C5" s="184" t="s">
        <v>40</v>
      </c>
      <c r="D5" s="186">
        <v>16.899999999999999</v>
      </c>
      <c r="E5" s="186">
        <v>16.899999999999999</v>
      </c>
      <c r="F5" s="186">
        <v>16.899999999999999</v>
      </c>
      <c r="G5" s="186">
        <v>16.899999999999999</v>
      </c>
      <c r="H5" s="186">
        <v>16.899999999999999</v>
      </c>
      <c r="I5" s="186">
        <v>16.899999999999999</v>
      </c>
      <c r="J5" s="186">
        <v>16.899999999999999</v>
      </c>
      <c r="K5" s="186">
        <v>16.899999999999999</v>
      </c>
      <c r="L5" s="186">
        <v>16.899999999999999</v>
      </c>
      <c r="M5" s="186">
        <v>16.899999999999999</v>
      </c>
      <c r="N5" s="186">
        <v>16.899999999999999</v>
      </c>
      <c r="O5" s="186">
        <v>16.899999999999999</v>
      </c>
      <c r="P5" s="194">
        <f>AVERAGE(D5:O5)</f>
        <v>16.899999999999999</v>
      </c>
    </row>
    <row r="6" spans="1:16" ht="21.75" customHeight="1">
      <c r="A6" s="223"/>
      <c r="B6" s="185" t="s">
        <v>42</v>
      </c>
      <c r="C6" s="184" t="s">
        <v>41</v>
      </c>
      <c r="D6" s="186">
        <v>16.899999999999999</v>
      </c>
      <c r="E6" s="186">
        <v>16.899999999999999</v>
      </c>
      <c r="F6" s="186">
        <v>20.796500000000002</v>
      </c>
      <c r="G6" s="186">
        <v>20.796500000000002</v>
      </c>
      <c r="H6" s="186">
        <v>20.796500000000002</v>
      </c>
      <c r="I6" s="190">
        <v>16.899999999999999</v>
      </c>
      <c r="J6" s="186"/>
      <c r="K6" s="186"/>
      <c r="L6" s="190"/>
      <c r="M6" s="190"/>
      <c r="N6" s="190"/>
      <c r="O6" s="190"/>
      <c r="P6" s="194">
        <f>AVERAGE(D6:O6)</f>
        <v>18.84825</v>
      </c>
    </row>
    <row r="7" spans="1:16" ht="21.75" customHeight="1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95"/>
    </row>
    <row r="8" spans="1:16" ht="21.75" customHeight="1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95"/>
    </row>
    <row r="9" spans="1:16" ht="21.75" customHeight="1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95"/>
    </row>
    <row r="10" spans="1:16" ht="21.75" customHeight="1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95"/>
    </row>
    <row r="11" spans="1:16" ht="21.75" customHeight="1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95"/>
    </row>
    <row r="12" spans="1:16" ht="21.75" customHeight="1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95"/>
    </row>
    <row r="13" spans="1:16" ht="21.75" customHeight="1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95"/>
    </row>
    <row r="14" spans="1:16" ht="21.75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95"/>
    </row>
    <row r="15" spans="1:16" ht="21.75" customHeight="1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95"/>
    </row>
    <row r="16" spans="1:16" ht="21.75" customHeight="1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95"/>
    </row>
    <row r="17" spans="1:16" ht="21.75" customHeight="1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95"/>
    </row>
    <row r="18" spans="1:16" ht="21.75" customHeight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95"/>
    </row>
    <row r="19" spans="1:16" ht="21.7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95"/>
    </row>
    <row r="20" spans="1:16" ht="21.7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95"/>
    </row>
    <row r="21" spans="1:16" ht="21.75" customHeight="1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95"/>
    </row>
    <row r="22" spans="1:16" ht="21.75" customHeight="1">
      <c r="A22" s="217" t="s">
        <v>43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</row>
    <row r="23" spans="1:16" ht="21.75" customHeight="1">
      <c r="A23" s="184" t="s">
        <v>0</v>
      </c>
      <c r="B23" s="218" t="s">
        <v>25</v>
      </c>
      <c r="C23" s="219"/>
      <c r="D23" s="184" t="s">
        <v>26</v>
      </c>
      <c r="E23" s="184" t="s">
        <v>27</v>
      </c>
      <c r="F23" s="184" t="s">
        <v>28</v>
      </c>
      <c r="G23" s="184" t="s">
        <v>29</v>
      </c>
      <c r="H23" s="184" t="s">
        <v>30</v>
      </c>
      <c r="I23" s="184" t="s">
        <v>31</v>
      </c>
      <c r="J23" s="184" t="s">
        <v>32</v>
      </c>
      <c r="K23" s="184" t="s">
        <v>33</v>
      </c>
      <c r="L23" s="184" t="s">
        <v>34</v>
      </c>
      <c r="M23" s="184" t="s">
        <v>35</v>
      </c>
      <c r="N23" s="184" t="s">
        <v>36</v>
      </c>
      <c r="O23" s="184" t="s">
        <v>37</v>
      </c>
      <c r="P23" s="193" t="s">
        <v>38</v>
      </c>
    </row>
    <row r="24" spans="1:16" ht="21.75" customHeight="1">
      <c r="A24" s="220">
        <v>3</v>
      </c>
      <c r="B24" s="184" t="s">
        <v>44</v>
      </c>
      <c r="C24" s="187" t="s">
        <v>40</v>
      </c>
      <c r="D24" s="189">
        <v>8.5693000000000001</v>
      </c>
      <c r="E24" s="189">
        <v>8.5693000000000001</v>
      </c>
      <c r="F24" s="189">
        <v>8.5693000000000001</v>
      </c>
      <c r="G24" s="189">
        <v>8.5693000000000001</v>
      </c>
      <c r="H24" s="189">
        <v>8.5693000000000001</v>
      </c>
      <c r="I24" s="189">
        <v>8.5693000000000001</v>
      </c>
      <c r="J24" s="189">
        <v>8.5693000000000001</v>
      </c>
      <c r="K24" s="189">
        <v>8.5693000000000001</v>
      </c>
      <c r="L24" s="189">
        <v>8.5693000000000001</v>
      </c>
      <c r="M24" s="189">
        <v>8.5693000000000001</v>
      </c>
      <c r="N24" s="189">
        <v>8.5693000000000001</v>
      </c>
      <c r="O24" s="189">
        <v>8.5693000000000001</v>
      </c>
      <c r="P24" s="196">
        <f t="shared" ref="P24:P29" si="0">AVERAGE(D24:O24)</f>
        <v>8.5693000000000001</v>
      </c>
    </row>
    <row r="25" spans="1:16" ht="21.75" customHeight="1">
      <c r="A25" s="221"/>
      <c r="B25" s="184" t="s">
        <v>44</v>
      </c>
      <c r="C25" s="184" t="s">
        <v>45</v>
      </c>
      <c r="D25" s="186">
        <v>8.0825999999999993</v>
      </c>
      <c r="E25" s="186">
        <v>8.0531000000000006</v>
      </c>
      <c r="F25" s="186">
        <v>9.2919999999999998</v>
      </c>
      <c r="G25" s="186">
        <v>9.5196000000000005</v>
      </c>
      <c r="H25" s="186">
        <v>9.3804999999999996</v>
      </c>
      <c r="I25" s="186">
        <v>9.69</v>
      </c>
      <c r="J25" s="186">
        <v>8.4499999999999993</v>
      </c>
      <c r="K25" s="186"/>
      <c r="L25" s="190"/>
      <c r="M25" s="190"/>
      <c r="N25" s="186"/>
      <c r="O25" s="186"/>
      <c r="P25" s="194">
        <f t="shared" si="0"/>
        <v>8.9239714285714307</v>
      </c>
    </row>
    <row r="26" spans="1:16" ht="21.75" customHeight="1">
      <c r="A26" s="222">
        <v>4</v>
      </c>
      <c r="B26" s="184" t="s">
        <v>46</v>
      </c>
      <c r="C26" s="184" t="s">
        <v>40</v>
      </c>
      <c r="D26" s="186">
        <v>9.8566000000000003</v>
      </c>
      <c r="E26" s="186">
        <v>9.8566000000000003</v>
      </c>
      <c r="F26" s="186">
        <v>9.8566000000000003</v>
      </c>
      <c r="G26" s="186">
        <v>9.8566000000000003</v>
      </c>
      <c r="H26" s="186">
        <v>9.8566000000000003</v>
      </c>
      <c r="I26" s="186">
        <v>9.8566000000000003</v>
      </c>
      <c r="J26" s="186">
        <v>9.8566000000000003</v>
      </c>
      <c r="K26" s="186">
        <v>9.8566000000000003</v>
      </c>
      <c r="L26" s="186">
        <v>9.8566000000000003</v>
      </c>
      <c r="M26" s="186">
        <v>9.8566000000000003</v>
      </c>
      <c r="N26" s="186">
        <v>9.8566000000000003</v>
      </c>
      <c r="O26" s="186">
        <v>9.8566000000000003</v>
      </c>
      <c r="P26" s="194">
        <f t="shared" si="0"/>
        <v>9.8566000000000003</v>
      </c>
    </row>
    <row r="27" spans="1:16" ht="21.75" customHeight="1">
      <c r="A27" s="221"/>
      <c r="B27" s="184" t="s">
        <v>46</v>
      </c>
      <c r="C27" s="184" t="s">
        <v>41</v>
      </c>
      <c r="D27" s="186">
        <v>9.8760999999999992</v>
      </c>
      <c r="E27" s="186">
        <v>9.8800000000000008</v>
      </c>
      <c r="F27" s="186">
        <v>9.8800000000000008</v>
      </c>
      <c r="G27" s="186">
        <v>9.8800000000000008</v>
      </c>
      <c r="H27" s="186">
        <v>9.8800000000000008</v>
      </c>
      <c r="I27" s="186"/>
      <c r="J27" s="186">
        <v>9.8760999999999992</v>
      </c>
      <c r="K27" s="186"/>
      <c r="L27" s="190"/>
      <c r="M27" s="190"/>
      <c r="N27" s="190"/>
      <c r="O27" s="190"/>
      <c r="P27" s="194">
        <f t="shared" si="0"/>
        <v>9.8787000000000003</v>
      </c>
    </row>
    <row r="28" spans="1:16" ht="21.75" customHeight="1">
      <c r="A28" s="223">
        <v>5</v>
      </c>
      <c r="B28" s="184" t="s">
        <v>47</v>
      </c>
      <c r="C28" s="184" t="s">
        <v>40</v>
      </c>
      <c r="D28" s="186">
        <v>7.0206999999999997</v>
      </c>
      <c r="E28" s="186">
        <v>7.0206999999999997</v>
      </c>
      <c r="F28" s="186">
        <v>7.0206999999999997</v>
      </c>
      <c r="G28" s="186">
        <v>7.0206999999999997</v>
      </c>
      <c r="H28" s="186">
        <v>7.0206999999999997</v>
      </c>
      <c r="I28" s="186">
        <v>7.0206999999999997</v>
      </c>
      <c r="J28" s="186">
        <v>7.0206999999999997</v>
      </c>
      <c r="K28" s="186">
        <v>7.0206999999999997</v>
      </c>
      <c r="L28" s="186">
        <v>7.0206999999999997</v>
      </c>
      <c r="M28" s="186">
        <v>7.0206999999999997</v>
      </c>
      <c r="N28" s="186">
        <v>7.0206999999999997</v>
      </c>
      <c r="O28" s="186">
        <v>7.0206999999999997</v>
      </c>
      <c r="P28" s="194">
        <f t="shared" si="0"/>
        <v>7.0206999999999997</v>
      </c>
    </row>
    <row r="29" spans="1:16" ht="21.75" customHeight="1">
      <c r="A29" s="223"/>
      <c r="B29" s="184" t="s">
        <v>47</v>
      </c>
      <c r="C29" s="184" t="s">
        <v>41</v>
      </c>
      <c r="D29" s="186">
        <v>6.7256999999999998</v>
      </c>
      <c r="E29" s="186">
        <v>6.7256999999999998</v>
      </c>
      <c r="F29" s="186">
        <v>6.7256999999999998</v>
      </c>
      <c r="G29" s="186">
        <v>6.7256999999999998</v>
      </c>
      <c r="H29" s="186">
        <v>6.7256999999999998</v>
      </c>
      <c r="I29" s="186">
        <v>6.7256999999999998</v>
      </c>
      <c r="J29" s="186">
        <v>6.7256999999999998</v>
      </c>
      <c r="K29" s="186"/>
      <c r="L29" s="190"/>
      <c r="M29" s="190"/>
      <c r="N29" s="190"/>
      <c r="O29" s="190"/>
      <c r="P29" s="194">
        <f t="shared" si="0"/>
        <v>6.7256999999999998</v>
      </c>
    </row>
    <row r="30" spans="1:16" ht="21.75" customHeight="1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95"/>
    </row>
    <row r="31" spans="1:16" ht="21.75" customHeight="1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95"/>
    </row>
    <row r="32" spans="1:16" ht="21.75" customHeight="1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95"/>
    </row>
    <row r="33" spans="1:16" ht="21.75" customHeight="1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95"/>
    </row>
    <row r="34" spans="1:16" ht="21.75" customHeight="1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95"/>
    </row>
    <row r="35" spans="1:16" ht="21.75" customHeight="1">
      <c r="A35" s="18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95"/>
    </row>
    <row r="36" spans="1:16" ht="21.75" customHeight="1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95"/>
    </row>
    <row r="37" spans="1:16" ht="21.75" customHeight="1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95"/>
    </row>
    <row r="38" spans="1:16" ht="21.75" customHeight="1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95"/>
    </row>
    <row r="39" spans="1:16" ht="21.75" customHeight="1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95"/>
    </row>
    <row r="40" spans="1:16" ht="21.75" customHeight="1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95"/>
    </row>
    <row r="41" spans="1:16" ht="21.75" customHeight="1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95"/>
    </row>
    <row r="42" spans="1:16" ht="21.75" customHeight="1">
      <c r="A42" s="188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95"/>
    </row>
    <row r="43" spans="1:16" ht="21.75" customHeight="1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95"/>
    </row>
    <row r="44" spans="1:16" ht="21.75" customHeight="1">
      <c r="A44" s="188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95"/>
    </row>
    <row r="45" spans="1:16" ht="21.75" customHeight="1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95"/>
    </row>
    <row r="46" spans="1:16" ht="21.75" customHeight="1">
      <c r="A46" s="188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95"/>
    </row>
    <row r="47" spans="1:16" ht="21.75" customHeight="1">
      <c r="A47" s="188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95"/>
    </row>
    <row r="48" spans="1:16" ht="21.75" customHeight="1">
      <c r="A48" s="188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95"/>
    </row>
    <row r="49" spans="1:16" ht="21.75" customHeight="1">
      <c r="A49" s="188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95"/>
    </row>
    <row r="50" spans="1:16" ht="21.75" customHeight="1">
      <c r="A50" s="217" t="s">
        <v>48</v>
      </c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</row>
    <row r="51" spans="1:16" ht="21.75" customHeight="1">
      <c r="A51" s="184" t="s">
        <v>0</v>
      </c>
      <c r="B51" s="218" t="s">
        <v>25</v>
      </c>
      <c r="C51" s="219"/>
      <c r="D51" s="184" t="s">
        <v>26</v>
      </c>
      <c r="E51" s="184" t="s">
        <v>27</v>
      </c>
      <c r="F51" s="184" t="s">
        <v>28</v>
      </c>
      <c r="G51" s="184" t="s">
        <v>29</v>
      </c>
      <c r="H51" s="184" t="s">
        <v>30</v>
      </c>
      <c r="I51" s="184" t="s">
        <v>31</v>
      </c>
      <c r="J51" s="184" t="s">
        <v>32</v>
      </c>
      <c r="K51" s="184" t="s">
        <v>33</v>
      </c>
      <c r="L51" s="184" t="s">
        <v>34</v>
      </c>
      <c r="M51" s="184" t="s">
        <v>35</v>
      </c>
      <c r="N51" s="184" t="s">
        <v>36</v>
      </c>
      <c r="O51" s="184" t="s">
        <v>37</v>
      </c>
      <c r="P51" s="193" t="s">
        <v>38</v>
      </c>
    </row>
    <row r="52" spans="1:16" ht="21.75" customHeight="1">
      <c r="A52" s="220">
        <v>6</v>
      </c>
      <c r="B52" s="184" t="s">
        <v>49</v>
      </c>
      <c r="C52" s="184" t="s">
        <v>40</v>
      </c>
      <c r="D52" s="189">
        <v>17.7286</v>
      </c>
      <c r="E52" s="189">
        <v>17.7286</v>
      </c>
      <c r="F52" s="189">
        <v>17.7286</v>
      </c>
      <c r="G52" s="189">
        <v>17.7286</v>
      </c>
      <c r="H52" s="189">
        <v>17.7286</v>
      </c>
      <c r="I52" s="189">
        <v>17.7286</v>
      </c>
      <c r="J52" s="189">
        <v>17.7286</v>
      </c>
      <c r="K52" s="189">
        <v>17.7286</v>
      </c>
      <c r="L52" s="189">
        <v>17.7286</v>
      </c>
      <c r="M52" s="189">
        <v>17.7286</v>
      </c>
      <c r="N52" s="189">
        <v>17.7286</v>
      </c>
      <c r="O52" s="189">
        <v>17.7286</v>
      </c>
      <c r="P52" s="196">
        <f>AVERAGE(D52:O52)</f>
        <v>17.7286</v>
      </c>
    </row>
    <row r="53" spans="1:16" ht="21.75" customHeight="1">
      <c r="A53" s="221"/>
      <c r="B53" s="184" t="s">
        <v>49</v>
      </c>
      <c r="C53" s="184" t="s">
        <v>41</v>
      </c>
      <c r="D53" s="186">
        <v>21.238900000000001</v>
      </c>
      <c r="E53" s="186">
        <v>21.238900000000001</v>
      </c>
      <c r="F53" s="186">
        <v>21.24</v>
      </c>
      <c r="G53" s="186">
        <v>21.946899999999999</v>
      </c>
      <c r="H53" s="186">
        <v>21.946899999999999</v>
      </c>
      <c r="I53" s="186">
        <v>16.8142</v>
      </c>
      <c r="J53" s="186"/>
      <c r="K53" s="186"/>
      <c r="L53" s="190"/>
      <c r="M53" s="190"/>
      <c r="N53" s="190"/>
      <c r="O53" s="190"/>
      <c r="P53" s="194">
        <f>AVERAGE(D53:O53)</f>
        <v>20.737633333333299</v>
      </c>
    </row>
    <row r="54" spans="1:16" ht="21.75" customHeight="1">
      <c r="A54" s="222">
        <v>7</v>
      </c>
      <c r="B54" s="209" t="s">
        <v>50</v>
      </c>
      <c r="C54" s="184" t="s">
        <v>40</v>
      </c>
      <c r="D54" s="186">
        <v>13.0351</v>
      </c>
      <c r="E54" s="186">
        <v>13.0351</v>
      </c>
      <c r="F54" s="186">
        <v>13.0351</v>
      </c>
      <c r="G54" s="186">
        <v>13.0351</v>
      </c>
      <c r="H54" s="186">
        <v>13.0351</v>
      </c>
      <c r="I54" s="186">
        <v>13.0351</v>
      </c>
      <c r="J54" s="186">
        <v>13.0351</v>
      </c>
      <c r="K54" s="186">
        <v>13.0351</v>
      </c>
      <c r="L54" s="186">
        <v>13.0351</v>
      </c>
      <c r="M54" s="186">
        <v>13.0351</v>
      </c>
      <c r="N54" s="186">
        <v>13.0351</v>
      </c>
      <c r="O54" s="186">
        <v>13.0351</v>
      </c>
      <c r="P54" s="194">
        <f>AVERAGE(D54:O54)</f>
        <v>13.0351</v>
      </c>
    </row>
    <row r="55" spans="1:16" ht="21.75" customHeight="1">
      <c r="A55" s="221"/>
      <c r="B55" s="209" t="s">
        <v>50</v>
      </c>
      <c r="C55" s="184" t="s">
        <v>41</v>
      </c>
      <c r="D55" s="186">
        <v>12.831899999999999</v>
      </c>
      <c r="E55" s="186">
        <v>12.831899999999999</v>
      </c>
      <c r="F55" s="186">
        <v>12.831899999999999</v>
      </c>
      <c r="G55" s="186">
        <v>12.831899999999999</v>
      </c>
      <c r="H55" s="186">
        <v>12.831899999999999</v>
      </c>
      <c r="I55" s="186">
        <v>13.2743</v>
      </c>
      <c r="J55" s="186"/>
      <c r="K55" s="186"/>
      <c r="L55" s="186"/>
      <c r="M55" s="190"/>
      <c r="N55" s="190"/>
      <c r="O55" s="190"/>
      <c r="P55" s="194">
        <f>AVERAGE(D55:O55)</f>
        <v>12.9056333333333</v>
      </c>
    </row>
    <row r="56" spans="1:16" ht="21.75" customHeight="1">
      <c r="A56" s="191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7"/>
    </row>
    <row r="57" spans="1:16" ht="21.75" customHeight="1">
      <c r="A57" s="191"/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7"/>
    </row>
    <row r="58" spans="1:16" ht="21.75" customHeight="1">
      <c r="A58" s="191"/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7"/>
    </row>
    <row r="59" spans="1:16" ht="21.75" customHeight="1">
      <c r="A59" s="191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7"/>
    </row>
    <row r="60" spans="1:16" ht="21.75" customHeight="1">
      <c r="A60" s="191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7"/>
    </row>
    <row r="61" spans="1:16" ht="21.75" customHeight="1">
      <c r="A61" s="191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7"/>
    </row>
    <row r="62" spans="1:16" ht="21.75" customHeight="1">
      <c r="A62" s="191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7"/>
    </row>
    <row r="63" spans="1:16" ht="21.75" customHeight="1">
      <c r="A63" s="191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7"/>
    </row>
    <row r="64" spans="1:16" ht="21.75" customHeight="1">
      <c r="A64" s="191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7"/>
    </row>
    <row r="65" spans="1:16" ht="21.75" customHeight="1">
      <c r="A65" s="191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7"/>
    </row>
    <row r="66" spans="1:16" ht="21.75" customHeight="1">
      <c r="A66" s="191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7"/>
    </row>
    <row r="67" spans="1:16" ht="21.75" customHeight="1">
      <c r="A67" s="191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7"/>
    </row>
    <row r="68" spans="1:16" ht="21.75" customHeight="1">
      <c r="A68" s="191"/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7"/>
    </row>
    <row r="69" spans="1:16" ht="21.75" customHeight="1">
      <c r="A69" s="191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7"/>
    </row>
    <row r="70" spans="1:16" ht="21.75" customHeight="1">
      <c r="A70" s="191"/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7"/>
    </row>
    <row r="71" spans="1:16" ht="21.75" customHeight="1">
      <c r="A71" s="191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7"/>
    </row>
    <row r="72" spans="1:16" ht="21.75" customHeight="1">
      <c r="A72" s="191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7"/>
    </row>
    <row r="73" spans="1:16" ht="21.75" customHeight="1">
      <c r="A73" s="191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7"/>
    </row>
  </sheetData>
  <mergeCells count="13">
    <mergeCell ref="A52:A53"/>
    <mergeCell ref="A54:A55"/>
    <mergeCell ref="B51:C51"/>
    <mergeCell ref="A3:A4"/>
    <mergeCell ref="A5:A6"/>
    <mergeCell ref="A24:A25"/>
    <mergeCell ref="A26:A27"/>
    <mergeCell ref="A28:A29"/>
    <mergeCell ref="A1:P1"/>
    <mergeCell ref="B2:C2"/>
    <mergeCell ref="A22:P22"/>
    <mergeCell ref="B23:C23"/>
    <mergeCell ref="A50:P50"/>
  </mergeCells>
  <phoneticPr fontId="33" type="noConversion"/>
  <pageMargins left="0.2" right="0.28000000000000003" top="0.33" bottom="0.18" header="0.32" footer="0.21"/>
  <pageSetup paperSize="9" fitToWidth="0" fitToHeight="0" orientation="landscape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R13" sqref="R13"/>
    </sheetView>
  </sheetViews>
  <sheetFormatPr defaultColWidth="9" defaultRowHeight="22.5" customHeight="1"/>
  <cols>
    <col min="1" max="1" width="9" style="170"/>
    <col min="2" max="2" width="5.125" style="170" customWidth="1"/>
    <col min="3" max="5" width="9" style="170"/>
    <col min="6" max="6" width="5.375" style="170" customWidth="1"/>
    <col min="7" max="7" width="10.75" style="170" customWidth="1"/>
    <col min="8" max="8" width="8.25" style="170" customWidth="1"/>
    <col min="9" max="9" width="8.625" style="170" customWidth="1"/>
    <col min="10" max="11" width="10.625" style="170" customWidth="1"/>
    <col min="12" max="12" width="11.625" style="170" customWidth="1"/>
    <col min="13" max="13" width="7.75" style="170" customWidth="1"/>
    <col min="14" max="16384" width="9" style="170"/>
  </cols>
  <sheetData>
    <row r="1" spans="1:13" ht="27" customHeight="1">
      <c r="B1" s="224" t="s">
        <v>51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3" ht="31.5" customHeight="1">
      <c r="A2" s="225" t="s">
        <v>52</v>
      </c>
      <c r="B2" s="225"/>
      <c r="C2" s="225"/>
      <c r="D2" s="225"/>
      <c r="E2" s="225"/>
      <c r="F2" s="176"/>
      <c r="G2" s="176"/>
      <c r="H2" s="176"/>
      <c r="I2" s="225" t="s">
        <v>53</v>
      </c>
      <c r="J2" s="225"/>
      <c r="K2" s="225"/>
      <c r="L2" s="225"/>
      <c r="M2" s="225"/>
    </row>
    <row r="3" spans="1:13" s="174" customFormat="1" ht="24" customHeight="1">
      <c r="A3" s="231" t="s">
        <v>54</v>
      </c>
      <c r="B3" s="233" t="s">
        <v>0</v>
      </c>
      <c r="C3" s="234" t="s">
        <v>55</v>
      </c>
      <c r="D3" s="235" t="s">
        <v>56</v>
      </c>
      <c r="E3" s="235" t="s">
        <v>14</v>
      </c>
      <c r="F3" s="237" t="s">
        <v>57</v>
      </c>
      <c r="G3" s="238" t="s">
        <v>58</v>
      </c>
      <c r="H3" s="226" t="s">
        <v>59</v>
      </c>
      <c r="I3" s="227"/>
      <c r="J3" s="227"/>
      <c r="K3" s="227"/>
      <c r="L3" s="228"/>
      <c r="M3" s="233" t="s">
        <v>60</v>
      </c>
    </row>
    <row r="4" spans="1:13" ht="35.25" customHeight="1">
      <c r="A4" s="232"/>
      <c r="B4" s="234"/>
      <c r="C4" s="234"/>
      <c r="D4" s="236"/>
      <c r="E4" s="236"/>
      <c r="F4" s="236"/>
      <c r="G4" s="239"/>
      <c r="H4" s="177" t="s">
        <v>61</v>
      </c>
      <c r="I4" s="177" t="s">
        <v>62</v>
      </c>
      <c r="J4" s="179" t="s">
        <v>63</v>
      </c>
      <c r="K4" s="179" t="s">
        <v>64</v>
      </c>
      <c r="L4" s="179" t="s">
        <v>65</v>
      </c>
      <c r="M4" s="234"/>
    </row>
    <row r="5" spans="1:13" ht="24" customHeight="1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</row>
    <row r="6" spans="1:13" ht="24" customHeight="1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</row>
    <row r="7" spans="1:13" ht="24" customHeight="1">
      <c r="A7" s="180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</row>
    <row r="8" spans="1:13" ht="24" customHeight="1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1:13" ht="24" customHeight="1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</row>
    <row r="10" spans="1:13" ht="24" customHeight="1">
      <c r="A10" s="180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</row>
    <row r="11" spans="1:13" ht="24" customHeight="1">
      <c r="A11" s="180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</row>
    <row r="12" spans="1:13" ht="24" customHeight="1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</row>
    <row r="13" spans="1:13" ht="24" customHeight="1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</row>
    <row r="14" spans="1:13" ht="24" customHeight="1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</row>
    <row r="15" spans="1:13" ht="24" customHeight="1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</row>
    <row r="16" spans="1:13" ht="24" customHeight="1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</row>
    <row r="17" spans="1:13" ht="24" customHeight="1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</row>
    <row r="18" spans="1:13" s="175" customFormat="1" ht="24" customHeight="1">
      <c r="A18" s="229" t="s">
        <v>66</v>
      </c>
      <c r="B18" s="230"/>
      <c r="C18" s="230"/>
      <c r="D18" s="230"/>
      <c r="E18" s="230"/>
      <c r="F18" s="230"/>
      <c r="G18" s="180"/>
      <c r="H18" s="180"/>
      <c r="I18" s="180"/>
      <c r="J18" s="180"/>
      <c r="K18" s="180"/>
      <c r="L18" s="180"/>
      <c r="M18" s="180"/>
    </row>
    <row r="19" spans="1:13" s="175" customFormat="1" ht="4.5" customHeight="1">
      <c r="A19" s="47"/>
      <c r="B19" s="47"/>
      <c r="C19" s="47"/>
      <c r="D19" s="47"/>
      <c r="E19" s="47"/>
      <c r="F19" s="47"/>
      <c r="G19" s="180"/>
      <c r="H19" s="180"/>
      <c r="I19" s="180"/>
      <c r="J19" s="180"/>
      <c r="K19" s="180"/>
      <c r="L19" s="180"/>
      <c r="M19" s="180"/>
    </row>
    <row r="20" spans="1:13" s="175" customFormat="1" ht="30" customHeight="1">
      <c r="A20" s="240" t="s">
        <v>67</v>
      </c>
      <c r="B20" s="241"/>
      <c r="C20" s="241"/>
      <c r="D20" s="234" t="s">
        <v>68</v>
      </c>
      <c r="E20" s="234"/>
      <c r="F20" s="234" t="s">
        <v>65</v>
      </c>
      <c r="G20" s="234"/>
      <c r="H20" s="181" t="s">
        <v>69</v>
      </c>
      <c r="I20" s="226" t="s">
        <v>70</v>
      </c>
      <c r="J20" s="228"/>
      <c r="K20" s="226" t="s">
        <v>71</v>
      </c>
      <c r="L20" s="228"/>
      <c r="M20" s="178" t="s">
        <v>72</v>
      </c>
    </row>
    <row r="21" spans="1:13" s="175" customFormat="1" ht="30" customHeight="1">
      <c r="A21" s="242"/>
      <c r="B21" s="243"/>
      <c r="C21" s="243"/>
      <c r="D21" s="234"/>
      <c r="E21" s="234"/>
      <c r="F21" s="234"/>
      <c r="G21" s="234"/>
      <c r="H21" s="182"/>
      <c r="I21" s="226"/>
      <c r="J21" s="228"/>
      <c r="K21" s="226"/>
      <c r="L21" s="228"/>
      <c r="M21" s="183"/>
    </row>
    <row r="22" spans="1:13" ht="24" customHeight="1">
      <c r="A22" s="170" t="s">
        <v>73</v>
      </c>
      <c r="E22" s="170" t="s">
        <v>74</v>
      </c>
    </row>
    <row r="23" spans="1:13" ht="24" customHeight="1"/>
  </sheetData>
  <mergeCells count="22">
    <mergeCell ref="A20:C21"/>
    <mergeCell ref="D20:E20"/>
    <mergeCell ref="F20:G20"/>
    <mergeCell ref="I20:J20"/>
    <mergeCell ref="K20:L20"/>
    <mergeCell ref="D21:E21"/>
    <mergeCell ref="F21:G21"/>
    <mergeCell ref="I21:J21"/>
    <mergeCell ref="K21:L21"/>
    <mergeCell ref="B1:M1"/>
    <mergeCell ref="A2:E2"/>
    <mergeCell ref="I2:M2"/>
    <mergeCell ref="H3:L3"/>
    <mergeCell ref="A18:F18"/>
    <mergeCell ref="A3:A4"/>
    <mergeCell ref="B3:B4"/>
    <mergeCell ref="C3:C4"/>
    <mergeCell ref="D3:D4"/>
    <mergeCell ref="E3:E4"/>
    <mergeCell ref="F3:F4"/>
    <mergeCell ref="G3:G4"/>
    <mergeCell ref="M3:M4"/>
  </mergeCells>
  <phoneticPr fontId="33" type="noConversion"/>
  <pageMargins left="0.75" right="0.75" top="1" bottom="1" header="0.5" footer="0.5"/>
  <pageSetup paperSize="9" fitToWidth="0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zoomScale="70" zoomScaleNormal="70" workbookViewId="0">
      <selection activeCell="R13" sqref="R13"/>
    </sheetView>
  </sheetViews>
  <sheetFormatPr defaultColWidth="9" defaultRowHeight="24" customHeight="1"/>
  <cols>
    <col min="1" max="1" width="3.5" style="170" customWidth="1"/>
    <col min="2" max="2" width="5.5" style="170" customWidth="1"/>
    <col min="3" max="3" width="13.875" style="170" customWidth="1"/>
    <col min="4" max="4" width="13" style="170" customWidth="1"/>
    <col min="5" max="5" width="12.625" style="170" customWidth="1"/>
    <col min="6" max="6" width="5.75" style="170" customWidth="1"/>
    <col min="7" max="10" width="11" style="170" customWidth="1"/>
    <col min="11" max="11" width="14.625" style="170" customWidth="1"/>
    <col min="12" max="12" width="14.875" style="170" customWidth="1"/>
    <col min="13" max="16384" width="9" style="170"/>
  </cols>
  <sheetData>
    <row r="1" spans="2:12" ht="42" customHeight="1">
      <c r="B1" s="246" t="s">
        <v>75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</row>
    <row r="2" spans="2:12" s="31" customFormat="1" ht="26.25" customHeight="1">
      <c r="B2" s="244" t="s">
        <v>76</v>
      </c>
      <c r="C2" s="244"/>
      <c r="D2" s="244"/>
      <c r="E2" s="244"/>
      <c r="F2" s="244" t="s">
        <v>77</v>
      </c>
      <c r="G2" s="244"/>
      <c r="H2" s="244"/>
      <c r="I2" s="244"/>
      <c r="J2" s="244"/>
      <c r="K2" s="244"/>
      <c r="L2" s="244"/>
    </row>
    <row r="3" spans="2:12" s="31" customFormat="1" ht="26.25" customHeight="1">
      <c r="B3" s="244" t="s">
        <v>78</v>
      </c>
      <c r="C3" s="244"/>
      <c r="D3" s="244"/>
      <c r="E3" s="244"/>
      <c r="F3" s="244" t="s">
        <v>79</v>
      </c>
      <c r="G3" s="244"/>
      <c r="H3" s="244"/>
      <c r="I3" s="244"/>
      <c r="J3" s="244"/>
      <c r="K3" s="244"/>
      <c r="L3" s="244"/>
    </row>
    <row r="4" spans="2:12" s="31" customFormat="1" ht="26.25" customHeight="1">
      <c r="B4" s="244" t="s">
        <v>80</v>
      </c>
      <c r="C4" s="244"/>
      <c r="D4" s="244"/>
      <c r="E4" s="244"/>
      <c r="F4" s="244" t="s">
        <v>81</v>
      </c>
      <c r="G4" s="244"/>
      <c r="H4" s="244"/>
      <c r="I4" s="244"/>
      <c r="J4" s="244"/>
      <c r="K4" s="244"/>
      <c r="L4" s="244"/>
    </row>
    <row r="5" spans="2:12" s="31" customFormat="1" ht="26.25" customHeight="1">
      <c r="B5" s="31" t="s">
        <v>82</v>
      </c>
      <c r="D5" s="31" t="s">
        <v>83</v>
      </c>
      <c r="F5" s="245" t="s">
        <v>84</v>
      </c>
      <c r="G5" s="245"/>
      <c r="H5" s="245"/>
      <c r="I5" s="172"/>
      <c r="J5" s="172"/>
      <c r="K5" s="172"/>
      <c r="L5" s="173" t="s">
        <v>85</v>
      </c>
    </row>
    <row r="6" spans="2:12" s="31" customFormat="1" ht="30.75" customHeight="1">
      <c r="B6" s="34" t="s">
        <v>0</v>
      </c>
      <c r="C6" s="34" t="s">
        <v>86</v>
      </c>
      <c r="D6" s="34" t="s">
        <v>55</v>
      </c>
      <c r="E6" s="34" t="s">
        <v>87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4" t="s">
        <v>60</v>
      </c>
    </row>
    <row r="7" spans="2:12" s="31" customFormat="1" ht="26.25" customHeight="1">
      <c r="B7" s="34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2:12" s="31" customFormat="1" ht="26.25" customHeight="1">
      <c r="B8" s="34">
        <v>2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2:12" s="31" customFormat="1" ht="26.25" customHeight="1">
      <c r="B9" s="34">
        <v>3</v>
      </c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2:12" s="31" customFormat="1" ht="26.25" customHeight="1">
      <c r="B10" s="34">
        <v>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2:12" s="31" customFormat="1" ht="26.25" customHeight="1">
      <c r="B11" s="34">
        <v>5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2:12" s="31" customFormat="1" ht="26.25" customHeight="1">
      <c r="B12" s="34">
        <v>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</row>
    <row r="13" spans="2:12" ht="26.25" customHeight="1">
      <c r="B13" s="31" t="s">
        <v>94</v>
      </c>
      <c r="C13" s="31"/>
      <c r="D13" s="31"/>
      <c r="E13" s="31"/>
      <c r="F13" s="31" t="s">
        <v>95</v>
      </c>
      <c r="G13" s="31"/>
    </row>
    <row r="14" spans="2:12" ht="24" customHeight="1">
      <c r="B14" s="171" t="s">
        <v>96</v>
      </c>
      <c r="C14" s="31"/>
      <c r="D14" s="31"/>
      <c r="E14" s="31"/>
      <c r="F14" s="31" t="s">
        <v>97</v>
      </c>
      <c r="G14" s="31"/>
    </row>
    <row r="15" spans="2:12" ht="24" customHeight="1">
      <c r="B15" s="31" t="s">
        <v>98</v>
      </c>
      <c r="C15" s="31"/>
      <c r="D15" s="31"/>
      <c r="E15" s="31"/>
      <c r="F15" s="31" t="s">
        <v>99</v>
      </c>
      <c r="G15" s="31"/>
    </row>
    <row r="16" spans="2:12" ht="24" customHeight="1">
      <c r="B16" s="170" t="s">
        <v>100</v>
      </c>
      <c r="F16"/>
    </row>
  </sheetData>
  <mergeCells count="8">
    <mergeCell ref="B4:E4"/>
    <mergeCell ref="F4:L4"/>
    <mergeCell ref="F5:H5"/>
    <mergeCell ref="B1:L1"/>
    <mergeCell ref="B2:E2"/>
    <mergeCell ref="F2:L2"/>
    <mergeCell ref="B3:E3"/>
    <mergeCell ref="F3:L3"/>
  </mergeCells>
  <phoneticPr fontId="33" type="noConversion"/>
  <pageMargins left="0.31" right="0.15" top="1" bottom="1" header="0.5" footer="0.5"/>
  <pageSetup paperSize="9" fitToWidth="0" fitToHeight="0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workbookViewId="0">
      <pane xSplit="6" ySplit="3" topLeftCell="X4" activePane="bottomRight" state="frozen"/>
      <selection pane="topRight"/>
      <selection pane="bottomLeft"/>
      <selection pane="bottomRight" activeCell="R13" sqref="R13"/>
    </sheetView>
  </sheetViews>
  <sheetFormatPr defaultColWidth="9" defaultRowHeight="14.25"/>
  <cols>
    <col min="6" max="6" width="5.25" customWidth="1"/>
  </cols>
  <sheetData>
    <row r="1" spans="1:38" ht="33.75" customHeight="1">
      <c r="A1" s="247" t="s">
        <v>101</v>
      </c>
      <c r="B1" s="247"/>
      <c r="C1" s="247"/>
      <c r="D1" s="248"/>
      <c r="E1" s="248"/>
      <c r="F1" s="248"/>
      <c r="G1" s="248"/>
      <c r="H1" s="248"/>
      <c r="I1" s="248"/>
      <c r="J1" s="124"/>
      <c r="K1" s="125"/>
      <c r="L1" s="125"/>
      <c r="M1" s="125"/>
      <c r="N1" s="124"/>
      <c r="O1" s="126"/>
      <c r="P1" s="127"/>
      <c r="Q1" s="124"/>
      <c r="R1" s="136"/>
      <c r="S1" s="137"/>
      <c r="T1" s="136"/>
      <c r="U1" s="136"/>
      <c r="V1" s="136"/>
      <c r="W1" s="136"/>
      <c r="X1" s="136"/>
      <c r="Y1" s="145"/>
      <c r="Z1" s="146"/>
      <c r="AA1" s="147"/>
      <c r="AB1" s="148"/>
      <c r="AC1" s="148"/>
      <c r="AD1" s="148"/>
      <c r="AE1" s="148"/>
      <c r="AF1" s="148"/>
      <c r="AG1" s="148"/>
      <c r="AH1" s="164"/>
      <c r="AI1" s="136"/>
      <c r="AJ1" s="136"/>
      <c r="AK1" s="136"/>
      <c r="AL1" s="165"/>
    </row>
    <row r="2" spans="1:38" ht="17.25">
      <c r="A2" s="275" t="s">
        <v>0</v>
      </c>
      <c r="B2" s="264" t="s">
        <v>102</v>
      </c>
      <c r="C2" s="264" t="s">
        <v>103</v>
      </c>
      <c r="D2" s="264" t="s">
        <v>104</v>
      </c>
      <c r="E2" s="264" t="s">
        <v>105</v>
      </c>
      <c r="F2" s="264" t="s">
        <v>106</v>
      </c>
      <c r="G2" s="258" t="s">
        <v>56</v>
      </c>
      <c r="H2" s="260" t="s">
        <v>107</v>
      </c>
      <c r="I2" s="260" t="s">
        <v>108</v>
      </c>
      <c r="J2" s="262" t="s">
        <v>109</v>
      </c>
      <c r="K2" s="249" t="s">
        <v>110</v>
      </c>
      <c r="L2" s="250"/>
      <c r="M2" s="251"/>
      <c r="N2" s="252" t="s">
        <v>111</v>
      </c>
      <c r="O2" s="253"/>
      <c r="P2" s="254"/>
      <c r="Q2" s="255"/>
      <c r="R2" s="256" t="s">
        <v>112</v>
      </c>
      <c r="S2" s="257"/>
      <c r="T2" s="284" t="s">
        <v>113</v>
      </c>
      <c r="U2" s="288" t="s">
        <v>114</v>
      </c>
      <c r="V2" s="288"/>
      <c r="W2" s="288"/>
      <c r="X2" s="288"/>
      <c r="Y2" s="288"/>
      <c r="Z2" s="289"/>
      <c r="AA2" s="288"/>
      <c r="AB2" s="290" t="s">
        <v>115</v>
      </c>
      <c r="AC2" s="291"/>
      <c r="AD2" s="286" t="s">
        <v>116</v>
      </c>
      <c r="AE2" s="286" t="s">
        <v>117</v>
      </c>
      <c r="AF2" s="286" t="s">
        <v>118</v>
      </c>
      <c r="AG2" s="286" t="s">
        <v>119</v>
      </c>
      <c r="AH2" s="292" t="s">
        <v>120</v>
      </c>
      <c r="AI2" s="297" t="s">
        <v>121</v>
      </c>
      <c r="AJ2" s="301" t="s">
        <v>122</v>
      </c>
      <c r="AK2" s="301" t="s">
        <v>123</v>
      </c>
      <c r="AL2" s="303" t="s">
        <v>124</v>
      </c>
    </row>
    <row r="3" spans="1:38" ht="28.5">
      <c r="A3" s="276"/>
      <c r="B3" s="265"/>
      <c r="C3" s="265"/>
      <c r="D3" s="265"/>
      <c r="E3" s="265"/>
      <c r="F3" s="265"/>
      <c r="G3" s="259"/>
      <c r="H3" s="261"/>
      <c r="I3" s="261"/>
      <c r="J3" s="263"/>
      <c r="K3" s="128" t="s">
        <v>125</v>
      </c>
      <c r="L3" s="128" t="s">
        <v>126</v>
      </c>
      <c r="M3" s="128" t="s">
        <v>127</v>
      </c>
      <c r="N3" s="129" t="s">
        <v>128</v>
      </c>
      <c r="O3" s="130" t="s">
        <v>129</v>
      </c>
      <c r="P3" s="131" t="s">
        <v>130</v>
      </c>
      <c r="Q3" s="129" t="s">
        <v>131</v>
      </c>
      <c r="R3" s="138" t="s">
        <v>132</v>
      </c>
      <c r="S3" s="138" t="s">
        <v>131</v>
      </c>
      <c r="T3" s="285"/>
      <c r="U3" s="138" t="s">
        <v>133</v>
      </c>
      <c r="V3" s="138" t="s">
        <v>134</v>
      </c>
      <c r="W3" s="138" t="s">
        <v>135</v>
      </c>
      <c r="X3" s="138" t="s">
        <v>136</v>
      </c>
      <c r="Y3" s="149" t="s">
        <v>137</v>
      </c>
      <c r="Z3" s="150" t="s">
        <v>138</v>
      </c>
      <c r="AA3" s="151" t="s">
        <v>139</v>
      </c>
      <c r="AB3" s="152" t="s">
        <v>140</v>
      </c>
      <c r="AC3" s="152" t="s">
        <v>141</v>
      </c>
      <c r="AD3" s="287"/>
      <c r="AE3" s="287"/>
      <c r="AF3" s="287"/>
      <c r="AG3" s="287"/>
      <c r="AH3" s="293"/>
      <c r="AI3" s="298"/>
      <c r="AJ3" s="302"/>
      <c r="AK3" s="302"/>
      <c r="AL3" s="304"/>
    </row>
    <row r="4" spans="1:38" ht="27">
      <c r="A4" s="277">
        <v>1</v>
      </c>
      <c r="B4" s="280" t="s">
        <v>142</v>
      </c>
      <c r="C4" s="280" t="s">
        <v>142</v>
      </c>
      <c r="D4" s="280" t="s">
        <v>143</v>
      </c>
      <c r="E4" s="116"/>
      <c r="F4" s="280" t="s">
        <v>144</v>
      </c>
      <c r="G4" s="117" t="s">
        <v>143</v>
      </c>
      <c r="H4" s="118" t="s">
        <v>145</v>
      </c>
      <c r="I4" s="118">
        <v>1</v>
      </c>
      <c r="J4" s="118"/>
      <c r="K4" s="118"/>
      <c r="L4" s="118"/>
      <c r="M4" s="118"/>
      <c r="N4" s="118"/>
      <c r="O4" s="118"/>
      <c r="P4" s="118" t="e">
        <f>O4/N4</f>
        <v>#DIV/0!</v>
      </c>
      <c r="Q4" s="118">
        <f>N4-O4</f>
        <v>0</v>
      </c>
      <c r="R4" s="118"/>
      <c r="S4" s="118"/>
      <c r="T4" s="118">
        <f>N4*R4-Q4*S4</f>
        <v>0</v>
      </c>
      <c r="U4" s="139" t="s">
        <v>146</v>
      </c>
      <c r="V4" s="140"/>
      <c r="W4" s="140"/>
      <c r="X4" s="140">
        <v>1</v>
      </c>
      <c r="Y4" s="153"/>
      <c r="Z4" s="154">
        <v>1</v>
      </c>
      <c r="AA4" s="155">
        <f>X4*Y4/Z4/8</f>
        <v>0</v>
      </c>
      <c r="AB4" s="156"/>
      <c r="AC4" s="157"/>
      <c r="AD4" s="157"/>
      <c r="AE4" s="157"/>
      <c r="AF4" s="157"/>
      <c r="AG4" s="157"/>
      <c r="AH4" s="294">
        <f>SUM(T9:AG9)</f>
        <v>0</v>
      </c>
      <c r="AI4" s="299"/>
      <c r="AJ4" s="299"/>
      <c r="AK4" s="299"/>
      <c r="AL4" s="305"/>
    </row>
    <row r="5" spans="1:38">
      <c r="A5" s="278"/>
      <c r="B5" s="281"/>
      <c r="C5" s="281"/>
      <c r="D5" s="281"/>
      <c r="E5" s="119"/>
      <c r="F5" s="281"/>
      <c r="G5" s="117"/>
      <c r="H5" s="118"/>
      <c r="I5" s="118"/>
      <c r="J5" s="118"/>
      <c r="K5" s="118"/>
      <c r="L5" s="118"/>
      <c r="M5" s="118"/>
      <c r="N5" s="118"/>
      <c r="O5" s="118"/>
      <c r="P5" s="118" t="e">
        <f>O5/N5</f>
        <v>#DIV/0!</v>
      </c>
      <c r="Q5" s="118">
        <f>N5-O5</f>
        <v>0</v>
      </c>
      <c r="R5" s="118"/>
      <c r="S5" s="118"/>
      <c r="T5" s="118">
        <f>N5*R5-Q5*S5</f>
        <v>0</v>
      </c>
      <c r="U5" s="139" t="s">
        <v>147</v>
      </c>
      <c r="V5" s="140" t="s">
        <v>148</v>
      </c>
      <c r="W5" s="140"/>
      <c r="X5" s="140">
        <v>1</v>
      </c>
      <c r="Y5" s="153"/>
      <c r="Z5" s="154">
        <v>1</v>
      </c>
      <c r="AA5" s="155">
        <f>X5*Y5/Z5</f>
        <v>0</v>
      </c>
      <c r="AB5" s="156"/>
      <c r="AC5" s="157"/>
      <c r="AD5" s="157"/>
      <c r="AE5" s="157"/>
      <c r="AF5" s="157"/>
      <c r="AG5" s="157"/>
      <c r="AH5" s="295"/>
      <c r="AI5" s="300"/>
      <c r="AJ5" s="300"/>
      <c r="AK5" s="299"/>
      <c r="AL5" s="305"/>
    </row>
    <row r="6" spans="1:38">
      <c r="A6" s="278"/>
      <c r="B6" s="281"/>
      <c r="C6" s="281"/>
      <c r="D6" s="281"/>
      <c r="E6" s="119"/>
      <c r="F6" s="281"/>
      <c r="G6" s="117"/>
      <c r="H6" s="118"/>
      <c r="I6" s="118"/>
      <c r="J6" s="118"/>
      <c r="K6" s="118"/>
      <c r="L6" s="118"/>
      <c r="M6" s="118"/>
      <c r="N6" s="118"/>
      <c r="O6" s="118"/>
      <c r="P6" s="118" t="e">
        <f>O6/N6</f>
        <v>#DIV/0!</v>
      </c>
      <c r="Q6" s="118">
        <f>N6-O6</f>
        <v>0</v>
      </c>
      <c r="R6" s="118"/>
      <c r="S6" s="118"/>
      <c r="T6" s="118">
        <f>N6*R6-Q6*S6</f>
        <v>0</v>
      </c>
      <c r="U6" s="139" t="s">
        <v>149</v>
      </c>
      <c r="V6" s="140" t="s">
        <v>148</v>
      </c>
      <c r="W6" s="140"/>
      <c r="X6" s="140">
        <v>1</v>
      </c>
      <c r="Y6" s="153"/>
      <c r="Z6" s="154">
        <v>1</v>
      </c>
      <c r="AA6" s="155">
        <f t="shared" ref="AA6:AA27" si="0">X6*Y6/Z6</f>
        <v>0</v>
      </c>
      <c r="AB6" s="156"/>
      <c r="AC6" s="157"/>
      <c r="AD6" s="157"/>
      <c r="AE6" s="157"/>
      <c r="AF6" s="157"/>
      <c r="AG6" s="157"/>
      <c r="AH6" s="295"/>
      <c r="AI6" s="300"/>
      <c r="AJ6" s="300"/>
      <c r="AK6" s="299"/>
      <c r="AL6" s="305"/>
    </row>
    <row r="7" spans="1:38">
      <c r="A7" s="278"/>
      <c r="B7" s="281"/>
      <c r="C7" s="281"/>
      <c r="D7" s="281"/>
      <c r="E7" s="119"/>
      <c r="F7" s="281"/>
      <c r="G7" s="117"/>
      <c r="H7" s="118"/>
      <c r="I7" s="118"/>
      <c r="J7" s="118"/>
      <c r="K7" s="118"/>
      <c r="L7" s="118"/>
      <c r="M7" s="118"/>
      <c r="N7" s="118"/>
      <c r="O7" s="118"/>
      <c r="P7" s="118" t="e">
        <f>O7/N7</f>
        <v>#DIV/0!</v>
      </c>
      <c r="Q7" s="118">
        <f>N7-O7</f>
        <v>0</v>
      </c>
      <c r="R7" s="118"/>
      <c r="S7" s="118"/>
      <c r="T7" s="118">
        <f>N7*R7-Q7*S7</f>
        <v>0</v>
      </c>
      <c r="U7" s="139" t="s">
        <v>150</v>
      </c>
      <c r="V7" s="140" t="s">
        <v>151</v>
      </c>
      <c r="W7" s="140"/>
      <c r="X7" s="140">
        <v>1</v>
      </c>
      <c r="Y7" s="153"/>
      <c r="Z7" s="154">
        <v>1</v>
      </c>
      <c r="AA7" s="155">
        <f t="shared" si="0"/>
        <v>0</v>
      </c>
      <c r="AB7" s="156"/>
      <c r="AC7" s="157"/>
      <c r="AD7" s="157"/>
      <c r="AE7" s="157"/>
      <c r="AF7" s="157"/>
      <c r="AG7" s="157"/>
      <c r="AH7" s="295"/>
      <c r="AI7" s="300"/>
      <c r="AJ7" s="300"/>
      <c r="AK7" s="299"/>
      <c r="AL7" s="305"/>
    </row>
    <row r="8" spans="1:38">
      <c r="A8" s="278"/>
      <c r="B8" s="281"/>
      <c r="C8" s="281"/>
      <c r="D8" s="281"/>
      <c r="E8" s="119"/>
      <c r="F8" s="281"/>
      <c r="G8" s="117"/>
      <c r="H8" s="118"/>
      <c r="I8" s="118"/>
      <c r="J8" s="118"/>
      <c r="K8" s="118"/>
      <c r="L8" s="118"/>
      <c r="M8" s="118"/>
      <c r="N8" s="118"/>
      <c r="O8" s="118"/>
      <c r="P8" s="118" t="e">
        <f>O8/N8</f>
        <v>#DIV/0!</v>
      </c>
      <c r="Q8" s="118">
        <f>N8-O8</f>
        <v>0</v>
      </c>
      <c r="R8" s="118"/>
      <c r="S8" s="118"/>
      <c r="T8" s="118">
        <f>N8*R8-Q8*S8</f>
        <v>0</v>
      </c>
      <c r="U8" s="139" t="s">
        <v>150</v>
      </c>
      <c r="V8" s="140" t="s">
        <v>151</v>
      </c>
      <c r="W8" s="140"/>
      <c r="X8" s="140">
        <v>1</v>
      </c>
      <c r="Y8" s="153"/>
      <c r="Z8" s="154">
        <v>1</v>
      </c>
      <c r="AA8" s="155">
        <f t="shared" si="0"/>
        <v>0</v>
      </c>
      <c r="AB8" s="156"/>
      <c r="AC8" s="157"/>
      <c r="AD8" s="157"/>
      <c r="AE8" s="157"/>
      <c r="AF8" s="157"/>
      <c r="AG8" s="157"/>
      <c r="AH8" s="295"/>
      <c r="AI8" s="300"/>
      <c r="AJ8" s="300"/>
      <c r="AK8" s="299"/>
      <c r="AL8" s="305"/>
    </row>
    <row r="9" spans="1:38">
      <c r="A9" s="279"/>
      <c r="B9" s="282"/>
      <c r="C9" s="282"/>
      <c r="D9" s="282"/>
      <c r="E9" s="120"/>
      <c r="F9" s="282"/>
      <c r="G9" s="266" t="s">
        <v>139</v>
      </c>
      <c r="H9" s="267"/>
      <c r="I9" s="267"/>
      <c r="J9" s="267"/>
      <c r="K9" s="268"/>
      <c r="L9" s="268"/>
      <c r="M9" s="268"/>
      <c r="N9" s="267"/>
      <c r="O9" s="269"/>
      <c r="P9" s="270"/>
      <c r="Q9" s="267"/>
      <c r="R9" s="267"/>
      <c r="S9" s="271"/>
      <c r="T9" s="141">
        <f>SUM(T4:T8)</f>
        <v>0</v>
      </c>
      <c r="U9" s="139"/>
      <c r="V9" s="142"/>
      <c r="W9" s="142"/>
      <c r="X9" s="142"/>
      <c r="Y9" s="158"/>
      <c r="Z9" s="159"/>
      <c r="AA9" s="155">
        <f t="shared" ref="AA9:AG9" si="1">SUM(AA4:AA8)</f>
        <v>0</v>
      </c>
      <c r="AB9" s="157">
        <f t="shared" si="1"/>
        <v>0</v>
      </c>
      <c r="AC9" s="157">
        <f t="shared" si="1"/>
        <v>0</v>
      </c>
      <c r="AD9" s="157">
        <f t="shared" si="1"/>
        <v>0</v>
      </c>
      <c r="AE9" s="157">
        <f t="shared" si="1"/>
        <v>0</v>
      </c>
      <c r="AF9" s="157">
        <f t="shared" si="1"/>
        <v>0</v>
      </c>
      <c r="AG9" s="157">
        <f t="shared" si="1"/>
        <v>0</v>
      </c>
      <c r="AH9" s="296"/>
      <c r="AI9" s="97"/>
      <c r="AJ9" s="97"/>
      <c r="AK9" s="166"/>
      <c r="AL9" s="167"/>
    </row>
    <row r="10" spans="1:38" ht="33" customHeight="1">
      <c r="A10" s="272" t="s">
        <v>152</v>
      </c>
      <c r="B10" s="273"/>
      <c r="C10" s="273"/>
      <c r="D10" s="274"/>
      <c r="E10" s="121"/>
      <c r="F10" s="121"/>
      <c r="G10" s="122"/>
      <c r="H10" s="123"/>
      <c r="I10" s="123"/>
      <c r="J10" s="132"/>
      <c r="K10" s="133"/>
      <c r="L10" s="133"/>
      <c r="M10" s="133"/>
      <c r="N10" s="132"/>
      <c r="O10" s="134"/>
      <c r="P10" s="135"/>
      <c r="Q10" s="132"/>
      <c r="R10" s="143"/>
      <c r="S10" s="144"/>
      <c r="T10" s="143"/>
      <c r="U10" s="143"/>
      <c r="V10" s="143"/>
      <c r="W10" s="143"/>
      <c r="X10" s="143"/>
      <c r="Y10" s="160"/>
      <c r="Z10" s="161"/>
      <c r="AA10" s="162"/>
      <c r="AB10" s="163"/>
      <c r="AC10" s="163"/>
      <c r="AD10" s="163"/>
      <c r="AE10" s="163"/>
      <c r="AF10" s="163"/>
      <c r="AG10" s="163"/>
      <c r="AH10" s="168"/>
      <c r="AI10" s="143"/>
      <c r="AJ10" s="143"/>
      <c r="AK10" s="143"/>
      <c r="AL10" s="169"/>
    </row>
    <row r="11" spans="1:38" ht="24">
      <c r="A11" s="277">
        <v>2</v>
      </c>
      <c r="B11" s="280" t="s">
        <v>153</v>
      </c>
      <c r="C11" s="280" t="s">
        <v>153</v>
      </c>
      <c r="D11" s="280" t="s">
        <v>154</v>
      </c>
      <c r="E11" s="116"/>
      <c r="F11" s="280" t="s">
        <v>144</v>
      </c>
      <c r="G11" s="117" t="s">
        <v>154</v>
      </c>
      <c r="H11" s="117" t="s">
        <v>145</v>
      </c>
      <c r="I11" s="117">
        <v>1</v>
      </c>
      <c r="J11" s="117"/>
      <c r="K11" s="117"/>
      <c r="L11" s="117"/>
      <c r="M11" s="117"/>
      <c r="N11" s="117"/>
      <c r="O11" s="117"/>
      <c r="P11" s="117" t="e">
        <f>O11/N11</f>
        <v>#DIV/0!</v>
      </c>
      <c r="Q11" s="117">
        <f>N11-O11</f>
        <v>0</v>
      </c>
      <c r="R11" s="117"/>
      <c r="S11" s="117"/>
      <c r="T11" s="117">
        <f>N11*R11-Q11*S11</f>
        <v>0</v>
      </c>
      <c r="U11" s="139" t="s">
        <v>146</v>
      </c>
      <c r="V11" s="140"/>
      <c r="W11" s="140"/>
      <c r="X11" s="140">
        <v>1</v>
      </c>
      <c r="Y11" s="153"/>
      <c r="Z11" s="154">
        <v>1</v>
      </c>
      <c r="AA11" s="155">
        <f>X11*Y11/Z11/21</f>
        <v>0</v>
      </c>
      <c r="AB11" s="156"/>
      <c r="AC11" s="157"/>
      <c r="AD11" s="157"/>
      <c r="AE11" s="157"/>
      <c r="AF11" s="157"/>
      <c r="AG11" s="157"/>
      <c r="AH11" s="294">
        <f>SUM(T15:AG15)</f>
        <v>0</v>
      </c>
      <c r="AI11" s="299"/>
      <c r="AJ11" s="299"/>
      <c r="AK11" s="299"/>
      <c r="AL11" s="305"/>
    </row>
    <row r="12" spans="1:38">
      <c r="A12" s="278"/>
      <c r="B12" s="281"/>
      <c r="C12" s="281"/>
      <c r="D12" s="281"/>
      <c r="E12" s="119"/>
      <c r="F12" s="281"/>
      <c r="G12" s="117"/>
      <c r="H12" s="117"/>
      <c r="I12" s="117"/>
      <c r="J12" s="117"/>
      <c r="K12" s="117"/>
      <c r="L12" s="117"/>
      <c r="M12" s="117"/>
      <c r="N12" s="117"/>
      <c r="O12" s="117"/>
      <c r="P12" s="117" t="e">
        <f>O12/N12</f>
        <v>#DIV/0!</v>
      </c>
      <c r="Q12" s="117">
        <f>N12-O12</f>
        <v>0</v>
      </c>
      <c r="R12" s="117"/>
      <c r="S12" s="117"/>
      <c r="T12" s="117">
        <f>N12*R12-Q12*S12</f>
        <v>0</v>
      </c>
      <c r="U12" s="139" t="s">
        <v>147</v>
      </c>
      <c r="V12" s="140" t="s">
        <v>151</v>
      </c>
      <c r="W12" s="140"/>
      <c r="X12" s="140">
        <v>1</v>
      </c>
      <c r="Y12" s="153"/>
      <c r="Z12" s="154">
        <v>1</v>
      </c>
      <c r="AA12" s="155">
        <f t="shared" si="0"/>
        <v>0</v>
      </c>
      <c r="AB12" s="156"/>
      <c r="AC12" s="157"/>
      <c r="AD12" s="157"/>
      <c r="AE12" s="157"/>
      <c r="AF12" s="157"/>
      <c r="AG12" s="157"/>
      <c r="AH12" s="295"/>
      <c r="AI12" s="300"/>
      <c r="AJ12" s="300"/>
      <c r="AK12" s="299"/>
      <c r="AL12" s="305"/>
    </row>
    <row r="13" spans="1:38">
      <c r="A13" s="278"/>
      <c r="B13" s="281"/>
      <c r="C13" s="281"/>
      <c r="D13" s="281"/>
      <c r="E13" s="119"/>
      <c r="F13" s="281"/>
      <c r="G13" s="117"/>
      <c r="H13" s="117"/>
      <c r="I13" s="117"/>
      <c r="J13" s="117"/>
      <c r="K13" s="117"/>
      <c r="L13" s="117"/>
      <c r="M13" s="117"/>
      <c r="N13" s="117"/>
      <c r="O13" s="117"/>
      <c r="P13" s="117" t="e">
        <f>O13/N13</f>
        <v>#DIV/0!</v>
      </c>
      <c r="Q13" s="117">
        <f>N13-O13</f>
        <v>0</v>
      </c>
      <c r="R13" s="117"/>
      <c r="S13" s="117"/>
      <c r="T13" s="117">
        <f>N13*R13-Q13*S13</f>
        <v>0</v>
      </c>
      <c r="U13" s="139" t="s">
        <v>149</v>
      </c>
      <c r="V13" s="140" t="s">
        <v>151</v>
      </c>
      <c r="W13" s="140"/>
      <c r="X13" s="140">
        <v>1</v>
      </c>
      <c r="Y13" s="153"/>
      <c r="Z13" s="154">
        <v>1</v>
      </c>
      <c r="AA13" s="155">
        <f t="shared" si="0"/>
        <v>0</v>
      </c>
      <c r="AB13" s="156"/>
      <c r="AC13" s="157"/>
      <c r="AD13" s="157"/>
      <c r="AE13" s="157"/>
      <c r="AF13" s="157"/>
      <c r="AG13" s="157"/>
      <c r="AH13" s="295"/>
      <c r="AI13" s="300"/>
      <c r="AJ13" s="300"/>
      <c r="AK13" s="299"/>
      <c r="AL13" s="305"/>
    </row>
    <row r="14" spans="1:38">
      <c r="A14" s="278"/>
      <c r="B14" s="281"/>
      <c r="C14" s="281"/>
      <c r="D14" s="281"/>
      <c r="E14" s="119"/>
      <c r="F14" s="281"/>
      <c r="G14" s="117"/>
      <c r="H14" s="117"/>
      <c r="I14" s="117"/>
      <c r="J14" s="117"/>
      <c r="K14" s="117"/>
      <c r="L14" s="117"/>
      <c r="M14" s="117"/>
      <c r="N14" s="117"/>
      <c r="O14" s="117"/>
      <c r="P14" s="117" t="e">
        <f>O14/N14</f>
        <v>#DIV/0!</v>
      </c>
      <c r="Q14" s="117">
        <f>N14-O14</f>
        <v>0</v>
      </c>
      <c r="R14" s="117"/>
      <c r="S14" s="117"/>
      <c r="T14" s="117">
        <f>N14*R14-Q14*S14</f>
        <v>0</v>
      </c>
      <c r="U14" s="139" t="s">
        <v>150</v>
      </c>
      <c r="V14" s="140" t="s">
        <v>155</v>
      </c>
      <c r="W14" s="140"/>
      <c r="X14" s="140">
        <v>1</v>
      </c>
      <c r="Y14" s="158"/>
      <c r="Z14" s="154">
        <v>1</v>
      </c>
      <c r="AA14" s="155">
        <f t="shared" si="0"/>
        <v>0</v>
      </c>
      <c r="AB14" s="156"/>
      <c r="AC14" s="157"/>
      <c r="AD14" s="157"/>
      <c r="AE14" s="157"/>
      <c r="AF14" s="157"/>
      <c r="AG14" s="157"/>
      <c r="AH14" s="295"/>
      <c r="AI14" s="300"/>
      <c r="AJ14" s="300"/>
      <c r="AK14" s="299"/>
      <c r="AL14" s="305"/>
    </row>
    <row r="15" spans="1:38">
      <c r="A15" s="279"/>
      <c r="B15" s="282"/>
      <c r="C15" s="282"/>
      <c r="D15" s="282"/>
      <c r="E15" s="120"/>
      <c r="F15" s="282"/>
      <c r="G15" s="266" t="s">
        <v>139</v>
      </c>
      <c r="H15" s="267"/>
      <c r="I15" s="267"/>
      <c r="J15" s="267"/>
      <c r="K15" s="268"/>
      <c r="L15" s="268"/>
      <c r="M15" s="268"/>
      <c r="N15" s="267"/>
      <c r="O15" s="269"/>
      <c r="P15" s="270"/>
      <c r="Q15" s="267"/>
      <c r="R15" s="267"/>
      <c r="S15" s="271"/>
      <c r="T15" s="141">
        <f>SUM(T11:T14)</f>
        <v>0</v>
      </c>
      <c r="U15" s="139"/>
      <c r="V15" s="142"/>
      <c r="W15" s="142"/>
      <c r="X15" s="142"/>
      <c r="Y15" s="158"/>
      <c r="Z15" s="159"/>
      <c r="AA15" s="155">
        <f t="shared" ref="AA15:AG15" si="2">SUM(AA11:AA14)</f>
        <v>0</v>
      </c>
      <c r="AB15" s="157">
        <f t="shared" si="2"/>
        <v>0</v>
      </c>
      <c r="AC15" s="157">
        <f t="shared" si="2"/>
        <v>0</v>
      </c>
      <c r="AD15" s="157">
        <f t="shared" si="2"/>
        <v>0</v>
      </c>
      <c r="AE15" s="157">
        <f t="shared" si="2"/>
        <v>0</v>
      </c>
      <c r="AF15" s="157">
        <f t="shared" si="2"/>
        <v>0</v>
      </c>
      <c r="AG15" s="157">
        <f t="shared" si="2"/>
        <v>0</v>
      </c>
      <c r="AH15" s="296"/>
      <c r="AI15" s="97"/>
      <c r="AJ15" s="97"/>
      <c r="AK15" s="166"/>
      <c r="AL15" s="167"/>
    </row>
    <row r="16" spans="1:38" ht="33" customHeight="1">
      <c r="A16" s="272" t="s">
        <v>152</v>
      </c>
      <c r="B16" s="273"/>
      <c r="C16" s="273"/>
      <c r="D16" s="274"/>
      <c r="E16" s="121"/>
      <c r="F16" s="121"/>
      <c r="G16" s="122"/>
      <c r="H16" s="123"/>
      <c r="I16" s="123"/>
      <c r="J16" s="132"/>
      <c r="K16" s="133"/>
      <c r="L16" s="133"/>
      <c r="M16" s="133"/>
      <c r="N16" s="132"/>
      <c r="O16" s="134"/>
      <c r="P16" s="135"/>
      <c r="Q16" s="132"/>
      <c r="R16" s="143"/>
      <c r="S16" s="144"/>
      <c r="T16" s="143"/>
      <c r="U16" s="143"/>
      <c r="V16" s="143"/>
      <c r="W16" s="143"/>
      <c r="X16" s="143"/>
      <c r="Y16" s="160"/>
      <c r="Z16" s="161"/>
      <c r="AA16" s="162"/>
      <c r="AB16" s="163"/>
      <c r="AC16" s="163"/>
      <c r="AD16" s="163"/>
      <c r="AE16" s="163"/>
      <c r="AF16" s="163"/>
      <c r="AG16" s="163"/>
      <c r="AH16" s="168"/>
      <c r="AI16" s="143"/>
      <c r="AJ16" s="143"/>
      <c r="AK16" s="143"/>
      <c r="AL16" s="169"/>
    </row>
    <row r="17" spans="1:38" ht="24">
      <c r="A17" s="277">
        <v>3</v>
      </c>
      <c r="B17" s="280" t="s">
        <v>156</v>
      </c>
      <c r="C17" s="280" t="s">
        <v>156</v>
      </c>
      <c r="D17" s="280" t="s">
        <v>157</v>
      </c>
      <c r="E17" s="116"/>
      <c r="F17" s="280" t="s">
        <v>144</v>
      </c>
      <c r="G17" s="117" t="s">
        <v>157</v>
      </c>
      <c r="H17" s="117" t="s">
        <v>145</v>
      </c>
      <c r="I17" s="117">
        <v>1</v>
      </c>
      <c r="J17" s="117"/>
      <c r="K17" s="117"/>
      <c r="L17" s="117"/>
      <c r="M17" s="117"/>
      <c r="N17" s="117"/>
      <c r="O17" s="117"/>
      <c r="P17" s="117" t="e">
        <f>O17/N17</f>
        <v>#DIV/0!</v>
      </c>
      <c r="Q17" s="117">
        <f>N17-O17</f>
        <v>0</v>
      </c>
      <c r="R17" s="117"/>
      <c r="S17" s="117"/>
      <c r="T17" s="117">
        <f>N17*R17-Q17*S17</f>
        <v>0</v>
      </c>
      <c r="U17" s="139" t="s">
        <v>146</v>
      </c>
      <c r="V17" s="140"/>
      <c r="W17" s="140"/>
      <c r="X17" s="140">
        <v>1</v>
      </c>
      <c r="Y17" s="153"/>
      <c r="Z17" s="154">
        <v>1</v>
      </c>
      <c r="AA17" s="155">
        <f>X17*Y17/Z17/14</f>
        <v>0</v>
      </c>
      <c r="AB17" s="156"/>
      <c r="AC17" s="157"/>
      <c r="AD17" s="157"/>
      <c r="AE17" s="157"/>
      <c r="AF17" s="157"/>
      <c r="AG17" s="157"/>
      <c r="AH17" s="294">
        <f>SUM(T22:AG22)</f>
        <v>0</v>
      </c>
      <c r="AI17" s="299"/>
      <c r="AJ17" s="299"/>
      <c r="AK17" s="299"/>
      <c r="AL17" s="305"/>
    </row>
    <row r="18" spans="1:38">
      <c r="A18" s="278"/>
      <c r="B18" s="281"/>
      <c r="C18" s="281"/>
      <c r="D18" s="281"/>
      <c r="E18" s="119"/>
      <c r="F18" s="281"/>
      <c r="G18" s="117"/>
      <c r="H18" s="117"/>
      <c r="I18" s="117"/>
      <c r="J18" s="117"/>
      <c r="K18" s="117"/>
      <c r="L18" s="117"/>
      <c r="M18" s="117"/>
      <c r="N18" s="117"/>
      <c r="O18" s="117"/>
      <c r="P18" s="117" t="e">
        <f>O18/N18</f>
        <v>#DIV/0!</v>
      </c>
      <c r="Q18" s="117">
        <f>N18-O18</f>
        <v>0</v>
      </c>
      <c r="R18" s="117"/>
      <c r="S18" s="117"/>
      <c r="T18" s="117">
        <f>N18*R18-Q18*S18</f>
        <v>0</v>
      </c>
      <c r="U18" s="139" t="s">
        <v>147</v>
      </c>
      <c r="V18" s="140" t="s">
        <v>151</v>
      </c>
      <c r="W18" s="140"/>
      <c r="X18" s="140">
        <v>1</v>
      </c>
      <c r="Y18" s="153"/>
      <c r="Z18" s="154">
        <v>1</v>
      </c>
      <c r="AA18" s="155">
        <f t="shared" si="0"/>
        <v>0</v>
      </c>
      <c r="AB18" s="156"/>
      <c r="AC18" s="157"/>
      <c r="AD18" s="157"/>
      <c r="AE18" s="157"/>
      <c r="AF18" s="157"/>
      <c r="AG18" s="157"/>
      <c r="AH18" s="295"/>
      <c r="AI18" s="300"/>
      <c r="AJ18" s="300"/>
      <c r="AK18" s="299"/>
      <c r="AL18" s="305"/>
    </row>
    <row r="19" spans="1:38">
      <c r="A19" s="278"/>
      <c r="B19" s="281"/>
      <c r="C19" s="281"/>
      <c r="D19" s="281"/>
      <c r="E19" s="119"/>
      <c r="F19" s="281"/>
      <c r="G19" s="117"/>
      <c r="H19" s="117"/>
      <c r="I19" s="117"/>
      <c r="J19" s="117"/>
      <c r="K19" s="117"/>
      <c r="L19" s="117"/>
      <c r="M19" s="117"/>
      <c r="N19" s="117"/>
      <c r="O19" s="117"/>
      <c r="P19" s="117" t="e">
        <f>O19/N19</f>
        <v>#DIV/0!</v>
      </c>
      <c r="Q19" s="117">
        <f>N19-O19</f>
        <v>0</v>
      </c>
      <c r="R19" s="117"/>
      <c r="S19" s="117"/>
      <c r="T19" s="117">
        <f>N19*R19-Q19*S19</f>
        <v>0</v>
      </c>
      <c r="U19" s="139" t="s">
        <v>149</v>
      </c>
      <c r="V19" s="140" t="s">
        <v>151</v>
      </c>
      <c r="W19" s="140"/>
      <c r="X19" s="140">
        <v>1</v>
      </c>
      <c r="Y19" s="153"/>
      <c r="Z19" s="154">
        <v>1</v>
      </c>
      <c r="AA19" s="155">
        <f t="shared" si="0"/>
        <v>0</v>
      </c>
      <c r="AB19" s="156"/>
      <c r="AC19" s="157"/>
      <c r="AD19" s="157"/>
      <c r="AE19" s="157"/>
      <c r="AF19" s="157"/>
      <c r="AG19" s="157"/>
      <c r="AH19" s="295"/>
      <c r="AI19" s="300"/>
      <c r="AJ19" s="300"/>
      <c r="AK19" s="299"/>
      <c r="AL19" s="305"/>
    </row>
    <row r="20" spans="1:38">
      <c r="A20" s="278"/>
      <c r="B20" s="281"/>
      <c r="C20" s="281"/>
      <c r="D20" s="281"/>
      <c r="E20" s="119"/>
      <c r="F20" s="281"/>
      <c r="G20" s="117"/>
      <c r="H20" s="117"/>
      <c r="I20" s="117"/>
      <c r="J20" s="117"/>
      <c r="K20" s="117"/>
      <c r="L20" s="117"/>
      <c r="M20" s="117"/>
      <c r="N20" s="117"/>
      <c r="O20" s="117"/>
      <c r="P20" s="117" t="e">
        <f>O20/N20</f>
        <v>#DIV/0!</v>
      </c>
      <c r="Q20" s="117">
        <f>N20-O20</f>
        <v>0</v>
      </c>
      <c r="R20" s="117"/>
      <c r="S20" s="117"/>
      <c r="T20" s="117">
        <f>N20*R20-Q20*S20</f>
        <v>0</v>
      </c>
      <c r="U20" s="139" t="s">
        <v>149</v>
      </c>
      <c r="V20" s="140" t="s">
        <v>151</v>
      </c>
      <c r="W20" s="140"/>
      <c r="X20" s="140">
        <v>1</v>
      </c>
      <c r="Y20" s="153"/>
      <c r="Z20" s="154">
        <v>1</v>
      </c>
      <c r="AA20" s="155">
        <f t="shared" si="0"/>
        <v>0</v>
      </c>
      <c r="AB20" s="156"/>
      <c r="AC20" s="157"/>
      <c r="AD20" s="157"/>
      <c r="AE20" s="157"/>
      <c r="AF20" s="157"/>
      <c r="AG20" s="157"/>
      <c r="AH20" s="295"/>
      <c r="AI20" s="300"/>
      <c r="AJ20" s="300"/>
      <c r="AK20" s="299"/>
      <c r="AL20" s="305"/>
    </row>
    <row r="21" spans="1:38">
      <c r="A21" s="278"/>
      <c r="B21" s="281"/>
      <c r="C21" s="281"/>
      <c r="D21" s="281"/>
      <c r="E21" s="119"/>
      <c r="F21" s="281"/>
      <c r="G21" s="117"/>
      <c r="H21" s="117"/>
      <c r="I21" s="117"/>
      <c r="J21" s="117"/>
      <c r="K21" s="117"/>
      <c r="L21" s="117"/>
      <c r="M21" s="117"/>
      <c r="N21" s="117"/>
      <c r="O21" s="117"/>
      <c r="P21" s="117" t="e">
        <f>O21/N21</f>
        <v>#DIV/0!</v>
      </c>
      <c r="Q21" s="117">
        <f>N21-O21</f>
        <v>0</v>
      </c>
      <c r="R21" s="117"/>
      <c r="S21" s="117"/>
      <c r="T21" s="117">
        <f>N21*R21-Q21*S21</f>
        <v>0</v>
      </c>
      <c r="U21" s="139" t="s">
        <v>150</v>
      </c>
      <c r="V21" s="140" t="s">
        <v>155</v>
      </c>
      <c r="W21" s="140"/>
      <c r="X21" s="140">
        <v>1</v>
      </c>
      <c r="Y21" s="158"/>
      <c r="Z21" s="154">
        <v>1</v>
      </c>
      <c r="AA21" s="155">
        <f t="shared" si="0"/>
        <v>0</v>
      </c>
      <c r="AB21" s="156"/>
      <c r="AC21" s="157"/>
      <c r="AD21" s="157"/>
      <c r="AE21" s="157"/>
      <c r="AF21" s="157"/>
      <c r="AG21" s="157"/>
      <c r="AH21" s="295"/>
      <c r="AI21" s="300"/>
      <c r="AJ21" s="300"/>
      <c r="AK21" s="299"/>
      <c r="AL21" s="305"/>
    </row>
    <row r="22" spans="1:38">
      <c r="A22" s="279"/>
      <c r="B22" s="282"/>
      <c r="C22" s="282"/>
      <c r="D22" s="282"/>
      <c r="E22" s="120"/>
      <c r="F22" s="282"/>
      <c r="G22" s="266" t="s">
        <v>139</v>
      </c>
      <c r="H22" s="267"/>
      <c r="I22" s="267"/>
      <c r="J22" s="267"/>
      <c r="K22" s="268"/>
      <c r="L22" s="268"/>
      <c r="M22" s="268"/>
      <c r="N22" s="267"/>
      <c r="O22" s="269"/>
      <c r="P22" s="270"/>
      <c r="Q22" s="267"/>
      <c r="R22" s="267"/>
      <c r="S22" s="271"/>
      <c r="T22" s="141">
        <f>SUM(T17:T21)</f>
        <v>0</v>
      </c>
      <c r="U22" s="139"/>
      <c r="V22" s="142"/>
      <c r="W22" s="142"/>
      <c r="X22" s="142"/>
      <c r="Y22" s="158"/>
      <c r="Z22" s="159"/>
      <c r="AA22" s="155">
        <f t="shared" ref="AA22:AG22" si="3">SUM(AA17:AA21)</f>
        <v>0</v>
      </c>
      <c r="AB22" s="157">
        <f t="shared" si="3"/>
        <v>0</v>
      </c>
      <c r="AC22" s="157">
        <f t="shared" si="3"/>
        <v>0</v>
      </c>
      <c r="AD22" s="157">
        <f t="shared" si="3"/>
        <v>0</v>
      </c>
      <c r="AE22" s="157">
        <f t="shared" si="3"/>
        <v>0</v>
      </c>
      <c r="AF22" s="157">
        <f t="shared" si="3"/>
        <v>0</v>
      </c>
      <c r="AG22" s="157">
        <f t="shared" si="3"/>
        <v>0</v>
      </c>
      <c r="AH22" s="296"/>
      <c r="AI22" s="97"/>
      <c r="AJ22" s="97"/>
      <c r="AK22" s="166"/>
      <c r="AL22" s="167"/>
    </row>
    <row r="23" spans="1:38" ht="33" customHeight="1">
      <c r="A23" s="272" t="s">
        <v>152</v>
      </c>
      <c r="B23" s="273"/>
      <c r="C23" s="273"/>
      <c r="D23" s="274"/>
      <c r="E23" s="121"/>
      <c r="F23" s="121"/>
      <c r="G23" s="122"/>
      <c r="H23" s="123"/>
      <c r="I23" s="123"/>
      <c r="J23" s="132"/>
      <c r="K23" s="133"/>
      <c r="L23" s="133"/>
      <c r="M23" s="133"/>
      <c r="N23" s="132"/>
      <c r="O23" s="134"/>
      <c r="P23" s="135"/>
      <c r="Q23" s="132"/>
      <c r="R23" s="143"/>
      <c r="S23" s="144"/>
      <c r="T23" s="143"/>
      <c r="U23" s="143"/>
      <c r="V23" s="143"/>
      <c r="W23" s="143"/>
      <c r="X23" s="143"/>
      <c r="Y23" s="160"/>
      <c r="Z23" s="161"/>
      <c r="AA23" s="162"/>
      <c r="AB23" s="163"/>
      <c r="AC23" s="163"/>
      <c r="AD23" s="163"/>
      <c r="AE23" s="163"/>
      <c r="AF23" s="163"/>
      <c r="AG23" s="163"/>
      <c r="AH23" s="168"/>
      <c r="AI23" s="143"/>
      <c r="AJ23" s="143"/>
      <c r="AK23" s="143"/>
      <c r="AL23" s="169"/>
    </row>
    <row r="24" spans="1:38" ht="24">
      <c r="A24" s="277">
        <v>4</v>
      </c>
      <c r="B24" s="280" t="s">
        <v>158</v>
      </c>
      <c r="C24" s="280" t="s">
        <v>158</v>
      </c>
      <c r="D24" s="280" t="s">
        <v>159</v>
      </c>
      <c r="E24" s="116"/>
      <c r="F24" s="283" t="s">
        <v>144</v>
      </c>
      <c r="G24" s="117" t="s">
        <v>159</v>
      </c>
      <c r="H24" s="117" t="s">
        <v>145</v>
      </c>
      <c r="I24" s="117">
        <v>1</v>
      </c>
      <c r="J24" s="117"/>
      <c r="K24" s="117"/>
      <c r="L24" s="117"/>
      <c r="M24" s="117"/>
      <c r="N24" s="117"/>
      <c r="O24" s="117"/>
      <c r="P24" s="117" t="e">
        <f>O24/N24</f>
        <v>#DIV/0!</v>
      </c>
      <c r="Q24" s="117">
        <f>N24-O24</f>
        <v>0</v>
      </c>
      <c r="R24" s="117"/>
      <c r="S24" s="117"/>
      <c r="T24" s="117">
        <f>N24*R24-Q24*S24</f>
        <v>0</v>
      </c>
      <c r="U24" s="139" t="s">
        <v>146</v>
      </c>
      <c r="V24" s="140"/>
      <c r="W24" s="140"/>
      <c r="X24" s="140">
        <v>1</v>
      </c>
      <c r="Y24" s="153"/>
      <c r="Z24" s="154">
        <v>1</v>
      </c>
      <c r="AA24" s="155">
        <f>X24*Y24/Z24/34</f>
        <v>0</v>
      </c>
      <c r="AB24" s="156"/>
      <c r="AC24" s="157"/>
      <c r="AD24" s="157"/>
      <c r="AE24" s="157"/>
      <c r="AF24" s="157"/>
      <c r="AG24" s="157"/>
      <c r="AH24" s="294">
        <f>SUM(T28:AG28)</f>
        <v>0</v>
      </c>
      <c r="AI24" s="299"/>
      <c r="AJ24" s="299"/>
      <c r="AK24" s="299"/>
      <c r="AL24" s="305"/>
    </row>
    <row r="25" spans="1:38">
      <c r="A25" s="278"/>
      <c r="B25" s="281"/>
      <c r="C25" s="281"/>
      <c r="D25" s="281"/>
      <c r="E25" s="119"/>
      <c r="F25" s="283"/>
      <c r="G25" s="117"/>
      <c r="H25" s="117"/>
      <c r="I25" s="117"/>
      <c r="J25" s="117"/>
      <c r="K25" s="117"/>
      <c r="L25" s="117"/>
      <c r="M25" s="117"/>
      <c r="N25" s="117"/>
      <c r="O25" s="117"/>
      <c r="P25" s="117" t="e">
        <f>O25/N25</f>
        <v>#DIV/0!</v>
      </c>
      <c r="Q25" s="117">
        <f>N25-O25</f>
        <v>0</v>
      </c>
      <c r="R25" s="117"/>
      <c r="S25" s="117"/>
      <c r="T25" s="117">
        <f>N25*R25-Q25*S25</f>
        <v>0</v>
      </c>
      <c r="U25" s="139" t="s">
        <v>147</v>
      </c>
      <c r="V25" s="140" t="s">
        <v>151</v>
      </c>
      <c r="W25" s="140"/>
      <c r="X25" s="140">
        <v>1</v>
      </c>
      <c r="Y25" s="153"/>
      <c r="Z25" s="154">
        <v>1</v>
      </c>
      <c r="AA25" s="155">
        <f t="shared" si="0"/>
        <v>0</v>
      </c>
      <c r="AB25" s="156"/>
      <c r="AC25" s="157"/>
      <c r="AD25" s="157"/>
      <c r="AE25" s="157"/>
      <c r="AF25" s="157"/>
      <c r="AG25" s="157"/>
      <c r="AH25" s="295"/>
      <c r="AI25" s="300"/>
      <c r="AJ25" s="300"/>
      <c r="AK25" s="299"/>
      <c r="AL25" s="305"/>
    </row>
    <row r="26" spans="1:38">
      <c r="A26" s="278"/>
      <c r="B26" s="281"/>
      <c r="C26" s="281"/>
      <c r="D26" s="281"/>
      <c r="E26" s="119"/>
      <c r="F26" s="283"/>
      <c r="G26" s="117"/>
      <c r="H26" s="117"/>
      <c r="I26" s="117"/>
      <c r="J26" s="117"/>
      <c r="K26" s="117"/>
      <c r="L26" s="117"/>
      <c r="M26" s="117"/>
      <c r="N26" s="117"/>
      <c r="O26" s="117"/>
      <c r="P26" s="117" t="e">
        <f>O26/N26</f>
        <v>#DIV/0!</v>
      </c>
      <c r="Q26" s="117">
        <f>N26-O26</f>
        <v>0</v>
      </c>
      <c r="R26" s="117"/>
      <c r="S26" s="117"/>
      <c r="T26" s="117">
        <f>N26*R26-Q26*S26</f>
        <v>0</v>
      </c>
      <c r="U26" s="139" t="s">
        <v>149</v>
      </c>
      <c r="V26" s="140" t="s">
        <v>160</v>
      </c>
      <c r="W26" s="140"/>
      <c r="X26" s="140">
        <v>1</v>
      </c>
      <c r="Y26" s="158"/>
      <c r="Z26" s="154">
        <v>1</v>
      </c>
      <c r="AA26" s="155">
        <f t="shared" si="0"/>
        <v>0</v>
      </c>
      <c r="AB26" s="156"/>
      <c r="AC26" s="157"/>
      <c r="AD26" s="157"/>
      <c r="AE26" s="157"/>
      <c r="AF26" s="157"/>
      <c r="AG26" s="157"/>
      <c r="AH26" s="295"/>
      <c r="AI26" s="300"/>
      <c r="AJ26" s="300"/>
      <c r="AK26" s="299"/>
      <c r="AL26" s="305"/>
    </row>
    <row r="27" spans="1:38">
      <c r="A27" s="278"/>
      <c r="B27" s="281"/>
      <c r="C27" s="281"/>
      <c r="D27" s="281"/>
      <c r="E27" s="119"/>
      <c r="F27" s="283"/>
      <c r="G27" s="117"/>
      <c r="H27" s="117"/>
      <c r="I27" s="117"/>
      <c r="J27" s="117"/>
      <c r="K27" s="117"/>
      <c r="L27" s="117"/>
      <c r="M27" s="117"/>
      <c r="N27" s="117"/>
      <c r="O27" s="117"/>
      <c r="P27" s="117" t="e">
        <f>O27/N27</f>
        <v>#DIV/0!</v>
      </c>
      <c r="Q27" s="117">
        <f>N27-O27</f>
        <v>0</v>
      </c>
      <c r="R27" s="117"/>
      <c r="S27" s="117"/>
      <c r="T27" s="117">
        <f>N27*R27-Q27*S27</f>
        <v>0</v>
      </c>
      <c r="U27" s="139" t="s">
        <v>149</v>
      </c>
      <c r="V27" s="140" t="s">
        <v>155</v>
      </c>
      <c r="W27" s="140"/>
      <c r="X27" s="140">
        <v>1</v>
      </c>
      <c r="Y27" s="158"/>
      <c r="Z27" s="154">
        <v>1</v>
      </c>
      <c r="AA27" s="155">
        <f t="shared" si="0"/>
        <v>0</v>
      </c>
      <c r="AB27" s="156"/>
      <c r="AC27" s="157"/>
      <c r="AD27" s="157"/>
      <c r="AE27" s="157"/>
      <c r="AF27" s="157"/>
      <c r="AG27" s="157"/>
      <c r="AH27" s="295"/>
      <c r="AI27" s="300"/>
      <c r="AJ27" s="300"/>
      <c r="AK27" s="299"/>
      <c r="AL27" s="305"/>
    </row>
    <row r="28" spans="1:38">
      <c r="A28" s="279"/>
      <c r="B28" s="282"/>
      <c r="C28" s="282"/>
      <c r="D28" s="282"/>
      <c r="E28" s="120"/>
      <c r="F28" s="283"/>
      <c r="G28" s="266" t="s">
        <v>139</v>
      </c>
      <c r="H28" s="267"/>
      <c r="I28" s="267"/>
      <c r="J28" s="267"/>
      <c r="K28" s="268"/>
      <c r="L28" s="268"/>
      <c r="M28" s="268"/>
      <c r="N28" s="267"/>
      <c r="O28" s="269"/>
      <c r="P28" s="270"/>
      <c r="Q28" s="267"/>
      <c r="R28" s="267"/>
      <c r="S28" s="271"/>
      <c r="T28" s="141">
        <f>SUM(T24:T27)</f>
        <v>0</v>
      </c>
      <c r="U28" s="139"/>
      <c r="V28" s="142"/>
      <c r="W28" s="142"/>
      <c r="X28" s="142"/>
      <c r="Y28" s="158"/>
      <c r="Z28" s="159"/>
      <c r="AA28" s="155">
        <f t="shared" ref="AA28:AG28" si="4">SUM(AA24:AA27)</f>
        <v>0</v>
      </c>
      <c r="AB28" s="157">
        <f t="shared" si="4"/>
        <v>0</v>
      </c>
      <c r="AC28" s="157">
        <f t="shared" si="4"/>
        <v>0</v>
      </c>
      <c r="AD28" s="157">
        <f t="shared" si="4"/>
        <v>0</v>
      </c>
      <c r="AE28" s="157">
        <f t="shared" si="4"/>
        <v>0</v>
      </c>
      <c r="AF28" s="157">
        <f t="shared" si="4"/>
        <v>0</v>
      </c>
      <c r="AG28" s="157">
        <f t="shared" si="4"/>
        <v>0</v>
      </c>
      <c r="AH28" s="296"/>
      <c r="AI28" s="97"/>
      <c r="AJ28" s="97"/>
      <c r="AK28" s="166"/>
      <c r="AL28" s="167"/>
    </row>
    <row r="29" spans="1:38" ht="33" customHeight="1">
      <c r="A29" s="272" t="s">
        <v>152</v>
      </c>
      <c r="B29" s="273"/>
      <c r="C29" s="273"/>
      <c r="D29" s="274"/>
      <c r="E29" s="121"/>
      <c r="F29" s="121"/>
      <c r="G29" s="122"/>
      <c r="H29" s="123"/>
      <c r="I29" s="123"/>
      <c r="J29" s="132"/>
      <c r="K29" s="133"/>
      <c r="L29" s="133"/>
      <c r="M29" s="133"/>
      <c r="N29" s="132"/>
      <c r="O29" s="134"/>
      <c r="P29" s="135"/>
      <c r="Q29" s="132"/>
      <c r="R29" s="143"/>
      <c r="S29" s="144"/>
      <c r="T29" s="143"/>
      <c r="U29" s="143"/>
      <c r="V29" s="143"/>
      <c r="W29" s="143"/>
      <c r="X29" s="143"/>
      <c r="Y29" s="160"/>
      <c r="Z29" s="161"/>
      <c r="AA29" s="162"/>
      <c r="AB29" s="163"/>
      <c r="AC29" s="163"/>
      <c r="AD29" s="163"/>
      <c r="AE29" s="163"/>
      <c r="AF29" s="163"/>
      <c r="AG29" s="163"/>
      <c r="AH29" s="168"/>
      <c r="AI29" s="143"/>
      <c r="AJ29" s="143"/>
      <c r="AK29" s="143"/>
      <c r="AL29" s="169"/>
    </row>
  </sheetData>
  <mergeCells count="75">
    <mergeCell ref="AL2:AL3"/>
    <mergeCell ref="AL4:AL8"/>
    <mergeCell ref="AL11:AL14"/>
    <mergeCell ref="AL17:AL21"/>
    <mergeCell ref="AL24:AL27"/>
    <mergeCell ref="AK2:AK3"/>
    <mergeCell ref="AK4:AK8"/>
    <mergeCell ref="AK11:AK14"/>
    <mergeCell ref="AK17:AK21"/>
    <mergeCell ref="AK24:AK27"/>
    <mergeCell ref="AJ2:AJ3"/>
    <mergeCell ref="AJ4:AJ8"/>
    <mergeCell ref="AJ11:AJ14"/>
    <mergeCell ref="AJ17:AJ21"/>
    <mergeCell ref="AJ24:AJ27"/>
    <mergeCell ref="AI2:AI3"/>
    <mergeCell ref="AI4:AI8"/>
    <mergeCell ref="AI11:AI14"/>
    <mergeCell ref="AI17:AI21"/>
    <mergeCell ref="AI24:AI27"/>
    <mergeCell ref="AH2:AH3"/>
    <mergeCell ref="AH4:AH9"/>
    <mergeCell ref="AH11:AH15"/>
    <mergeCell ref="AH17:AH22"/>
    <mergeCell ref="AH24:AH28"/>
    <mergeCell ref="T2:T3"/>
    <mergeCell ref="AD2:AD3"/>
    <mergeCell ref="AE2:AE3"/>
    <mergeCell ref="AF2:AF3"/>
    <mergeCell ref="AG2:AG3"/>
    <mergeCell ref="U2:AA2"/>
    <mergeCell ref="AB2:AC2"/>
    <mergeCell ref="F4:F9"/>
    <mergeCell ref="F11:F15"/>
    <mergeCell ref="F17:F22"/>
    <mergeCell ref="F24:F28"/>
    <mergeCell ref="A16:D16"/>
    <mergeCell ref="G22:S22"/>
    <mergeCell ref="A23:D23"/>
    <mergeCell ref="G28:S28"/>
    <mergeCell ref="A29:D29"/>
    <mergeCell ref="A17:A22"/>
    <mergeCell ref="A24:A28"/>
    <mergeCell ref="B17:B22"/>
    <mergeCell ref="B24:B28"/>
    <mergeCell ref="C17:C22"/>
    <mergeCell ref="C24:C28"/>
    <mergeCell ref="D17:D22"/>
    <mergeCell ref="D24:D28"/>
    <mergeCell ref="G9:S9"/>
    <mergeCell ref="A10:D10"/>
    <mergeCell ref="G15:S15"/>
    <mergeCell ref="A2:A3"/>
    <mergeCell ref="A4:A9"/>
    <mergeCell ref="A11:A15"/>
    <mergeCell ref="B2:B3"/>
    <mergeCell ref="B4:B9"/>
    <mergeCell ref="B11:B15"/>
    <mergeCell ref="C2:C3"/>
    <mergeCell ref="C4:C9"/>
    <mergeCell ref="C11:C15"/>
    <mergeCell ref="D2:D3"/>
    <mergeCell ref="D4:D9"/>
    <mergeCell ref="D11:D15"/>
    <mergeCell ref="E2:E3"/>
    <mergeCell ref="A1:C1"/>
    <mergeCell ref="D1:I1"/>
    <mergeCell ref="K2:M2"/>
    <mergeCell ref="N2:Q2"/>
    <mergeCell ref="R2:S2"/>
    <mergeCell ref="G2:G3"/>
    <mergeCell ref="H2:H3"/>
    <mergeCell ref="I2:I3"/>
    <mergeCell ref="J2:J3"/>
    <mergeCell ref="F2:F3"/>
  </mergeCells>
  <phoneticPr fontId="33" type="noConversion"/>
  <conditionalFormatting sqref="E10:F10">
    <cfRule type="duplicateValues" dxfId="22" priority="1"/>
  </conditionalFormatting>
  <conditionalFormatting sqref="E16:F16">
    <cfRule type="duplicateValues" dxfId="21" priority="2"/>
  </conditionalFormatting>
  <conditionalFormatting sqref="E23:F23">
    <cfRule type="duplicateValues" dxfId="20" priority="3"/>
  </conditionalFormatting>
  <conditionalFormatting sqref="E29:F29">
    <cfRule type="duplicateValues" dxfId="19" priority="4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4" workbookViewId="0">
      <selection activeCell="R13" sqref="R13"/>
    </sheetView>
  </sheetViews>
  <sheetFormatPr defaultColWidth="9" defaultRowHeight="12"/>
  <cols>
    <col min="1" max="1" width="5.5" style="85" customWidth="1"/>
    <col min="2" max="2" width="10.625" style="86" customWidth="1"/>
    <col min="3" max="3" width="8" style="85" customWidth="1"/>
    <col min="4" max="4" width="4.375" style="85" customWidth="1"/>
    <col min="5" max="5" width="11" style="85" customWidth="1"/>
    <col min="6" max="6" width="9.625" style="85" customWidth="1"/>
    <col min="7" max="7" width="9" style="85"/>
    <col min="8" max="8" width="11" style="85" customWidth="1"/>
    <col min="9" max="9" width="9.5" style="85" customWidth="1"/>
    <col min="10" max="10" width="5.25" style="85" customWidth="1"/>
    <col min="11" max="11" width="9" style="85"/>
    <col min="12" max="12" width="9" style="86"/>
    <col min="13" max="13" width="9" style="85"/>
    <col min="14" max="14" width="13.875" style="85" customWidth="1"/>
    <col min="15" max="15" width="11.25" style="85" customWidth="1"/>
    <col min="16" max="16384" width="9" style="85"/>
  </cols>
  <sheetData>
    <row r="1" spans="1:15" ht="15" customHeight="1">
      <c r="A1" s="342" t="s">
        <v>161</v>
      </c>
      <c r="B1" s="343"/>
      <c r="C1" s="343"/>
      <c r="D1" s="343"/>
      <c r="E1" s="343"/>
      <c r="F1" s="343"/>
      <c r="G1" s="343"/>
      <c r="H1" s="344"/>
      <c r="I1" s="306" t="s">
        <v>162</v>
      </c>
      <c r="J1" s="307"/>
      <c r="K1" s="307"/>
      <c r="L1" s="307"/>
      <c r="M1" s="307"/>
      <c r="N1" s="307"/>
      <c r="O1" s="308"/>
    </row>
    <row r="2" spans="1:15" s="84" customFormat="1" ht="15" customHeight="1">
      <c r="A2" s="345"/>
      <c r="B2" s="346"/>
      <c r="C2" s="346"/>
      <c r="D2" s="346"/>
      <c r="E2" s="346"/>
      <c r="F2" s="346"/>
      <c r="G2" s="346"/>
      <c r="H2" s="347"/>
      <c r="I2" s="309" t="s">
        <v>163</v>
      </c>
      <c r="J2" s="309"/>
      <c r="K2" s="310"/>
      <c r="L2" s="310"/>
      <c r="M2" s="310"/>
      <c r="N2" s="310"/>
      <c r="O2" s="311"/>
    </row>
    <row r="3" spans="1:15" s="84" customFormat="1" ht="15" customHeight="1">
      <c r="A3" s="345"/>
      <c r="B3" s="346"/>
      <c r="C3" s="346"/>
      <c r="D3" s="346"/>
      <c r="E3" s="346"/>
      <c r="F3" s="346"/>
      <c r="G3" s="346"/>
      <c r="H3" s="347"/>
      <c r="I3" s="309" t="s">
        <v>164</v>
      </c>
      <c r="J3" s="309"/>
      <c r="K3" s="312"/>
      <c r="L3" s="310"/>
      <c r="M3" s="310"/>
      <c r="N3" s="310"/>
      <c r="O3" s="311"/>
    </row>
    <row r="4" spans="1:15" s="84" customFormat="1" ht="15" customHeight="1">
      <c r="A4" s="313" t="s">
        <v>165</v>
      </c>
      <c r="B4" s="313"/>
      <c r="C4" s="314" t="s">
        <v>166</v>
      </c>
      <c r="D4" s="315"/>
      <c r="E4" s="316"/>
      <c r="F4" s="87" t="s">
        <v>167</v>
      </c>
      <c r="G4" s="314"/>
      <c r="H4" s="316"/>
      <c r="I4" s="309" t="s">
        <v>168</v>
      </c>
      <c r="J4" s="309"/>
      <c r="K4" s="317"/>
      <c r="L4" s="318"/>
      <c r="M4" s="105" t="s">
        <v>169</v>
      </c>
      <c r="N4" s="317"/>
      <c r="O4" s="318"/>
    </row>
    <row r="5" spans="1:15" ht="14.25" customHeight="1">
      <c r="A5" s="88"/>
      <c r="B5" s="88"/>
      <c r="C5" s="319"/>
      <c r="D5" s="320"/>
      <c r="E5" s="321"/>
      <c r="F5" s="319"/>
      <c r="G5" s="321"/>
      <c r="H5" s="319"/>
      <c r="I5" s="321"/>
      <c r="J5" s="322" t="s">
        <v>170</v>
      </c>
      <c r="K5" s="322"/>
      <c r="L5" s="323">
        <v>0.13</v>
      </c>
      <c r="M5" s="321"/>
      <c r="N5" s="90" t="s">
        <v>88</v>
      </c>
      <c r="O5" s="88"/>
    </row>
    <row r="6" spans="1:15" ht="14.25" customHeight="1">
      <c r="A6" s="88"/>
      <c r="B6" s="90"/>
      <c r="C6" s="319"/>
      <c r="D6" s="320"/>
      <c r="E6" s="321"/>
      <c r="F6" s="319"/>
      <c r="G6" s="321"/>
      <c r="H6" s="319"/>
      <c r="I6" s="321"/>
      <c r="J6" s="324" t="s">
        <v>171</v>
      </c>
      <c r="K6" s="324"/>
      <c r="L6" s="325"/>
      <c r="M6" s="326"/>
      <c r="N6" s="93" t="s">
        <v>172</v>
      </c>
      <c r="O6" s="88"/>
    </row>
    <row r="7" spans="1:15" ht="14.25" customHeight="1">
      <c r="A7" s="88"/>
      <c r="B7" s="90"/>
      <c r="C7" s="319"/>
      <c r="D7" s="320"/>
      <c r="E7" s="321"/>
      <c r="F7" s="319"/>
      <c r="G7" s="321"/>
      <c r="H7" s="319"/>
      <c r="I7" s="321"/>
      <c r="J7" s="324" t="s">
        <v>173</v>
      </c>
      <c r="K7" s="324"/>
      <c r="L7" s="327"/>
      <c r="M7" s="321"/>
      <c r="N7" s="93" t="s">
        <v>174</v>
      </c>
      <c r="O7" s="106"/>
    </row>
    <row r="8" spans="1:15" ht="14.25" customHeight="1">
      <c r="A8" s="90" t="s">
        <v>0</v>
      </c>
      <c r="B8" s="90" t="s">
        <v>175</v>
      </c>
      <c r="C8" s="330" t="s">
        <v>176</v>
      </c>
      <c r="D8" s="330"/>
      <c r="E8" s="330"/>
      <c r="F8" s="319" t="s">
        <v>177</v>
      </c>
      <c r="G8" s="321"/>
      <c r="H8" s="349" t="s">
        <v>178</v>
      </c>
      <c r="I8" s="332"/>
      <c r="J8" s="324" t="s">
        <v>179</v>
      </c>
      <c r="K8" s="324"/>
      <c r="L8" s="319"/>
      <c r="M8" s="321"/>
      <c r="N8" s="93" t="s">
        <v>180</v>
      </c>
      <c r="O8" s="107" t="e">
        <f>C30</f>
        <v>#DIV/0!</v>
      </c>
    </row>
    <row r="9" spans="1:15" ht="4.5" customHeight="1">
      <c r="A9" s="89"/>
      <c r="B9" s="89"/>
      <c r="C9" s="89"/>
      <c r="D9" s="89"/>
      <c r="E9" s="89"/>
      <c r="F9" s="91"/>
      <c r="G9" s="91"/>
      <c r="H9" s="91"/>
      <c r="I9" s="89"/>
      <c r="J9" s="108"/>
      <c r="K9" s="91"/>
      <c r="L9" s="89"/>
      <c r="M9" s="89"/>
      <c r="N9" s="89"/>
      <c r="O9" s="109"/>
    </row>
    <row r="10" spans="1:15" ht="13.5">
      <c r="A10" s="329" t="s">
        <v>0</v>
      </c>
      <c r="B10" s="331" t="s">
        <v>25</v>
      </c>
      <c r="C10" s="333" t="s">
        <v>181</v>
      </c>
      <c r="D10" s="333" t="s">
        <v>0</v>
      </c>
      <c r="E10" s="325" t="s">
        <v>182</v>
      </c>
      <c r="F10" s="320"/>
      <c r="G10" s="320"/>
      <c r="H10" s="320"/>
      <c r="I10" s="321"/>
      <c r="J10" s="333" t="s">
        <v>0</v>
      </c>
      <c r="K10" s="325" t="s">
        <v>183</v>
      </c>
      <c r="L10" s="320"/>
      <c r="M10" s="320"/>
      <c r="N10" s="320"/>
      <c r="O10" s="321"/>
    </row>
    <row r="11" spans="1:15" ht="40.5">
      <c r="A11" s="330"/>
      <c r="B11" s="332"/>
      <c r="C11" s="332"/>
      <c r="D11" s="332"/>
      <c r="E11" s="90" t="s">
        <v>184</v>
      </c>
      <c r="F11" s="90" t="s">
        <v>185</v>
      </c>
      <c r="G11" s="90" t="s">
        <v>186</v>
      </c>
      <c r="H11" s="90" t="s">
        <v>187</v>
      </c>
      <c r="I11" s="90" t="s">
        <v>181</v>
      </c>
      <c r="J11" s="330"/>
      <c r="K11" s="93" t="s">
        <v>188</v>
      </c>
      <c r="L11" s="100" t="s">
        <v>189</v>
      </c>
      <c r="M11" s="93" t="s">
        <v>187</v>
      </c>
      <c r="N11" s="100" t="s">
        <v>190</v>
      </c>
      <c r="O11" s="90" t="s">
        <v>181</v>
      </c>
    </row>
    <row r="12" spans="1:15" ht="15.75" customHeight="1">
      <c r="A12" s="90">
        <v>1</v>
      </c>
      <c r="B12" s="93" t="s">
        <v>191</v>
      </c>
      <c r="C12" s="94">
        <f>I12+I13+I14+I15+I16</f>
        <v>0</v>
      </c>
      <c r="D12" s="90">
        <v>1</v>
      </c>
      <c r="E12" s="95"/>
      <c r="F12" s="95"/>
      <c r="G12" s="88"/>
      <c r="H12" s="96"/>
      <c r="I12" s="94">
        <f>G12*H12</f>
        <v>0</v>
      </c>
      <c r="J12" s="90">
        <v>1</v>
      </c>
      <c r="K12" s="93" t="s">
        <v>192</v>
      </c>
      <c r="L12" s="110"/>
      <c r="M12" s="93"/>
      <c r="N12" s="90"/>
      <c r="O12" s="111">
        <f>L12/60*M12*N12</f>
        <v>0</v>
      </c>
    </row>
    <row r="13" spans="1:15" ht="15.75" customHeight="1">
      <c r="A13" s="90">
        <v>2</v>
      </c>
      <c r="B13" s="90" t="s">
        <v>193</v>
      </c>
      <c r="C13" s="94">
        <f>I19+I20+I21</f>
        <v>0</v>
      </c>
      <c r="D13" s="90">
        <v>2</v>
      </c>
      <c r="E13" s="88"/>
      <c r="F13" s="88"/>
      <c r="G13" s="88"/>
      <c r="H13" s="96"/>
      <c r="I13" s="94">
        <f>G13*H13</f>
        <v>0</v>
      </c>
      <c r="J13" s="90">
        <v>2</v>
      </c>
      <c r="K13" s="93" t="s">
        <v>194</v>
      </c>
      <c r="L13" s="110"/>
      <c r="M13" s="90"/>
      <c r="N13" s="90"/>
      <c r="O13" s="110"/>
    </row>
    <row r="14" spans="1:15" ht="15.75" customHeight="1">
      <c r="A14" s="90">
        <v>3</v>
      </c>
      <c r="B14" s="90" t="s">
        <v>195</v>
      </c>
      <c r="C14" s="94">
        <f>O18</f>
        <v>0</v>
      </c>
      <c r="D14" s="90">
        <v>3</v>
      </c>
      <c r="E14" s="88"/>
      <c r="F14" s="88"/>
      <c r="G14" s="88"/>
      <c r="H14" s="96"/>
      <c r="I14" s="94">
        <f>G14*H14</f>
        <v>0</v>
      </c>
      <c r="J14" s="90">
        <v>3</v>
      </c>
      <c r="K14" s="93" t="s">
        <v>196</v>
      </c>
      <c r="L14" s="110"/>
      <c r="M14" s="90"/>
      <c r="N14" s="90"/>
      <c r="O14" s="110"/>
    </row>
    <row r="15" spans="1:15" ht="15.75" customHeight="1">
      <c r="A15" s="90">
        <v>4</v>
      </c>
      <c r="B15" s="93" t="s">
        <v>197</v>
      </c>
      <c r="C15" s="94">
        <f>I26</f>
        <v>0</v>
      </c>
      <c r="D15" s="90">
        <v>4</v>
      </c>
      <c r="E15" s="88"/>
      <c r="F15" s="88"/>
      <c r="G15" s="88"/>
      <c r="H15" s="96"/>
      <c r="I15" s="94">
        <f>G15*H15</f>
        <v>0</v>
      </c>
      <c r="J15" s="90">
        <v>4</v>
      </c>
      <c r="K15" s="90"/>
      <c r="L15" s="110"/>
      <c r="M15" s="90"/>
      <c r="N15" s="90"/>
      <c r="O15" s="110"/>
    </row>
    <row r="16" spans="1:15" ht="15.75" customHeight="1">
      <c r="A16" s="90">
        <v>5</v>
      </c>
      <c r="B16" s="90" t="s">
        <v>115</v>
      </c>
      <c r="C16" s="94" t="e">
        <f>I32+I33+I34</f>
        <v>#DIV/0!</v>
      </c>
      <c r="D16" s="90">
        <v>5</v>
      </c>
      <c r="E16" s="88"/>
      <c r="F16" s="88"/>
      <c r="G16" s="88"/>
      <c r="H16" s="96"/>
      <c r="I16" s="94">
        <f>G16*H16</f>
        <v>0</v>
      </c>
      <c r="J16" s="90">
        <v>5</v>
      </c>
      <c r="K16" s="93"/>
      <c r="L16" s="110"/>
      <c r="M16" s="90"/>
      <c r="N16" s="90"/>
      <c r="O16" s="110"/>
    </row>
    <row r="17" spans="1:15" ht="15.75" customHeight="1">
      <c r="A17" s="90">
        <v>6</v>
      </c>
      <c r="B17" s="90" t="s">
        <v>198</v>
      </c>
      <c r="C17" s="94">
        <f>N35</f>
        <v>0</v>
      </c>
      <c r="D17" s="88"/>
      <c r="E17" s="319" t="s">
        <v>199</v>
      </c>
      <c r="F17" s="320"/>
      <c r="G17" s="320"/>
      <c r="H17" s="320"/>
      <c r="I17" s="321"/>
      <c r="J17" s="90">
        <v>6</v>
      </c>
      <c r="K17" s="90"/>
      <c r="L17" s="96"/>
      <c r="M17" s="88"/>
      <c r="N17" s="88"/>
      <c r="O17" s="96"/>
    </row>
    <row r="18" spans="1:15" ht="15.75" customHeight="1">
      <c r="A18" s="90">
        <v>7</v>
      </c>
      <c r="B18" s="90"/>
      <c r="C18" s="96"/>
      <c r="D18" s="88"/>
      <c r="E18" s="90" t="s">
        <v>184</v>
      </c>
      <c r="F18" s="90" t="s">
        <v>185</v>
      </c>
      <c r="G18" s="90" t="s">
        <v>186</v>
      </c>
      <c r="H18" s="90" t="s">
        <v>187</v>
      </c>
      <c r="I18" s="90" t="s">
        <v>181</v>
      </c>
      <c r="J18" s="90"/>
      <c r="K18" s="90" t="s">
        <v>139</v>
      </c>
      <c r="L18" s="96"/>
      <c r="M18" s="88"/>
      <c r="N18" s="88"/>
      <c r="O18" s="94">
        <f>SUM(O12:O17)</f>
        <v>0</v>
      </c>
    </row>
    <row r="19" spans="1:15" ht="15.75" customHeight="1">
      <c r="A19" s="90">
        <v>8</v>
      </c>
      <c r="B19" s="93" t="s">
        <v>200</v>
      </c>
      <c r="C19" s="94" t="e">
        <f>SUM(C12:C18)</f>
        <v>#DIV/0!</v>
      </c>
      <c r="D19" s="90">
        <v>1</v>
      </c>
      <c r="E19" s="95"/>
      <c r="F19" s="88"/>
      <c r="G19" s="88"/>
      <c r="H19" s="96"/>
      <c r="I19" s="94">
        <f>G19*H19</f>
        <v>0</v>
      </c>
      <c r="J19" s="90"/>
      <c r="K19" s="325" t="s">
        <v>201</v>
      </c>
      <c r="L19" s="320"/>
      <c r="M19" s="320"/>
      <c r="N19" s="320"/>
      <c r="O19" s="321"/>
    </row>
    <row r="20" spans="1:15" ht="15.75" customHeight="1">
      <c r="A20" s="90">
        <v>9</v>
      </c>
      <c r="B20" s="90" t="s">
        <v>116</v>
      </c>
      <c r="C20" s="94" t="e">
        <f>O21+O22</f>
        <v>#DIV/0!</v>
      </c>
      <c r="D20" s="90">
        <v>2</v>
      </c>
      <c r="E20" s="95"/>
      <c r="F20" s="88"/>
      <c r="G20" s="88"/>
      <c r="H20" s="96"/>
      <c r="I20" s="94">
        <f>G20*H20</f>
        <v>0</v>
      </c>
      <c r="J20" s="93" t="s">
        <v>0</v>
      </c>
      <c r="K20" s="93" t="s">
        <v>56</v>
      </c>
      <c r="L20" s="112" t="s">
        <v>202</v>
      </c>
      <c r="M20" s="93" t="s">
        <v>187</v>
      </c>
      <c r="N20" s="93" t="s">
        <v>108</v>
      </c>
      <c r="O20" s="112" t="s">
        <v>181</v>
      </c>
    </row>
    <row r="21" spans="1:15" ht="15.75" customHeight="1">
      <c r="A21" s="90">
        <v>10</v>
      </c>
      <c r="B21" s="90" t="s">
        <v>203</v>
      </c>
      <c r="C21" s="94" t="e">
        <f>C19*0.015</f>
        <v>#DIV/0!</v>
      </c>
      <c r="D21" s="90">
        <v>3</v>
      </c>
      <c r="E21" s="88"/>
      <c r="F21" s="88"/>
      <c r="G21" s="88"/>
      <c r="H21" s="96"/>
      <c r="I21" s="94">
        <f>G21*H21</f>
        <v>0</v>
      </c>
      <c r="J21" s="90">
        <v>1</v>
      </c>
      <c r="K21" s="90"/>
      <c r="L21" s="96"/>
      <c r="M21" s="88"/>
      <c r="N21" s="88"/>
      <c r="O21" s="94" t="e">
        <f>M21/N21</f>
        <v>#DIV/0!</v>
      </c>
    </row>
    <row r="22" spans="1:15" ht="15.75" customHeight="1">
      <c r="A22" s="90">
        <v>11</v>
      </c>
      <c r="B22" s="93" t="s">
        <v>118</v>
      </c>
      <c r="C22" s="94" t="e">
        <f>C19*0.015</f>
        <v>#DIV/0!</v>
      </c>
      <c r="D22" s="88"/>
      <c r="E22" s="93" t="s">
        <v>204</v>
      </c>
      <c r="F22" s="88"/>
      <c r="G22" s="88"/>
      <c r="H22" s="96"/>
      <c r="I22" s="94">
        <f>I12+I13+I14+I15+I16+I19+I20+I21</f>
        <v>0</v>
      </c>
      <c r="J22" s="90">
        <v>2</v>
      </c>
      <c r="K22" s="90"/>
      <c r="L22" s="96"/>
      <c r="M22" s="88"/>
      <c r="N22" s="88"/>
      <c r="O22" s="94" t="e">
        <f>M22/N22</f>
        <v>#DIV/0!</v>
      </c>
    </row>
    <row r="23" spans="1:15" ht="15.75" customHeight="1">
      <c r="A23" s="90">
        <v>12</v>
      </c>
      <c r="B23" s="92" t="s">
        <v>119</v>
      </c>
      <c r="C23" s="94" t="e">
        <f>C19*0.02</f>
        <v>#DIV/0!</v>
      </c>
      <c r="D23" s="329" t="s">
        <v>0</v>
      </c>
      <c r="E23" s="348" t="s">
        <v>205</v>
      </c>
      <c r="F23" s="349"/>
      <c r="G23" s="349"/>
      <c r="H23" s="349"/>
      <c r="I23" s="332"/>
      <c r="J23" s="329" t="s">
        <v>0</v>
      </c>
      <c r="K23" s="325" t="s">
        <v>206</v>
      </c>
      <c r="L23" s="320"/>
      <c r="M23" s="320"/>
      <c r="N23" s="320"/>
      <c r="O23" s="321"/>
    </row>
    <row r="24" spans="1:15" ht="15.75" customHeight="1">
      <c r="A24" s="90">
        <v>13</v>
      </c>
      <c r="B24" s="97"/>
      <c r="C24" s="96"/>
      <c r="D24" s="334"/>
      <c r="E24" s="338" t="s">
        <v>207</v>
      </c>
      <c r="F24" s="338" t="s">
        <v>208</v>
      </c>
      <c r="G24" s="339" t="s">
        <v>189</v>
      </c>
      <c r="H24" s="339" t="s">
        <v>209</v>
      </c>
      <c r="I24" s="329" t="s">
        <v>181</v>
      </c>
      <c r="J24" s="334"/>
      <c r="K24" s="338" t="s">
        <v>210</v>
      </c>
      <c r="L24" s="329" t="s">
        <v>187</v>
      </c>
      <c r="M24" s="338" t="s">
        <v>211</v>
      </c>
      <c r="N24" s="329" t="s">
        <v>181</v>
      </c>
      <c r="O24" s="329" t="s">
        <v>60</v>
      </c>
    </row>
    <row r="25" spans="1:15" ht="15.75" customHeight="1">
      <c r="A25" s="90">
        <v>14</v>
      </c>
      <c r="B25" s="97"/>
      <c r="C25" s="96"/>
      <c r="D25" s="330"/>
      <c r="E25" s="330"/>
      <c r="F25" s="330"/>
      <c r="G25" s="340"/>
      <c r="H25" s="341"/>
      <c r="I25" s="330"/>
      <c r="J25" s="330"/>
      <c r="K25" s="330"/>
      <c r="L25" s="330"/>
      <c r="M25" s="330"/>
      <c r="N25" s="330"/>
      <c r="O25" s="330"/>
    </row>
    <row r="26" spans="1:15" ht="15.75" customHeight="1">
      <c r="A26" s="90">
        <v>15</v>
      </c>
      <c r="B26" s="93" t="s">
        <v>212</v>
      </c>
      <c r="C26" s="94" t="e">
        <f>C19+C20+C21+C22+C23+C24+C25</f>
        <v>#DIV/0!</v>
      </c>
      <c r="D26" s="90">
        <v>1</v>
      </c>
      <c r="E26" s="93" t="s">
        <v>213</v>
      </c>
      <c r="F26" s="93" t="s">
        <v>214</v>
      </c>
      <c r="G26" s="93" t="s">
        <v>214</v>
      </c>
      <c r="H26" s="93" t="s">
        <v>214</v>
      </c>
      <c r="I26" s="94">
        <f>I27+I28+I29+I30</f>
        <v>0</v>
      </c>
      <c r="J26" s="90">
        <v>1</v>
      </c>
      <c r="K26" s="90"/>
      <c r="L26" s="96"/>
      <c r="M26" s="88"/>
      <c r="N26" s="96"/>
      <c r="O26" s="88"/>
    </row>
    <row r="27" spans="1:15" ht="15.75" customHeight="1">
      <c r="A27" s="90">
        <v>16</v>
      </c>
      <c r="B27" s="93" t="s">
        <v>215</v>
      </c>
      <c r="C27" s="94" t="e">
        <f>C26*0.05</f>
        <v>#DIV/0!</v>
      </c>
      <c r="D27" s="335" t="s">
        <v>216</v>
      </c>
      <c r="E27" s="86"/>
      <c r="F27" s="88"/>
      <c r="G27" s="88"/>
      <c r="H27" s="88"/>
      <c r="I27" s="94">
        <f>F27*G27/60*H27</f>
        <v>0</v>
      </c>
      <c r="J27" s="90">
        <v>2</v>
      </c>
      <c r="K27" s="90"/>
      <c r="L27" s="96"/>
      <c r="M27" s="88"/>
      <c r="N27" s="96"/>
      <c r="O27" s="88"/>
    </row>
    <row r="28" spans="1:15" ht="15.75" customHeight="1">
      <c r="A28" s="90">
        <v>17</v>
      </c>
      <c r="B28" s="93" t="s">
        <v>217</v>
      </c>
      <c r="C28" s="94" t="e">
        <f>C26+C27</f>
        <v>#DIV/0!</v>
      </c>
      <c r="D28" s="336"/>
      <c r="E28" s="90"/>
      <c r="F28" s="88"/>
      <c r="G28" s="88"/>
      <c r="H28" s="88"/>
      <c r="I28" s="94">
        <f>F28*G28/60*H28</f>
        <v>0</v>
      </c>
      <c r="J28" s="90">
        <v>3</v>
      </c>
      <c r="K28" s="90"/>
      <c r="L28" s="96"/>
      <c r="M28" s="88"/>
      <c r="N28" s="96"/>
      <c r="O28" s="88"/>
    </row>
    <row r="29" spans="1:15" ht="15.75" customHeight="1">
      <c r="A29" s="90">
        <v>18</v>
      </c>
      <c r="B29" s="93" t="s">
        <v>218</v>
      </c>
      <c r="C29" s="94" t="e">
        <f>C28*L5</f>
        <v>#DIV/0!</v>
      </c>
      <c r="D29" s="336"/>
      <c r="E29" s="90"/>
      <c r="F29" s="88"/>
      <c r="G29" s="88"/>
      <c r="H29" s="88"/>
      <c r="I29" s="94">
        <f>F29*G29/60*H29</f>
        <v>0</v>
      </c>
      <c r="J29" s="90">
        <v>4</v>
      </c>
      <c r="K29" s="90"/>
      <c r="L29" s="96"/>
      <c r="M29" s="88"/>
      <c r="N29" s="96"/>
      <c r="O29" s="88"/>
    </row>
    <row r="30" spans="1:15" ht="15.75" customHeight="1">
      <c r="A30" s="90">
        <v>19</v>
      </c>
      <c r="B30" s="90" t="s">
        <v>180</v>
      </c>
      <c r="C30" s="94" t="e">
        <f>C28+C29</f>
        <v>#DIV/0!</v>
      </c>
      <c r="D30" s="337"/>
      <c r="E30" s="90"/>
      <c r="F30" s="88"/>
      <c r="G30" s="88"/>
      <c r="H30" s="88"/>
      <c r="I30" s="94">
        <f>F30*G30/60*H30</f>
        <v>0</v>
      </c>
      <c r="J30" s="88"/>
      <c r="K30" s="90"/>
      <c r="L30" s="96"/>
      <c r="M30" s="88"/>
      <c r="N30" s="96"/>
      <c r="O30" s="88"/>
    </row>
    <row r="31" spans="1:15" ht="23.25" customHeight="1">
      <c r="A31" s="99"/>
      <c r="B31" s="97"/>
      <c r="C31" s="96"/>
      <c r="D31" s="90">
        <v>2</v>
      </c>
      <c r="E31" s="90" t="s">
        <v>115</v>
      </c>
      <c r="F31" s="93" t="s">
        <v>219</v>
      </c>
      <c r="G31" s="98" t="s">
        <v>189</v>
      </c>
      <c r="H31" s="100" t="s">
        <v>220</v>
      </c>
      <c r="I31" s="113" t="s">
        <v>221</v>
      </c>
      <c r="J31" s="88"/>
      <c r="K31" s="90"/>
      <c r="L31" s="96"/>
      <c r="M31" s="88"/>
      <c r="N31" s="96"/>
      <c r="O31" s="88"/>
    </row>
    <row r="32" spans="1:15" ht="15.75" customHeight="1">
      <c r="A32" s="99"/>
      <c r="B32" s="97"/>
      <c r="C32" s="96"/>
      <c r="D32" s="335" t="s">
        <v>222</v>
      </c>
      <c r="E32" s="88"/>
      <c r="F32" s="88"/>
      <c r="G32" s="101"/>
      <c r="H32" s="88"/>
      <c r="I32" s="94" t="e">
        <f>F32*0.9/H32/300/20/60*G32</f>
        <v>#DIV/0!</v>
      </c>
      <c r="J32" s="88"/>
      <c r="K32" s="90"/>
      <c r="L32" s="96"/>
      <c r="M32" s="88"/>
      <c r="N32" s="96"/>
      <c r="O32" s="88"/>
    </row>
    <row r="33" spans="1:15" ht="15.75" customHeight="1">
      <c r="A33" s="99"/>
      <c r="B33" s="97"/>
      <c r="C33" s="96"/>
      <c r="D33" s="336"/>
      <c r="E33" s="88"/>
      <c r="F33" s="88"/>
      <c r="G33" s="101"/>
      <c r="H33" s="88"/>
      <c r="I33" s="94" t="e">
        <f>F33*0.9/H33/300/20/60*G33</f>
        <v>#DIV/0!</v>
      </c>
      <c r="J33" s="88"/>
      <c r="K33" s="90"/>
      <c r="L33" s="96"/>
      <c r="M33" s="88"/>
      <c r="N33" s="96"/>
      <c r="O33" s="88"/>
    </row>
    <row r="34" spans="1:15" ht="15.75" customHeight="1">
      <c r="A34" s="99"/>
      <c r="B34" s="97"/>
      <c r="C34" s="96"/>
      <c r="D34" s="336"/>
      <c r="E34" s="88"/>
      <c r="F34" s="88"/>
      <c r="G34" s="88"/>
      <c r="H34" s="88"/>
      <c r="I34" s="94" t="e">
        <f>F34*0.9/H34/300/20/60*G34</f>
        <v>#DIV/0!</v>
      </c>
      <c r="J34" s="88"/>
      <c r="K34" s="90"/>
      <c r="L34" s="96"/>
      <c r="M34" s="88"/>
      <c r="N34" s="96"/>
      <c r="O34" s="88"/>
    </row>
    <row r="35" spans="1:15" ht="15.75" customHeight="1">
      <c r="A35" s="88"/>
      <c r="B35" s="90"/>
      <c r="C35" s="88"/>
      <c r="D35" s="88"/>
      <c r="E35" s="93" t="s">
        <v>204</v>
      </c>
      <c r="F35" s="88"/>
      <c r="G35" s="88"/>
      <c r="H35" s="88"/>
      <c r="I35" s="94" t="e">
        <f>I26+I32+I33+I34</f>
        <v>#DIV/0!</v>
      </c>
      <c r="J35" s="88"/>
      <c r="K35" s="93" t="s">
        <v>204</v>
      </c>
      <c r="L35" s="96"/>
      <c r="M35" s="88"/>
      <c r="N35" s="94">
        <f>SUM(N26:N34)</f>
        <v>0</v>
      </c>
      <c r="O35" s="88"/>
    </row>
    <row r="36" spans="1:15" ht="13.5">
      <c r="A36" s="102" t="s">
        <v>223</v>
      </c>
      <c r="B36" s="103"/>
      <c r="C36" s="102"/>
      <c r="D36" s="102"/>
      <c r="E36" s="102"/>
      <c r="F36" s="102"/>
      <c r="G36" s="102"/>
      <c r="H36" s="102"/>
      <c r="I36" s="102"/>
      <c r="J36" s="102"/>
      <c r="K36" s="114"/>
      <c r="L36" s="115"/>
      <c r="M36" s="115"/>
      <c r="N36" s="115"/>
      <c r="O36" s="115"/>
    </row>
    <row r="37" spans="1:15" ht="13.5">
      <c r="B37" s="328" t="s">
        <v>224</v>
      </c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</row>
    <row r="38" spans="1:15" ht="13.5">
      <c r="A38" s="104" t="s">
        <v>225</v>
      </c>
      <c r="B38" s="103"/>
      <c r="C38" s="102"/>
      <c r="D38" s="102"/>
      <c r="E38" s="102"/>
      <c r="F38" s="102"/>
      <c r="G38" s="102"/>
      <c r="H38" s="102"/>
      <c r="I38" s="102"/>
      <c r="J38" s="102"/>
      <c r="K38" s="114"/>
      <c r="L38" s="115"/>
      <c r="M38" s="115"/>
      <c r="N38" s="115"/>
      <c r="O38" s="115"/>
    </row>
    <row r="41" spans="1:15">
      <c r="L41" s="85"/>
    </row>
    <row r="42" spans="1:15">
      <c r="L42" s="85"/>
    </row>
    <row r="43" spans="1:15">
      <c r="L43" s="85"/>
    </row>
    <row r="44" spans="1:15">
      <c r="L44" s="85"/>
    </row>
  </sheetData>
  <mergeCells count="58">
    <mergeCell ref="L24:L25"/>
    <mergeCell ref="M24:M25"/>
    <mergeCell ref="N24:N25"/>
    <mergeCell ref="O24:O25"/>
    <mergeCell ref="A1:H3"/>
    <mergeCell ref="E10:I10"/>
    <mergeCell ref="K10:O10"/>
    <mergeCell ref="E17:I17"/>
    <mergeCell ref="K19:O19"/>
    <mergeCell ref="E23:I23"/>
    <mergeCell ref="K23:O23"/>
    <mergeCell ref="C8:E8"/>
    <mergeCell ref="F8:G8"/>
    <mergeCell ref="H8:I8"/>
    <mergeCell ref="J8:K8"/>
    <mergeCell ref="L8:M8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C7:E7"/>
    <mergeCell ref="F7:G7"/>
    <mergeCell ref="H7:I7"/>
    <mergeCell ref="J7:K7"/>
    <mergeCell ref="L7:M7"/>
    <mergeCell ref="C6:E6"/>
    <mergeCell ref="F6:G6"/>
    <mergeCell ref="H6:I6"/>
    <mergeCell ref="J6:K6"/>
    <mergeCell ref="L6:M6"/>
    <mergeCell ref="N4:O4"/>
    <mergeCell ref="C5:E5"/>
    <mergeCell ref="F5:G5"/>
    <mergeCell ref="H5:I5"/>
    <mergeCell ref="J5:K5"/>
    <mergeCell ref="L5:M5"/>
    <mergeCell ref="A4:B4"/>
    <mergeCell ref="C4:E4"/>
    <mergeCell ref="G4:H4"/>
    <mergeCell ref="I4:J4"/>
    <mergeCell ref="K4:L4"/>
    <mergeCell ref="I1:O1"/>
    <mergeCell ref="I2:J2"/>
    <mergeCell ref="K2:O2"/>
    <mergeCell ref="I3:J3"/>
    <mergeCell ref="K3:O3"/>
  </mergeCells>
  <phoneticPr fontId="33" type="noConversion"/>
  <pageMargins left="0.22" right="0.25" top="0.23" bottom="0.15" header="0.21" footer="0.15"/>
  <pageSetup paperSize="9" fitToWidth="0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R13" sqref="R13"/>
    </sheetView>
  </sheetViews>
  <sheetFormatPr defaultColWidth="9" defaultRowHeight="22.5" customHeight="1"/>
  <cols>
    <col min="1" max="1" width="11.375" style="31" customWidth="1"/>
    <col min="2" max="2" width="7.75" style="31" customWidth="1"/>
    <col min="3" max="3" width="11.125" style="31" customWidth="1"/>
    <col min="4" max="4" width="10.125" style="31" customWidth="1"/>
    <col min="5" max="5" width="10.625" style="31" customWidth="1"/>
    <col min="6" max="6" width="10" style="31" customWidth="1"/>
    <col min="7" max="7" width="11.25" style="31" customWidth="1"/>
    <col min="8" max="9" width="10.625" style="31" customWidth="1"/>
    <col min="10" max="10" width="13.75" style="31" customWidth="1"/>
    <col min="11" max="16384" width="9" style="31"/>
  </cols>
  <sheetData>
    <row r="1" spans="1:18" ht="29.25" customHeight="1">
      <c r="A1" s="350" t="s">
        <v>226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8" ht="16.5" customHeight="1">
      <c r="A2" s="34" t="s">
        <v>227</v>
      </c>
      <c r="B2" s="351"/>
      <c r="C2" s="351"/>
      <c r="D2" s="34" t="s">
        <v>86</v>
      </c>
      <c r="E2" s="351"/>
      <c r="F2" s="351"/>
      <c r="G2" s="34" t="s">
        <v>55</v>
      </c>
      <c r="H2" s="352"/>
      <c r="I2" s="353"/>
      <c r="J2" s="354"/>
      <c r="K2" s="38"/>
      <c r="L2" s="38"/>
      <c r="M2" s="38"/>
      <c r="N2" s="38"/>
      <c r="O2" s="38"/>
      <c r="P2" s="38"/>
      <c r="Q2" s="38"/>
      <c r="R2" s="38"/>
    </row>
    <row r="3" spans="1:18" ht="16.5" customHeight="1">
      <c r="A3" s="34" t="s">
        <v>228</v>
      </c>
      <c r="B3" s="351"/>
      <c r="C3" s="351"/>
      <c r="D3" s="34" t="s">
        <v>229</v>
      </c>
      <c r="E3" s="351"/>
      <c r="F3" s="351"/>
      <c r="G3" s="34" t="s">
        <v>230</v>
      </c>
      <c r="H3" s="352"/>
      <c r="I3" s="353"/>
      <c r="J3" s="354"/>
      <c r="K3" s="38"/>
      <c r="L3" s="38"/>
      <c r="M3" s="38"/>
      <c r="N3" s="38"/>
      <c r="O3" s="38"/>
      <c r="P3" s="38"/>
      <c r="Q3" s="38"/>
      <c r="R3" s="38"/>
    </row>
    <row r="4" spans="1:18" ht="28.5" customHeight="1">
      <c r="A4" s="35" t="s">
        <v>231</v>
      </c>
      <c r="B4" s="355"/>
      <c r="C4" s="356"/>
      <c r="D4" s="35" t="s">
        <v>232</v>
      </c>
      <c r="E4" s="355"/>
      <c r="F4" s="356"/>
      <c r="G4" s="83" t="s">
        <v>233</v>
      </c>
      <c r="H4" s="352"/>
      <c r="I4" s="353"/>
      <c r="J4" s="354"/>
      <c r="K4" s="38"/>
      <c r="L4" s="38"/>
      <c r="M4" s="38"/>
      <c r="N4" s="38"/>
      <c r="O4" s="38"/>
      <c r="P4" s="38"/>
      <c r="Q4" s="38"/>
      <c r="R4" s="38"/>
    </row>
    <row r="5" spans="1:18" ht="16.5" customHeight="1">
      <c r="A5" s="357" t="s">
        <v>234</v>
      </c>
      <c r="B5" s="358"/>
      <c r="C5" s="358"/>
      <c r="D5" s="358"/>
      <c r="E5" s="358"/>
      <c r="F5" s="358"/>
      <c r="G5" s="358"/>
      <c r="H5" s="358"/>
      <c r="I5" s="358"/>
      <c r="J5" s="359"/>
    </row>
    <row r="6" spans="1:18" ht="16.5" customHeight="1">
      <c r="A6" s="360" t="s">
        <v>228</v>
      </c>
      <c r="B6" s="360"/>
      <c r="C6" s="360"/>
      <c r="D6" s="360"/>
      <c r="E6" s="360"/>
      <c r="F6" s="360" t="s">
        <v>235</v>
      </c>
      <c r="G6" s="360"/>
      <c r="H6" s="360"/>
      <c r="I6" s="360"/>
      <c r="J6" s="361" t="s">
        <v>236</v>
      </c>
    </row>
    <row r="7" spans="1:18" s="30" customFormat="1" ht="16.5" customHeight="1">
      <c r="A7" s="34" t="s">
        <v>184</v>
      </c>
      <c r="B7" s="34" t="s">
        <v>185</v>
      </c>
      <c r="C7" s="34" t="s">
        <v>186</v>
      </c>
      <c r="D7" s="34" t="s">
        <v>187</v>
      </c>
      <c r="E7" s="34" t="s">
        <v>181</v>
      </c>
      <c r="F7" s="34" t="s">
        <v>186</v>
      </c>
      <c r="G7" s="34" t="s">
        <v>187</v>
      </c>
      <c r="H7" s="34" t="s">
        <v>181</v>
      </c>
      <c r="I7" s="34" t="s">
        <v>230</v>
      </c>
      <c r="J7" s="362"/>
    </row>
    <row r="8" spans="1:18" s="30" customFormat="1" ht="16.5" customHeight="1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8" s="30" customFormat="1" ht="16.5" customHeight="1">
      <c r="A9" s="34"/>
      <c r="B9" s="34"/>
      <c r="C9" s="34"/>
      <c r="D9" s="34"/>
      <c r="E9" s="34"/>
      <c r="F9" s="34"/>
      <c r="G9" s="34"/>
      <c r="H9" s="34"/>
      <c r="I9" s="34"/>
      <c r="J9" s="34"/>
    </row>
    <row r="10" spans="1:18" ht="16.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8" ht="16.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spans="1:18" ht="16.5" customHeight="1">
      <c r="A12" s="357" t="s">
        <v>237</v>
      </c>
      <c r="B12" s="358"/>
      <c r="C12" s="358"/>
      <c r="D12" s="358"/>
      <c r="E12" s="358"/>
      <c r="F12" s="358"/>
      <c r="G12" s="358"/>
      <c r="H12" s="358"/>
      <c r="I12" s="358"/>
      <c r="J12" s="359"/>
    </row>
    <row r="13" spans="1:18" ht="16.5" customHeight="1">
      <c r="A13" s="360" t="s">
        <v>228</v>
      </c>
      <c r="B13" s="360"/>
      <c r="C13" s="360"/>
      <c r="D13" s="360"/>
      <c r="E13" s="360"/>
      <c r="F13" s="360" t="s">
        <v>235</v>
      </c>
      <c r="G13" s="360"/>
      <c r="H13" s="360"/>
      <c r="I13" s="360"/>
      <c r="J13" s="361" t="s">
        <v>236</v>
      </c>
    </row>
    <row r="14" spans="1:18" ht="16.5" customHeight="1">
      <c r="A14" s="34" t="s">
        <v>184</v>
      </c>
      <c r="B14" s="34" t="s">
        <v>185</v>
      </c>
      <c r="C14" s="34" t="s">
        <v>186</v>
      </c>
      <c r="D14" s="34" t="s">
        <v>187</v>
      </c>
      <c r="E14" s="34" t="s">
        <v>181</v>
      </c>
      <c r="F14" s="34" t="s">
        <v>186</v>
      </c>
      <c r="G14" s="34" t="s">
        <v>187</v>
      </c>
      <c r="H14" s="34" t="s">
        <v>181</v>
      </c>
      <c r="I14" s="34" t="s">
        <v>230</v>
      </c>
      <c r="J14" s="362"/>
    </row>
    <row r="15" spans="1:18" ht="16.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spans="1:18" ht="16.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</row>
    <row r="17" spans="1:10" ht="16.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</row>
    <row r="18" spans="1:10" ht="16.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6.5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</row>
    <row r="20" spans="1:10" ht="16.5" customHeight="1">
      <c r="A20" s="357" t="s">
        <v>238</v>
      </c>
      <c r="B20" s="358"/>
      <c r="C20" s="358"/>
      <c r="D20" s="358"/>
      <c r="E20" s="358"/>
      <c r="F20" s="358"/>
      <c r="G20" s="358"/>
      <c r="H20" s="358"/>
      <c r="I20" s="358"/>
      <c r="J20" s="359"/>
    </row>
    <row r="21" spans="1:10" ht="16.5" customHeight="1">
      <c r="A21" s="360" t="s">
        <v>239</v>
      </c>
      <c r="B21" s="360"/>
      <c r="C21" s="360"/>
      <c r="D21" s="360" t="s">
        <v>235</v>
      </c>
      <c r="E21" s="360"/>
      <c r="F21" s="360"/>
      <c r="G21" s="366" t="s">
        <v>240</v>
      </c>
      <c r="H21" s="367"/>
      <c r="I21" s="367"/>
      <c r="J21" s="360" t="s">
        <v>241</v>
      </c>
    </row>
    <row r="22" spans="1:10" ht="16.5" customHeight="1">
      <c r="A22" s="34" t="s">
        <v>25</v>
      </c>
      <c r="B22" s="34" t="s">
        <v>181</v>
      </c>
      <c r="C22" s="34" t="s">
        <v>242</v>
      </c>
      <c r="D22" s="34" t="s">
        <v>25</v>
      </c>
      <c r="E22" s="34" t="s">
        <v>181</v>
      </c>
      <c r="F22" s="34" t="s">
        <v>242</v>
      </c>
      <c r="G22" s="34" t="s">
        <v>25</v>
      </c>
      <c r="H22" s="34" t="s">
        <v>181</v>
      </c>
      <c r="I22" s="36" t="s">
        <v>242</v>
      </c>
      <c r="J22" s="360"/>
    </row>
    <row r="23" spans="1:10" ht="16.5" customHeight="1">
      <c r="A23" s="34" t="s">
        <v>114</v>
      </c>
      <c r="B23" s="34"/>
      <c r="C23" s="34"/>
      <c r="D23" s="34" t="s">
        <v>114</v>
      </c>
      <c r="E23" s="34"/>
      <c r="F23" s="34"/>
      <c r="G23" s="34" t="s">
        <v>114</v>
      </c>
      <c r="H23" s="34"/>
      <c r="I23" s="34"/>
      <c r="J23" s="363"/>
    </row>
    <row r="24" spans="1:10" ht="16.5" customHeight="1">
      <c r="A24" s="34" t="s">
        <v>243</v>
      </c>
      <c r="B24" s="34"/>
      <c r="C24" s="34"/>
      <c r="D24" s="34" t="s">
        <v>243</v>
      </c>
      <c r="E24" s="34"/>
      <c r="F24" s="34"/>
      <c r="G24" s="34" t="s">
        <v>243</v>
      </c>
      <c r="H24" s="34"/>
      <c r="I24" s="34"/>
      <c r="J24" s="364"/>
    </row>
    <row r="25" spans="1:10" ht="16.5" customHeight="1">
      <c r="A25" s="34" t="s">
        <v>115</v>
      </c>
      <c r="B25" s="34"/>
      <c r="C25" s="34"/>
      <c r="D25" s="34" t="s">
        <v>115</v>
      </c>
      <c r="E25" s="34"/>
      <c r="F25" s="34"/>
      <c r="G25" s="34" t="s">
        <v>115</v>
      </c>
      <c r="H25" s="34"/>
      <c r="I25" s="34"/>
      <c r="J25" s="364"/>
    </row>
    <row r="26" spans="1:10" ht="16.5" customHeight="1">
      <c r="A26" s="34" t="s">
        <v>198</v>
      </c>
      <c r="B26" s="34"/>
      <c r="C26" s="34"/>
      <c r="D26" s="34" t="s">
        <v>198</v>
      </c>
      <c r="E26" s="34"/>
      <c r="F26" s="34"/>
      <c r="G26" s="34" t="s">
        <v>198</v>
      </c>
      <c r="H26" s="34"/>
      <c r="I26" s="34"/>
      <c r="J26" s="364"/>
    </row>
    <row r="27" spans="1:10" ht="16.5" customHeight="1">
      <c r="A27" s="34" t="s">
        <v>244</v>
      </c>
      <c r="B27" s="34"/>
      <c r="C27" s="34"/>
      <c r="D27" s="34" t="s">
        <v>244</v>
      </c>
      <c r="E27" s="34"/>
      <c r="F27" s="34"/>
      <c r="G27" s="34" t="s">
        <v>244</v>
      </c>
      <c r="H27" s="34"/>
      <c r="I27" s="34"/>
      <c r="J27" s="364"/>
    </row>
    <row r="28" spans="1:10" ht="16.5" customHeight="1">
      <c r="A28" s="34" t="s">
        <v>139</v>
      </c>
      <c r="B28" s="34"/>
      <c r="C28" s="34"/>
      <c r="D28" s="34" t="s">
        <v>139</v>
      </c>
      <c r="E28" s="34"/>
      <c r="F28" s="34"/>
      <c r="G28" s="34" t="s">
        <v>139</v>
      </c>
      <c r="H28" s="34"/>
      <c r="I28" s="34"/>
      <c r="J28" s="365"/>
    </row>
    <row r="29" spans="1:10" ht="16.5" customHeight="1">
      <c r="A29" s="31" t="s">
        <v>245</v>
      </c>
      <c r="D29" s="31" t="s">
        <v>246</v>
      </c>
      <c r="H29" s="31" t="s">
        <v>73</v>
      </c>
    </row>
  </sheetData>
  <mergeCells count="24">
    <mergeCell ref="J23:J28"/>
    <mergeCell ref="A12:J12"/>
    <mergeCell ref="A13:E13"/>
    <mergeCell ref="F13:I13"/>
    <mergeCell ref="A20:J20"/>
    <mergeCell ref="A21:C21"/>
    <mergeCell ref="D21:F21"/>
    <mergeCell ref="G21:I21"/>
    <mergeCell ref="J13:J14"/>
    <mergeCell ref="J21:J22"/>
    <mergeCell ref="B4:C4"/>
    <mergeCell ref="E4:F4"/>
    <mergeCell ref="H4:J4"/>
    <mergeCell ref="A5:J5"/>
    <mergeCell ref="A6:E6"/>
    <mergeCell ref="F6:I6"/>
    <mergeCell ref="J6:J7"/>
    <mergeCell ref="A1:J1"/>
    <mergeCell ref="B2:C2"/>
    <mergeCell ref="E2:F2"/>
    <mergeCell ref="H2:J2"/>
    <mergeCell ref="B3:C3"/>
    <mergeCell ref="E3:F3"/>
    <mergeCell ref="H3:J3"/>
  </mergeCells>
  <phoneticPr fontId="33" type="noConversion"/>
  <pageMargins left="0.75" right="0.75" top="1" bottom="1" header="0.5" footer="0.5"/>
  <pageSetup paperSize="9" fitToWidth="0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4"/>
  <sheetViews>
    <sheetView zoomScale="85" zoomScaleNormal="85" workbookViewId="0">
      <selection activeCell="R13" sqref="R13"/>
    </sheetView>
  </sheetViews>
  <sheetFormatPr defaultColWidth="9" defaultRowHeight="27.75" customHeight="1"/>
  <cols>
    <col min="1" max="1" width="5.5" style="45"/>
    <col min="2" max="2" width="11.625" style="45" customWidth="1"/>
    <col min="3" max="3" width="23.5" style="45" customWidth="1"/>
    <col min="4" max="4" width="8.125" style="45" customWidth="1"/>
    <col min="5" max="5" width="8.875" style="45" customWidth="1"/>
    <col min="6" max="6" width="10.875" style="45" customWidth="1"/>
    <col min="7" max="7" width="6.625" style="45" customWidth="1"/>
    <col min="8" max="8" width="9.125" style="45" customWidth="1"/>
    <col min="9" max="9" width="11" style="45" customWidth="1"/>
    <col min="10" max="10" width="17.375" style="45" customWidth="1"/>
    <col min="11" max="11" width="10.625" style="45" customWidth="1"/>
    <col min="12" max="13" width="10.375" style="45" customWidth="1"/>
    <col min="14" max="14" width="12.75" style="45" customWidth="1"/>
    <col min="15" max="15" width="27" style="45" customWidth="1"/>
    <col min="16" max="16" width="11.5" style="45" customWidth="1"/>
    <col min="17" max="17" width="12.5" style="45" customWidth="1"/>
    <col min="18" max="18" width="11.5" style="45" customWidth="1"/>
    <col min="19" max="19" width="12.5" style="45" customWidth="1"/>
    <col min="20" max="21" width="9" style="45" customWidth="1"/>
    <col min="22" max="16384" width="9" style="45"/>
  </cols>
  <sheetData>
    <row r="1" spans="1:21" ht="27.75" customHeight="1">
      <c r="A1" s="368" t="s">
        <v>247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75"/>
      <c r="S1" s="75"/>
    </row>
    <row r="2" spans="1:21" ht="27.75" customHeight="1">
      <c r="A2" s="69" t="s">
        <v>248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369" t="s">
        <v>249</v>
      </c>
      <c r="N2" s="370"/>
      <c r="O2" s="370"/>
      <c r="P2" s="370"/>
      <c r="Q2" s="370"/>
      <c r="R2" s="76"/>
      <c r="S2" s="76"/>
    </row>
    <row r="3" spans="1:21" s="43" customFormat="1" ht="34.5" customHeight="1">
      <c r="A3" s="371" t="s">
        <v>0</v>
      </c>
      <c r="B3" s="371" t="s">
        <v>250</v>
      </c>
      <c r="C3" s="371" t="s">
        <v>251</v>
      </c>
      <c r="D3" s="371" t="s">
        <v>185</v>
      </c>
      <c r="E3" s="371" t="s">
        <v>228</v>
      </c>
      <c r="F3" s="371"/>
      <c r="G3" s="371" t="s">
        <v>252</v>
      </c>
      <c r="H3" s="371" t="s">
        <v>233</v>
      </c>
      <c r="I3" s="371" t="s">
        <v>253</v>
      </c>
      <c r="J3" s="371" t="s">
        <v>254</v>
      </c>
      <c r="K3" s="371"/>
      <c r="L3" s="371" t="s">
        <v>255</v>
      </c>
      <c r="M3" s="371" t="s">
        <v>256</v>
      </c>
      <c r="N3" s="371"/>
      <c r="O3" s="371" t="s">
        <v>257</v>
      </c>
      <c r="P3" s="371" t="s">
        <v>60</v>
      </c>
      <c r="Q3" s="372" t="s">
        <v>258</v>
      </c>
      <c r="R3" s="77"/>
      <c r="S3" s="77"/>
    </row>
    <row r="4" spans="1:21" s="43" customFormat="1" ht="33.75" customHeight="1">
      <c r="A4" s="371"/>
      <c r="B4" s="371"/>
      <c r="C4" s="371"/>
      <c r="D4" s="371"/>
      <c r="E4" s="46" t="s">
        <v>259</v>
      </c>
      <c r="F4" s="46" t="s">
        <v>260</v>
      </c>
      <c r="G4" s="371"/>
      <c r="H4" s="371"/>
      <c r="I4" s="371"/>
      <c r="J4" s="46" t="s">
        <v>261</v>
      </c>
      <c r="K4" s="46" t="s">
        <v>262</v>
      </c>
      <c r="L4" s="371"/>
      <c r="M4" s="46" t="s">
        <v>259</v>
      </c>
      <c r="N4" s="46" t="s">
        <v>260</v>
      </c>
      <c r="O4" s="371"/>
      <c r="P4" s="371"/>
      <c r="Q4" s="372"/>
      <c r="R4" s="77"/>
      <c r="S4" s="77"/>
    </row>
    <row r="5" spans="1:21" ht="21" customHeight="1">
      <c r="A5" s="47">
        <v>1</v>
      </c>
      <c r="B5" s="71" t="s">
        <v>263</v>
      </c>
      <c r="C5" s="72" t="s">
        <v>264</v>
      </c>
      <c r="D5" s="47" t="s">
        <v>265</v>
      </c>
      <c r="E5" s="47">
        <v>52.97</v>
      </c>
      <c r="F5" s="52" t="s">
        <v>266</v>
      </c>
      <c r="G5" s="62">
        <v>0.13</v>
      </c>
      <c r="H5" s="52" t="s">
        <v>266</v>
      </c>
      <c r="I5" s="73">
        <v>41.8</v>
      </c>
      <c r="J5" s="52" t="s">
        <v>266</v>
      </c>
      <c r="K5" s="52" t="s">
        <v>266</v>
      </c>
      <c r="L5" s="52" t="s">
        <v>266</v>
      </c>
      <c r="M5" s="74">
        <v>46</v>
      </c>
      <c r="N5" s="74">
        <v>46</v>
      </c>
      <c r="O5" s="47" t="s">
        <v>267</v>
      </c>
      <c r="P5" s="47"/>
      <c r="Q5" s="78">
        <f>M5/1.12*1.08</f>
        <v>44.357142857142897</v>
      </c>
      <c r="R5" s="79">
        <v>45.58</v>
      </c>
      <c r="S5" s="79">
        <v>46</v>
      </c>
      <c r="T5" s="80">
        <f>S5-I5</f>
        <v>4.2</v>
      </c>
      <c r="U5" s="45">
        <f>T5/I5</f>
        <v>0.100478468899522</v>
      </c>
    </row>
    <row r="6" spans="1:21" ht="21" customHeight="1">
      <c r="A6" s="47">
        <v>2</v>
      </c>
      <c r="B6" s="71" t="s">
        <v>268</v>
      </c>
      <c r="C6" s="72" t="s">
        <v>264</v>
      </c>
      <c r="D6" s="47" t="s">
        <v>265</v>
      </c>
      <c r="E6" s="47">
        <v>52.97</v>
      </c>
      <c r="F6" s="52" t="s">
        <v>266</v>
      </c>
      <c r="G6" s="62">
        <v>0.13</v>
      </c>
      <c r="H6" s="52" t="s">
        <v>266</v>
      </c>
      <c r="I6" s="73">
        <v>41.8</v>
      </c>
      <c r="J6" s="52" t="s">
        <v>266</v>
      </c>
      <c r="K6" s="52" t="s">
        <v>266</v>
      </c>
      <c r="L6" s="52" t="s">
        <v>266</v>
      </c>
      <c r="M6" s="74">
        <v>46</v>
      </c>
      <c r="N6" s="74">
        <v>46</v>
      </c>
      <c r="O6" s="47" t="s">
        <v>267</v>
      </c>
      <c r="P6" s="47"/>
      <c r="Q6" s="78">
        <f t="shared" ref="Q6:Q19" si="0">M6/1.12*1.08</f>
        <v>44.357142857142897</v>
      </c>
      <c r="R6" s="79">
        <v>45</v>
      </c>
      <c r="S6" s="79">
        <v>46</v>
      </c>
      <c r="T6" s="80">
        <f t="shared" ref="T6:T19" si="1">S6-I6</f>
        <v>4.2</v>
      </c>
      <c r="U6" s="45">
        <f t="shared" ref="U6:U19" si="2">T6/I6</f>
        <v>0.100478468899522</v>
      </c>
    </row>
    <row r="7" spans="1:21" ht="21" customHeight="1">
      <c r="A7" s="47">
        <v>3</v>
      </c>
      <c r="B7" s="71" t="s">
        <v>269</v>
      </c>
      <c r="C7" s="72" t="s">
        <v>264</v>
      </c>
      <c r="D7" s="47" t="s">
        <v>265</v>
      </c>
      <c r="E7" s="47">
        <v>52.69</v>
      </c>
      <c r="F7" s="52" t="s">
        <v>266</v>
      </c>
      <c r="G7" s="62">
        <v>0.13</v>
      </c>
      <c r="H7" s="52" t="s">
        <v>266</v>
      </c>
      <c r="I7" s="73">
        <v>41.5</v>
      </c>
      <c r="J7" s="52" t="s">
        <v>266</v>
      </c>
      <c r="K7" s="52" t="s">
        <v>266</v>
      </c>
      <c r="L7" s="52" t="s">
        <v>266</v>
      </c>
      <c r="M7" s="74">
        <v>46</v>
      </c>
      <c r="N7" s="74">
        <v>46</v>
      </c>
      <c r="O7" s="47" t="s">
        <v>267</v>
      </c>
      <c r="P7" s="47"/>
      <c r="Q7" s="78">
        <f t="shared" si="0"/>
        <v>44.357142857142897</v>
      </c>
      <c r="R7" s="79">
        <v>45.8</v>
      </c>
      <c r="S7" s="79">
        <v>46</v>
      </c>
      <c r="T7" s="80">
        <f t="shared" si="1"/>
        <v>4.5</v>
      </c>
      <c r="U7" s="45">
        <f t="shared" si="2"/>
        <v>0.108433734939759</v>
      </c>
    </row>
    <row r="8" spans="1:21" ht="21" customHeight="1">
      <c r="A8" s="47">
        <v>4</v>
      </c>
      <c r="B8" s="71" t="s">
        <v>270</v>
      </c>
      <c r="C8" s="72" t="s">
        <v>271</v>
      </c>
      <c r="D8" s="47" t="s">
        <v>265</v>
      </c>
      <c r="E8" s="47">
        <v>22.48</v>
      </c>
      <c r="F8" s="52" t="s">
        <v>266</v>
      </c>
      <c r="G8" s="62">
        <v>0.13</v>
      </c>
      <c r="H8" s="52" t="s">
        <v>266</v>
      </c>
      <c r="I8" s="73">
        <v>18.72</v>
      </c>
      <c r="J8" s="52" t="s">
        <v>266</v>
      </c>
      <c r="K8" s="52" t="s">
        <v>266</v>
      </c>
      <c r="L8" s="52" t="s">
        <v>266</v>
      </c>
      <c r="M8" s="74">
        <v>20</v>
      </c>
      <c r="N8" s="74">
        <v>20</v>
      </c>
      <c r="O8" s="47" t="s">
        <v>267</v>
      </c>
      <c r="P8" s="47"/>
      <c r="Q8" s="78">
        <f t="shared" si="0"/>
        <v>19.285714285714299</v>
      </c>
      <c r="R8" s="79">
        <v>20</v>
      </c>
      <c r="S8" s="79">
        <v>20</v>
      </c>
      <c r="T8" s="80">
        <f t="shared" si="1"/>
        <v>1.28</v>
      </c>
      <c r="U8" s="45">
        <f t="shared" si="2"/>
        <v>6.8376068376068397E-2</v>
      </c>
    </row>
    <row r="9" spans="1:21" ht="21" customHeight="1">
      <c r="A9" s="47">
        <v>5</v>
      </c>
      <c r="B9" s="71" t="s">
        <v>272</v>
      </c>
      <c r="C9" s="72" t="s">
        <v>271</v>
      </c>
      <c r="D9" s="47" t="s">
        <v>265</v>
      </c>
      <c r="E9" s="47">
        <v>22.48</v>
      </c>
      <c r="F9" s="52" t="s">
        <v>266</v>
      </c>
      <c r="G9" s="62">
        <v>0.13</v>
      </c>
      <c r="H9" s="52" t="s">
        <v>266</v>
      </c>
      <c r="I9" s="73">
        <v>18.72</v>
      </c>
      <c r="J9" s="52" t="s">
        <v>266</v>
      </c>
      <c r="K9" s="52" t="s">
        <v>266</v>
      </c>
      <c r="L9" s="52" t="s">
        <v>266</v>
      </c>
      <c r="M9" s="74">
        <v>20</v>
      </c>
      <c r="N9" s="74">
        <v>20</v>
      </c>
      <c r="O9" s="47" t="s">
        <v>267</v>
      </c>
      <c r="P9" s="47"/>
      <c r="Q9" s="78">
        <f t="shared" si="0"/>
        <v>19.285714285714299</v>
      </c>
      <c r="R9" s="79">
        <v>20</v>
      </c>
      <c r="S9" s="79">
        <v>20</v>
      </c>
      <c r="T9" s="80">
        <f t="shared" si="1"/>
        <v>1.28</v>
      </c>
      <c r="U9" s="45">
        <f t="shared" si="2"/>
        <v>6.8376068376068397E-2</v>
      </c>
    </row>
    <row r="10" spans="1:21" ht="21" customHeight="1">
      <c r="A10" s="47">
        <v>6</v>
      </c>
      <c r="B10" s="71" t="s">
        <v>273</v>
      </c>
      <c r="C10" s="72" t="s">
        <v>274</v>
      </c>
      <c r="D10" s="47" t="s">
        <v>265</v>
      </c>
      <c r="E10" s="47">
        <v>54.28</v>
      </c>
      <c r="F10" s="52" t="s">
        <v>266</v>
      </c>
      <c r="G10" s="62">
        <v>0.13</v>
      </c>
      <c r="H10" s="52" t="s">
        <v>266</v>
      </c>
      <c r="I10" s="73">
        <v>41.79</v>
      </c>
      <c r="J10" s="52" t="s">
        <v>266</v>
      </c>
      <c r="K10" s="52" t="s">
        <v>266</v>
      </c>
      <c r="L10" s="52" t="s">
        <v>266</v>
      </c>
      <c r="M10" s="74">
        <v>47</v>
      </c>
      <c r="N10" s="74">
        <v>47</v>
      </c>
      <c r="O10" s="47" t="s">
        <v>267</v>
      </c>
      <c r="P10" s="47"/>
      <c r="Q10" s="78">
        <f t="shared" si="0"/>
        <v>45.321428571428598</v>
      </c>
      <c r="R10" s="79">
        <v>46.5</v>
      </c>
      <c r="S10" s="79">
        <v>47</v>
      </c>
      <c r="T10" s="80">
        <f t="shared" si="1"/>
        <v>5.21</v>
      </c>
      <c r="U10" s="45">
        <f t="shared" si="2"/>
        <v>0.124670973917205</v>
      </c>
    </row>
    <row r="11" spans="1:21" ht="21" customHeight="1">
      <c r="A11" s="47">
        <v>7</v>
      </c>
      <c r="B11" s="71" t="s">
        <v>275</v>
      </c>
      <c r="C11" s="72" t="s">
        <v>276</v>
      </c>
      <c r="D11" s="47" t="s">
        <v>265</v>
      </c>
      <c r="E11" s="47">
        <v>27.55</v>
      </c>
      <c r="F11" s="52" t="s">
        <v>266</v>
      </c>
      <c r="G11" s="62">
        <v>0.13</v>
      </c>
      <c r="H11" s="52" t="s">
        <v>266</v>
      </c>
      <c r="I11" s="73">
        <v>20.55</v>
      </c>
      <c r="J11" s="52" t="s">
        <v>266</v>
      </c>
      <c r="K11" s="52" t="s">
        <v>266</v>
      </c>
      <c r="L11" s="52" t="s">
        <v>266</v>
      </c>
      <c r="M11" s="74">
        <v>23</v>
      </c>
      <c r="N11" s="74">
        <v>23</v>
      </c>
      <c r="O11" s="47" t="s">
        <v>267</v>
      </c>
      <c r="P11" s="47"/>
      <c r="Q11" s="78">
        <f t="shared" si="0"/>
        <v>22.178571428571399</v>
      </c>
      <c r="R11" s="79">
        <v>22.5</v>
      </c>
      <c r="S11" s="79">
        <v>23</v>
      </c>
      <c r="T11" s="80">
        <f t="shared" si="1"/>
        <v>2.4500000000000002</v>
      </c>
      <c r="U11" s="45">
        <f t="shared" si="2"/>
        <v>0.11922141119221399</v>
      </c>
    </row>
    <row r="12" spans="1:21" ht="21" customHeight="1">
      <c r="A12" s="47">
        <v>8</v>
      </c>
      <c r="B12" s="71" t="s">
        <v>277</v>
      </c>
      <c r="C12" s="72" t="s">
        <v>278</v>
      </c>
      <c r="D12" s="47" t="s">
        <v>265</v>
      </c>
      <c r="E12" s="47">
        <v>77.33</v>
      </c>
      <c r="F12" s="52" t="s">
        <v>266</v>
      </c>
      <c r="G12" s="62">
        <v>0.13</v>
      </c>
      <c r="H12" s="52" t="s">
        <v>266</v>
      </c>
      <c r="I12" s="73">
        <v>73</v>
      </c>
      <c r="J12" s="52" t="s">
        <v>266</v>
      </c>
      <c r="K12" s="52" t="s">
        <v>266</v>
      </c>
      <c r="L12" s="52" t="s">
        <v>266</v>
      </c>
      <c r="M12" s="74">
        <v>74</v>
      </c>
      <c r="N12" s="74">
        <v>74</v>
      </c>
      <c r="O12" s="47" t="s">
        <v>267</v>
      </c>
      <c r="P12" s="47"/>
      <c r="Q12" s="78">
        <f t="shared" si="0"/>
        <v>71.357142857142904</v>
      </c>
      <c r="R12" s="79">
        <v>69</v>
      </c>
      <c r="S12" s="79">
        <v>74</v>
      </c>
      <c r="T12" s="80">
        <f t="shared" si="1"/>
        <v>1</v>
      </c>
      <c r="U12" s="45">
        <f t="shared" si="2"/>
        <v>1.3698630136986301E-2</v>
      </c>
    </row>
    <row r="13" spans="1:21" ht="21" customHeight="1">
      <c r="A13" s="47">
        <v>9</v>
      </c>
      <c r="B13" s="71" t="s">
        <v>279</v>
      </c>
      <c r="C13" s="72" t="s">
        <v>264</v>
      </c>
      <c r="D13" s="47" t="s">
        <v>265</v>
      </c>
      <c r="E13" s="47">
        <v>53.11</v>
      </c>
      <c r="F13" s="52" t="s">
        <v>266</v>
      </c>
      <c r="G13" s="62">
        <v>0.13</v>
      </c>
      <c r="H13" s="52" t="s">
        <v>266</v>
      </c>
      <c r="I13" s="73">
        <v>41.8</v>
      </c>
      <c r="J13" s="52" t="s">
        <v>266</v>
      </c>
      <c r="K13" s="52" t="s">
        <v>266</v>
      </c>
      <c r="L13" s="52" t="s">
        <v>266</v>
      </c>
      <c r="M13" s="74">
        <v>46.5</v>
      </c>
      <c r="N13" s="74">
        <v>46.5</v>
      </c>
      <c r="O13" s="47" t="s">
        <v>267</v>
      </c>
      <c r="P13" s="47"/>
      <c r="Q13" s="78">
        <f t="shared" si="0"/>
        <v>44.839285714285701</v>
      </c>
      <c r="R13" s="79">
        <v>46.5</v>
      </c>
      <c r="S13" s="79">
        <v>46.5</v>
      </c>
      <c r="T13" s="80">
        <f t="shared" si="1"/>
        <v>4.7</v>
      </c>
      <c r="U13" s="45">
        <f t="shared" si="2"/>
        <v>0.11244019138756001</v>
      </c>
    </row>
    <row r="14" spans="1:21" ht="21" customHeight="1">
      <c r="A14" s="47">
        <v>10</v>
      </c>
      <c r="B14" s="71" t="s">
        <v>280</v>
      </c>
      <c r="C14" s="72" t="s">
        <v>264</v>
      </c>
      <c r="D14" s="47" t="s">
        <v>265</v>
      </c>
      <c r="E14" s="47">
        <v>53.11</v>
      </c>
      <c r="F14" s="52" t="s">
        <v>266</v>
      </c>
      <c r="G14" s="62">
        <v>0.13</v>
      </c>
      <c r="H14" s="52" t="s">
        <v>266</v>
      </c>
      <c r="I14" s="73">
        <v>41.8</v>
      </c>
      <c r="J14" s="52" t="s">
        <v>266</v>
      </c>
      <c r="K14" s="52" t="s">
        <v>266</v>
      </c>
      <c r="L14" s="52" t="s">
        <v>266</v>
      </c>
      <c r="M14" s="74">
        <v>46.5</v>
      </c>
      <c r="N14" s="74">
        <v>46.5</v>
      </c>
      <c r="O14" s="47" t="s">
        <v>267</v>
      </c>
      <c r="P14" s="47"/>
      <c r="Q14" s="78">
        <f t="shared" si="0"/>
        <v>44.839285714285701</v>
      </c>
      <c r="R14" s="79">
        <v>46.5</v>
      </c>
      <c r="S14" s="79">
        <v>46.5</v>
      </c>
      <c r="T14" s="80">
        <f t="shared" si="1"/>
        <v>4.7</v>
      </c>
      <c r="U14" s="45">
        <f t="shared" si="2"/>
        <v>0.11244019138756001</v>
      </c>
    </row>
    <row r="15" spans="1:21" ht="21" customHeight="1">
      <c r="A15" s="47">
        <v>11</v>
      </c>
      <c r="B15" s="71" t="s">
        <v>281</v>
      </c>
      <c r="C15" s="72" t="s">
        <v>264</v>
      </c>
      <c r="D15" s="47" t="s">
        <v>265</v>
      </c>
      <c r="E15" s="47">
        <v>52.83</v>
      </c>
      <c r="F15" s="52" t="s">
        <v>266</v>
      </c>
      <c r="G15" s="62">
        <v>0.13</v>
      </c>
      <c r="H15" s="52" t="s">
        <v>266</v>
      </c>
      <c r="I15" s="73">
        <v>41.5</v>
      </c>
      <c r="J15" s="52" t="s">
        <v>266</v>
      </c>
      <c r="K15" s="52" t="s">
        <v>266</v>
      </c>
      <c r="L15" s="52" t="s">
        <v>266</v>
      </c>
      <c r="M15" s="74">
        <v>46.5</v>
      </c>
      <c r="N15" s="74">
        <v>46.5</v>
      </c>
      <c r="O15" s="47" t="s">
        <v>267</v>
      </c>
      <c r="P15" s="47"/>
      <c r="Q15" s="78">
        <f t="shared" si="0"/>
        <v>44.839285714285701</v>
      </c>
      <c r="R15" s="79">
        <v>46.25</v>
      </c>
      <c r="S15" s="79">
        <v>46.5</v>
      </c>
      <c r="T15" s="80">
        <f t="shared" si="1"/>
        <v>5</v>
      </c>
      <c r="U15" s="45">
        <f t="shared" si="2"/>
        <v>0.120481927710843</v>
      </c>
    </row>
    <row r="16" spans="1:21" ht="21" customHeight="1">
      <c r="A16" s="47">
        <v>12</v>
      </c>
      <c r="B16" s="71" t="s">
        <v>282</v>
      </c>
      <c r="C16" s="72" t="s">
        <v>271</v>
      </c>
      <c r="D16" s="47" t="s">
        <v>265</v>
      </c>
      <c r="E16" s="47">
        <v>22.66</v>
      </c>
      <c r="F16" s="52" t="s">
        <v>266</v>
      </c>
      <c r="G16" s="62">
        <v>0.13</v>
      </c>
      <c r="H16" s="52" t="s">
        <v>266</v>
      </c>
      <c r="I16" s="73">
        <v>18.72</v>
      </c>
      <c r="J16" s="52" t="s">
        <v>266</v>
      </c>
      <c r="K16" s="52" t="s">
        <v>266</v>
      </c>
      <c r="L16" s="52" t="s">
        <v>266</v>
      </c>
      <c r="M16" s="74">
        <v>20</v>
      </c>
      <c r="N16" s="74">
        <v>20</v>
      </c>
      <c r="O16" s="47" t="s">
        <v>267</v>
      </c>
      <c r="P16" s="47"/>
      <c r="Q16" s="78">
        <f t="shared" si="0"/>
        <v>19.285714285714299</v>
      </c>
      <c r="R16" s="79">
        <v>20</v>
      </c>
      <c r="S16" s="79">
        <v>20</v>
      </c>
      <c r="T16" s="80">
        <f t="shared" si="1"/>
        <v>1.28</v>
      </c>
      <c r="U16" s="45">
        <f t="shared" si="2"/>
        <v>6.8376068376068397E-2</v>
      </c>
    </row>
    <row r="17" spans="1:22" ht="21" customHeight="1">
      <c r="A17" s="47">
        <v>13</v>
      </c>
      <c r="B17" s="71" t="s">
        <v>283</v>
      </c>
      <c r="C17" s="72" t="s">
        <v>271</v>
      </c>
      <c r="D17" s="47" t="s">
        <v>265</v>
      </c>
      <c r="E17" s="47">
        <v>22.66</v>
      </c>
      <c r="F17" s="52" t="s">
        <v>266</v>
      </c>
      <c r="G17" s="62">
        <v>0.13</v>
      </c>
      <c r="H17" s="52" t="s">
        <v>266</v>
      </c>
      <c r="I17" s="73">
        <v>18.72</v>
      </c>
      <c r="J17" s="52" t="s">
        <v>266</v>
      </c>
      <c r="K17" s="52" t="s">
        <v>266</v>
      </c>
      <c r="L17" s="52" t="s">
        <v>266</v>
      </c>
      <c r="M17" s="74">
        <v>20</v>
      </c>
      <c r="N17" s="74">
        <v>20</v>
      </c>
      <c r="O17" s="47" t="s">
        <v>267</v>
      </c>
      <c r="P17" s="47"/>
      <c r="Q17" s="78">
        <f t="shared" si="0"/>
        <v>19.285714285714299</v>
      </c>
      <c r="R17" s="79">
        <v>20</v>
      </c>
      <c r="S17" s="79">
        <v>20</v>
      </c>
      <c r="T17" s="80">
        <f t="shared" si="1"/>
        <v>1.28</v>
      </c>
      <c r="U17" s="45">
        <f t="shared" si="2"/>
        <v>6.8376068376068397E-2</v>
      </c>
    </row>
    <row r="18" spans="1:22" ht="21" customHeight="1">
      <c r="A18" s="47">
        <v>14</v>
      </c>
      <c r="B18" s="71" t="s">
        <v>284</v>
      </c>
      <c r="C18" s="72" t="s">
        <v>274</v>
      </c>
      <c r="D18" s="47" t="s">
        <v>265</v>
      </c>
      <c r="E18" s="47">
        <v>54.42</v>
      </c>
      <c r="F18" s="52" t="s">
        <v>266</v>
      </c>
      <c r="G18" s="62">
        <v>0.13</v>
      </c>
      <c r="H18" s="52" t="s">
        <v>266</v>
      </c>
      <c r="I18" s="73">
        <v>41.97</v>
      </c>
      <c r="J18" s="52" t="s">
        <v>266</v>
      </c>
      <c r="K18" s="52" t="s">
        <v>266</v>
      </c>
      <c r="L18" s="52" t="s">
        <v>266</v>
      </c>
      <c r="M18" s="74">
        <v>47</v>
      </c>
      <c r="N18" s="74">
        <v>47</v>
      </c>
      <c r="O18" s="47" t="s">
        <v>267</v>
      </c>
      <c r="P18" s="47"/>
      <c r="Q18" s="78">
        <f t="shared" si="0"/>
        <v>45.321428571428598</v>
      </c>
      <c r="R18" s="79">
        <v>47</v>
      </c>
      <c r="S18" s="79">
        <v>47</v>
      </c>
      <c r="T18" s="80">
        <f t="shared" si="1"/>
        <v>5.03</v>
      </c>
      <c r="U18" s="45">
        <f t="shared" si="2"/>
        <v>0.119847510126281</v>
      </c>
    </row>
    <row r="19" spans="1:22" ht="21" customHeight="1">
      <c r="A19" s="47">
        <v>15</v>
      </c>
      <c r="B19" s="71" t="s">
        <v>285</v>
      </c>
      <c r="C19" s="72" t="s">
        <v>276</v>
      </c>
      <c r="D19" s="47" t="s">
        <v>265</v>
      </c>
      <c r="E19" s="47">
        <v>27.73</v>
      </c>
      <c r="F19" s="52" t="s">
        <v>266</v>
      </c>
      <c r="G19" s="62">
        <v>0.13</v>
      </c>
      <c r="H19" s="52" t="s">
        <v>266</v>
      </c>
      <c r="I19" s="73">
        <v>20.55</v>
      </c>
      <c r="J19" s="52" t="s">
        <v>266</v>
      </c>
      <c r="K19" s="52" t="s">
        <v>266</v>
      </c>
      <c r="L19" s="52" t="s">
        <v>266</v>
      </c>
      <c r="M19" s="74">
        <v>23.25</v>
      </c>
      <c r="N19" s="74">
        <v>23.25</v>
      </c>
      <c r="O19" s="47" t="s">
        <v>267</v>
      </c>
      <c r="P19" s="47"/>
      <c r="Q19" s="78">
        <f t="shared" si="0"/>
        <v>22.4196428571429</v>
      </c>
      <c r="R19" s="79">
        <v>22.5</v>
      </c>
      <c r="S19" s="79">
        <v>23.25</v>
      </c>
      <c r="T19" s="80">
        <f t="shared" si="1"/>
        <v>2.7</v>
      </c>
      <c r="U19" s="45">
        <f t="shared" si="2"/>
        <v>0.13138686131386901</v>
      </c>
    </row>
    <row r="20" spans="1:22" ht="21" customHeight="1">
      <c r="A20" s="47">
        <v>16</v>
      </c>
      <c r="B20" s="71" t="s">
        <v>286</v>
      </c>
      <c r="C20" s="72" t="s">
        <v>287</v>
      </c>
      <c r="D20" s="47" t="s">
        <v>265</v>
      </c>
      <c r="E20" s="47">
        <v>54.79</v>
      </c>
      <c r="F20" s="52" t="s">
        <v>266</v>
      </c>
      <c r="G20" s="62">
        <v>0.13</v>
      </c>
      <c r="H20" s="52" t="s">
        <v>266</v>
      </c>
      <c r="I20" s="73"/>
      <c r="J20" s="52" t="s">
        <v>266</v>
      </c>
      <c r="K20" s="52" t="s">
        <v>266</v>
      </c>
      <c r="L20" s="52" t="s">
        <v>266</v>
      </c>
      <c r="M20" s="74">
        <v>48</v>
      </c>
      <c r="N20" s="74">
        <v>48</v>
      </c>
      <c r="O20" s="47" t="s">
        <v>267</v>
      </c>
      <c r="P20" s="47"/>
      <c r="Q20" s="78"/>
      <c r="R20" s="79">
        <v>48</v>
      </c>
      <c r="S20" s="79">
        <v>48</v>
      </c>
      <c r="T20" s="80"/>
    </row>
    <row r="21" spans="1:22" ht="21" customHeight="1">
      <c r="A21" s="47">
        <v>17</v>
      </c>
      <c r="B21" s="71" t="s">
        <v>288</v>
      </c>
      <c r="C21" s="72" t="s">
        <v>289</v>
      </c>
      <c r="D21" s="47" t="s">
        <v>265</v>
      </c>
      <c r="E21" s="47">
        <v>54.47</v>
      </c>
      <c r="F21" s="52" t="s">
        <v>266</v>
      </c>
      <c r="G21" s="62">
        <v>0.13</v>
      </c>
      <c r="H21" s="52" t="s">
        <v>266</v>
      </c>
      <c r="I21" s="73"/>
      <c r="J21" s="52" t="s">
        <v>266</v>
      </c>
      <c r="K21" s="52" t="s">
        <v>266</v>
      </c>
      <c r="L21" s="52" t="s">
        <v>266</v>
      </c>
      <c r="M21" s="74">
        <v>48</v>
      </c>
      <c r="N21" s="74">
        <v>48</v>
      </c>
      <c r="O21" s="47" t="s">
        <v>267</v>
      </c>
      <c r="P21" s="47"/>
      <c r="Q21" s="78"/>
      <c r="R21" s="79">
        <v>47.5</v>
      </c>
      <c r="S21" s="79">
        <v>48</v>
      </c>
      <c r="T21" s="80"/>
    </row>
    <row r="22" spans="1:22" ht="27.75" customHeight="1">
      <c r="A22" s="373" t="s">
        <v>290</v>
      </c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/>
      <c r="R22" s="81"/>
      <c r="S22" s="81"/>
    </row>
    <row r="23" spans="1:22" ht="27.75" customHeight="1">
      <c r="A23" s="374"/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81"/>
      <c r="S23" s="81"/>
      <c r="V23" s="44"/>
    </row>
    <row r="24" spans="1:22" ht="79.5" customHeight="1">
      <c r="A24" s="373" t="s">
        <v>291</v>
      </c>
      <c r="B24" s="373"/>
      <c r="C24" s="373"/>
      <c r="D24" s="373" t="s">
        <v>292</v>
      </c>
      <c r="E24" s="373"/>
      <c r="F24" s="373"/>
      <c r="G24" s="373"/>
      <c r="H24" s="373"/>
      <c r="I24" s="373" t="s">
        <v>293</v>
      </c>
      <c r="J24" s="373"/>
      <c r="K24" s="373"/>
      <c r="L24" s="373" t="s">
        <v>294</v>
      </c>
      <c r="M24" s="373"/>
      <c r="N24" s="373"/>
      <c r="O24" s="373" t="s">
        <v>295</v>
      </c>
      <c r="P24" s="373"/>
      <c r="Q24" s="373"/>
      <c r="R24" s="82"/>
      <c r="S24" s="82"/>
    </row>
  </sheetData>
  <mergeCells count="22">
    <mergeCell ref="A22:Q23"/>
    <mergeCell ref="A24:C24"/>
    <mergeCell ref="D24:H24"/>
    <mergeCell ref="I24:K24"/>
    <mergeCell ref="L24:N24"/>
    <mergeCell ref="O24:Q24"/>
    <mergeCell ref="A1:Q1"/>
    <mergeCell ref="M2:Q2"/>
    <mergeCell ref="E3:F3"/>
    <mergeCell ref="J3:K3"/>
    <mergeCell ref="M3:N3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Q3:Q4"/>
  </mergeCells>
  <phoneticPr fontId="33" type="noConversion"/>
  <pageMargins left="0.75" right="0.75" top="1" bottom="1" header="0.5" footer="0.5"/>
  <pageSetup paperSize="9" scale="47" orientation="landscape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4"/>
  <sheetViews>
    <sheetView topLeftCell="A4" zoomScale="85" zoomScaleNormal="85" workbookViewId="0">
      <selection activeCell="R13" sqref="R13"/>
    </sheetView>
  </sheetViews>
  <sheetFormatPr defaultColWidth="9" defaultRowHeight="14.25"/>
  <cols>
    <col min="1" max="1" width="5.625" style="45" customWidth="1"/>
    <col min="2" max="2" width="13.125" style="45" customWidth="1"/>
    <col min="3" max="3" width="28" style="45" customWidth="1"/>
    <col min="4" max="4" width="6.375" style="45" customWidth="1"/>
    <col min="5" max="5" width="8.875" style="45" customWidth="1"/>
    <col min="6" max="6" width="10.875" style="45" customWidth="1"/>
    <col min="7" max="7" width="6.625" style="45" customWidth="1"/>
    <col min="8" max="8" width="9.125" style="45" customWidth="1"/>
    <col min="9" max="9" width="11" style="45" customWidth="1"/>
    <col min="10" max="10" width="11.25" style="45" customWidth="1"/>
    <col min="11" max="11" width="10.625" style="45" customWidth="1"/>
    <col min="12" max="12" width="9.125" style="45" customWidth="1"/>
    <col min="13" max="13" width="9.875" style="45" customWidth="1"/>
    <col min="14" max="14" width="11.125" style="45" customWidth="1"/>
    <col min="15" max="15" width="24.375" style="45" customWidth="1"/>
    <col min="16" max="16" width="18.875" style="45" customWidth="1"/>
    <col min="17" max="17" width="10.375" style="45" customWidth="1"/>
    <col min="18" max="16384" width="9" style="45"/>
  </cols>
  <sheetData>
    <row r="1" spans="1:19" ht="27.75" customHeight="1">
      <c r="A1" s="368" t="s">
        <v>247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</row>
    <row r="2" spans="1:19" ht="26.25" customHeight="1">
      <c r="A2" s="375" t="s">
        <v>296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7"/>
    </row>
    <row r="3" spans="1:19" s="43" customFormat="1" ht="30.75" customHeight="1">
      <c r="A3" s="371" t="s">
        <v>0</v>
      </c>
      <c r="B3" s="371" t="s">
        <v>250</v>
      </c>
      <c r="C3" s="371" t="s">
        <v>251</v>
      </c>
      <c r="D3" s="371" t="s">
        <v>185</v>
      </c>
      <c r="E3" s="371" t="s">
        <v>228</v>
      </c>
      <c r="F3" s="371"/>
      <c r="G3" s="371" t="s">
        <v>252</v>
      </c>
      <c r="H3" s="371" t="s">
        <v>233</v>
      </c>
      <c r="I3" s="371" t="s">
        <v>253</v>
      </c>
      <c r="J3" s="371" t="s">
        <v>254</v>
      </c>
      <c r="K3" s="371"/>
      <c r="L3" s="371" t="s">
        <v>255</v>
      </c>
      <c r="M3" s="371" t="s">
        <v>256</v>
      </c>
      <c r="N3" s="371"/>
      <c r="O3" s="371" t="s">
        <v>257</v>
      </c>
      <c r="P3" s="384" t="s">
        <v>60</v>
      </c>
      <c r="Q3" s="385"/>
    </row>
    <row r="4" spans="1:19" s="43" customFormat="1" ht="33.75" customHeight="1">
      <c r="A4" s="371"/>
      <c r="B4" s="371"/>
      <c r="C4" s="371"/>
      <c r="D4" s="371"/>
      <c r="E4" s="46" t="s">
        <v>259</v>
      </c>
      <c r="F4" s="46" t="s">
        <v>260</v>
      </c>
      <c r="G4" s="371"/>
      <c r="H4" s="371"/>
      <c r="I4" s="371"/>
      <c r="J4" s="46" t="s">
        <v>261</v>
      </c>
      <c r="K4" s="46" t="s">
        <v>262</v>
      </c>
      <c r="L4" s="371"/>
      <c r="M4" s="46" t="s">
        <v>259</v>
      </c>
      <c r="N4" s="46" t="s">
        <v>260</v>
      </c>
      <c r="O4" s="371"/>
      <c r="P4" s="386"/>
      <c r="Q4" s="387"/>
    </row>
    <row r="5" spans="1:19" ht="14.25" customHeight="1">
      <c r="A5" s="47">
        <v>1</v>
      </c>
      <c r="B5" s="48" t="s">
        <v>297</v>
      </c>
      <c r="C5" s="48" t="s">
        <v>298</v>
      </c>
      <c r="D5" s="49" t="s">
        <v>265</v>
      </c>
      <c r="E5" s="50"/>
      <c r="F5" s="50"/>
      <c r="G5" s="51">
        <v>0.13</v>
      </c>
      <c r="H5" s="52"/>
      <c r="I5" s="64"/>
      <c r="J5" s="52"/>
      <c r="K5" s="52"/>
      <c r="L5" s="52"/>
      <c r="M5" s="61"/>
      <c r="N5" s="65"/>
      <c r="O5" s="47"/>
      <c r="P5" s="47" t="s">
        <v>299</v>
      </c>
      <c r="Q5" s="47" t="s">
        <v>300</v>
      </c>
      <c r="S5" s="45" t="s">
        <v>301</v>
      </c>
    </row>
    <row r="6" spans="1:19" ht="14.25" customHeight="1">
      <c r="A6" s="47">
        <v>2</v>
      </c>
      <c r="B6" s="48" t="s">
        <v>302</v>
      </c>
      <c r="C6" s="48" t="s">
        <v>303</v>
      </c>
      <c r="D6" s="49" t="s">
        <v>265</v>
      </c>
      <c r="E6" s="50"/>
      <c r="F6" s="50"/>
      <c r="G6" s="51">
        <v>0.13</v>
      </c>
      <c r="H6" s="52"/>
      <c r="I6" s="64"/>
      <c r="J6" s="52"/>
      <c r="K6" s="52"/>
      <c r="L6" s="52"/>
      <c r="M6" s="61"/>
      <c r="N6" s="65"/>
      <c r="O6" s="47"/>
      <c r="P6" s="47" t="s">
        <v>299</v>
      </c>
      <c r="Q6" s="47" t="s">
        <v>300</v>
      </c>
    </row>
    <row r="7" spans="1:19" ht="14.25" customHeight="1">
      <c r="A7" s="47">
        <v>3</v>
      </c>
      <c r="B7" s="48" t="s">
        <v>304</v>
      </c>
      <c r="C7" s="48" t="s">
        <v>305</v>
      </c>
      <c r="D7" s="49" t="s">
        <v>265</v>
      </c>
      <c r="E7" s="50"/>
      <c r="F7" s="50"/>
      <c r="G7" s="51">
        <v>0.13</v>
      </c>
      <c r="H7" s="52"/>
      <c r="I7" s="64"/>
      <c r="J7" s="52"/>
      <c r="K7" s="52"/>
      <c r="L7" s="52"/>
      <c r="M7" s="61"/>
      <c r="N7" s="65"/>
      <c r="O7" s="47"/>
      <c r="P7" s="47" t="s">
        <v>299</v>
      </c>
      <c r="Q7" s="47" t="s">
        <v>300</v>
      </c>
    </row>
    <row r="8" spans="1:19" ht="14.25" customHeight="1">
      <c r="A8" s="47">
        <v>4</v>
      </c>
      <c r="B8" s="48" t="s">
        <v>306</v>
      </c>
      <c r="C8" s="48" t="s">
        <v>307</v>
      </c>
      <c r="D8" s="49" t="s">
        <v>265</v>
      </c>
      <c r="E8" s="50"/>
      <c r="F8" s="50"/>
      <c r="G8" s="51">
        <v>0.13</v>
      </c>
      <c r="H8" s="52"/>
      <c r="I8" s="64"/>
      <c r="J8" s="52"/>
      <c r="K8" s="52"/>
      <c r="L8" s="52"/>
      <c r="M8" s="61"/>
      <c r="N8" s="65"/>
      <c r="O8" s="47"/>
      <c r="P8" s="47" t="s">
        <v>299</v>
      </c>
      <c r="Q8" s="47" t="s">
        <v>300</v>
      </c>
    </row>
    <row r="9" spans="1:19" ht="14.25" customHeight="1">
      <c r="A9" s="47">
        <v>5</v>
      </c>
      <c r="B9" s="53" t="s">
        <v>308</v>
      </c>
      <c r="C9" s="54" t="s">
        <v>298</v>
      </c>
      <c r="D9" s="49" t="s">
        <v>265</v>
      </c>
      <c r="E9" s="50"/>
      <c r="F9" s="50"/>
      <c r="G9" s="51">
        <v>0.13</v>
      </c>
      <c r="H9" s="52"/>
      <c r="I9" s="64"/>
      <c r="J9" s="52"/>
      <c r="K9" s="52"/>
      <c r="L9" s="52"/>
      <c r="M9" s="61"/>
      <c r="N9" s="65"/>
      <c r="O9" s="47"/>
      <c r="P9" s="47" t="s">
        <v>309</v>
      </c>
      <c r="Q9" s="47" t="s">
        <v>310</v>
      </c>
    </row>
    <row r="10" spans="1:19" ht="14.25" customHeight="1">
      <c r="A10" s="47">
        <v>6</v>
      </c>
      <c r="B10" s="53" t="s">
        <v>311</v>
      </c>
      <c r="C10" s="54" t="s">
        <v>303</v>
      </c>
      <c r="D10" s="49" t="s">
        <v>265</v>
      </c>
      <c r="E10" s="50"/>
      <c r="F10" s="50"/>
      <c r="G10" s="51">
        <v>0.13</v>
      </c>
      <c r="H10" s="52"/>
      <c r="I10" s="64"/>
      <c r="J10" s="52"/>
      <c r="K10" s="52"/>
      <c r="L10" s="52"/>
      <c r="M10" s="61"/>
      <c r="N10" s="65"/>
      <c r="O10" s="47"/>
      <c r="P10" s="47" t="s">
        <v>309</v>
      </c>
      <c r="Q10" s="47" t="s">
        <v>312</v>
      </c>
    </row>
    <row r="11" spans="1:19" ht="14.25" customHeight="1">
      <c r="A11" s="47">
        <v>7</v>
      </c>
      <c r="B11" s="55" t="s">
        <v>313</v>
      </c>
      <c r="C11" s="48" t="s">
        <v>298</v>
      </c>
      <c r="D11" s="49" t="s">
        <v>265</v>
      </c>
      <c r="E11" s="50"/>
      <c r="F11" s="50"/>
      <c r="G11" s="51">
        <v>0.13</v>
      </c>
      <c r="H11" s="52"/>
      <c r="I11" s="64"/>
      <c r="J11" s="52"/>
      <c r="K11" s="52"/>
      <c r="L11" s="52"/>
      <c r="M11" s="61"/>
      <c r="N11" s="65"/>
      <c r="O11" s="47"/>
      <c r="P11" s="47" t="s">
        <v>309</v>
      </c>
      <c r="Q11" s="47" t="s">
        <v>310</v>
      </c>
    </row>
    <row r="12" spans="1:19" ht="14.25" customHeight="1">
      <c r="A12" s="47">
        <v>8</v>
      </c>
      <c r="B12" s="55" t="s">
        <v>314</v>
      </c>
      <c r="C12" s="48" t="s">
        <v>298</v>
      </c>
      <c r="D12" s="49" t="s">
        <v>265</v>
      </c>
      <c r="E12" s="50"/>
      <c r="F12" s="50"/>
      <c r="G12" s="51">
        <v>0.13</v>
      </c>
      <c r="H12" s="52"/>
      <c r="I12" s="64"/>
      <c r="J12" s="52"/>
      <c r="K12" s="52"/>
      <c r="L12" s="52"/>
      <c r="M12" s="61"/>
      <c r="N12" s="65"/>
      <c r="O12" s="47"/>
      <c r="P12" s="47" t="s">
        <v>309</v>
      </c>
      <c r="Q12" s="47" t="s">
        <v>310</v>
      </c>
    </row>
    <row r="13" spans="1:19" ht="14.25" customHeight="1">
      <c r="A13" s="47">
        <v>9</v>
      </c>
      <c r="B13" s="55" t="s">
        <v>315</v>
      </c>
      <c r="C13" s="48" t="s">
        <v>303</v>
      </c>
      <c r="D13" s="49" t="s">
        <v>265</v>
      </c>
      <c r="E13" s="50"/>
      <c r="F13" s="50"/>
      <c r="G13" s="51">
        <v>0.13</v>
      </c>
      <c r="H13" s="52"/>
      <c r="I13" s="64"/>
      <c r="J13" s="52"/>
      <c r="K13" s="52"/>
      <c r="L13" s="52"/>
      <c r="M13" s="61"/>
      <c r="N13" s="65"/>
      <c r="O13" s="47"/>
      <c r="P13" s="47" t="s">
        <v>309</v>
      </c>
      <c r="Q13" s="47" t="s">
        <v>310</v>
      </c>
    </row>
    <row r="14" spans="1:19" ht="14.25" customHeight="1">
      <c r="A14" s="47">
        <v>10</v>
      </c>
      <c r="B14" s="55" t="s">
        <v>316</v>
      </c>
      <c r="C14" s="48" t="s">
        <v>305</v>
      </c>
      <c r="D14" s="49" t="s">
        <v>265</v>
      </c>
      <c r="E14" s="50"/>
      <c r="F14" s="50"/>
      <c r="G14" s="51">
        <v>0.13</v>
      </c>
      <c r="H14" s="52"/>
      <c r="I14" s="64"/>
      <c r="J14" s="52"/>
      <c r="K14" s="52"/>
      <c r="L14" s="52"/>
      <c r="M14" s="61"/>
      <c r="N14" s="65"/>
      <c r="O14" s="47"/>
      <c r="P14" s="47" t="s">
        <v>309</v>
      </c>
      <c r="Q14" s="47" t="s">
        <v>310</v>
      </c>
    </row>
    <row r="15" spans="1:19" ht="14.25" customHeight="1">
      <c r="A15" s="47">
        <v>11</v>
      </c>
      <c r="B15" s="55" t="s">
        <v>317</v>
      </c>
      <c r="C15" s="48" t="s">
        <v>307</v>
      </c>
      <c r="D15" s="49" t="s">
        <v>265</v>
      </c>
      <c r="E15" s="50"/>
      <c r="F15" s="50"/>
      <c r="G15" s="51">
        <v>0.13</v>
      </c>
      <c r="H15" s="52"/>
      <c r="I15" s="64"/>
      <c r="J15" s="52"/>
      <c r="K15" s="52"/>
      <c r="L15" s="52"/>
      <c r="M15" s="61"/>
      <c r="N15" s="65"/>
      <c r="O15" s="47"/>
      <c r="P15" s="47" t="s">
        <v>309</v>
      </c>
      <c r="Q15" s="47" t="s">
        <v>310</v>
      </c>
    </row>
    <row r="16" spans="1:19" ht="14.25" customHeight="1">
      <c r="A16" s="47">
        <v>12</v>
      </c>
      <c r="B16" s="55" t="s">
        <v>318</v>
      </c>
      <c r="C16" s="48" t="s">
        <v>305</v>
      </c>
      <c r="D16" s="49" t="s">
        <v>265</v>
      </c>
      <c r="E16" s="50"/>
      <c r="F16" s="50"/>
      <c r="G16" s="51">
        <v>0.13</v>
      </c>
      <c r="H16" s="52"/>
      <c r="I16" s="64"/>
      <c r="J16" s="52"/>
      <c r="K16" s="52"/>
      <c r="L16" s="52"/>
      <c r="M16" s="61"/>
      <c r="N16" s="65"/>
      <c r="O16" s="47"/>
      <c r="P16" s="47" t="s">
        <v>309</v>
      </c>
      <c r="Q16" s="47" t="s">
        <v>310</v>
      </c>
    </row>
    <row r="17" spans="1:17" ht="14.25" customHeight="1">
      <c r="A17" s="47">
        <v>13</v>
      </c>
      <c r="B17" s="55" t="s">
        <v>319</v>
      </c>
      <c r="C17" s="48" t="s">
        <v>307</v>
      </c>
      <c r="D17" s="49" t="s">
        <v>265</v>
      </c>
      <c r="E17" s="50"/>
      <c r="F17" s="50"/>
      <c r="G17" s="51">
        <v>0.13</v>
      </c>
      <c r="H17" s="52"/>
      <c r="I17" s="64"/>
      <c r="J17" s="52"/>
      <c r="K17" s="52"/>
      <c r="L17" s="52"/>
      <c r="M17" s="61"/>
      <c r="N17" s="65"/>
      <c r="O17" s="47"/>
      <c r="P17" s="47" t="s">
        <v>309</v>
      </c>
      <c r="Q17" s="47" t="s">
        <v>310</v>
      </c>
    </row>
    <row r="18" spans="1:17" ht="14.25" customHeight="1">
      <c r="A18" s="47">
        <v>14</v>
      </c>
      <c r="B18" s="55" t="s">
        <v>320</v>
      </c>
      <c r="C18" s="48" t="s">
        <v>321</v>
      </c>
      <c r="D18" s="49" t="s">
        <v>265</v>
      </c>
      <c r="E18" s="50"/>
      <c r="F18" s="50"/>
      <c r="G18" s="51">
        <v>0.13</v>
      </c>
      <c r="H18" s="52"/>
      <c r="I18" s="64"/>
      <c r="J18" s="52"/>
      <c r="K18" s="52"/>
      <c r="L18" s="52"/>
      <c r="M18" s="61"/>
      <c r="N18" s="65"/>
      <c r="O18" s="47"/>
      <c r="P18" s="47" t="s">
        <v>309</v>
      </c>
      <c r="Q18" s="47" t="s">
        <v>310</v>
      </c>
    </row>
    <row r="19" spans="1:17" ht="14.25" customHeight="1">
      <c r="A19" s="47">
        <v>15</v>
      </c>
      <c r="B19" s="55" t="s">
        <v>322</v>
      </c>
      <c r="C19" s="48" t="s">
        <v>323</v>
      </c>
      <c r="D19" s="49" t="s">
        <v>265</v>
      </c>
      <c r="E19" s="50"/>
      <c r="F19" s="50"/>
      <c r="G19" s="51">
        <v>0.13</v>
      </c>
      <c r="H19" s="52"/>
      <c r="I19" s="64"/>
      <c r="J19" s="52"/>
      <c r="K19" s="52"/>
      <c r="L19" s="52"/>
      <c r="M19" s="61"/>
      <c r="N19" s="65"/>
      <c r="O19" s="47"/>
      <c r="P19" s="47" t="s">
        <v>309</v>
      </c>
      <c r="Q19" s="47" t="s">
        <v>310</v>
      </c>
    </row>
    <row r="20" spans="1:17" s="44" customFormat="1" ht="14.25" customHeight="1">
      <c r="A20" s="47">
        <v>16</v>
      </c>
      <c r="B20" s="53" t="s">
        <v>324</v>
      </c>
      <c r="C20" s="53" t="s">
        <v>298</v>
      </c>
      <c r="D20" s="56" t="s">
        <v>265</v>
      </c>
      <c r="E20" s="57"/>
      <c r="F20" s="57"/>
      <c r="G20" s="58">
        <v>0.13</v>
      </c>
      <c r="H20" s="59"/>
      <c r="I20" s="66"/>
      <c r="J20" s="59"/>
      <c r="K20" s="59"/>
      <c r="L20" s="59"/>
      <c r="M20" s="67"/>
      <c r="N20" s="65"/>
      <c r="O20" s="68"/>
      <c r="P20" s="68" t="s">
        <v>325</v>
      </c>
      <c r="Q20" s="68" t="s">
        <v>326</v>
      </c>
    </row>
    <row r="21" spans="1:17" ht="14.25" customHeight="1">
      <c r="A21" s="47">
        <v>17</v>
      </c>
      <c r="B21" s="48" t="s">
        <v>327</v>
      </c>
      <c r="C21" s="48" t="s">
        <v>303</v>
      </c>
      <c r="D21" s="49" t="s">
        <v>265</v>
      </c>
      <c r="E21" s="50"/>
      <c r="F21" s="50"/>
      <c r="G21" s="51">
        <v>0.13</v>
      </c>
      <c r="H21" s="52"/>
      <c r="I21" s="64"/>
      <c r="J21" s="52"/>
      <c r="K21" s="52"/>
      <c r="L21" s="52"/>
      <c r="M21" s="61"/>
      <c r="N21" s="65"/>
      <c r="O21" s="47"/>
      <c r="P21" s="47" t="s">
        <v>325</v>
      </c>
      <c r="Q21" s="47" t="s">
        <v>326</v>
      </c>
    </row>
    <row r="22" spans="1:17" ht="14.25" customHeight="1">
      <c r="A22" s="47">
        <v>18</v>
      </c>
      <c r="B22" s="48" t="s">
        <v>328</v>
      </c>
      <c r="C22" s="48" t="s">
        <v>305</v>
      </c>
      <c r="D22" s="49" t="s">
        <v>265</v>
      </c>
      <c r="E22" s="50"/>
      <c r="F22" s="50"/>
      <c r="G22" s="51">
        <v>0.13</v>
      </c>
      <c r="H22" s="52"/>
      <c r="I22" s="64"/>
      <c r="J22" s="52"/>
      <c r="K22" s="52"/>
      <c r="L22" s="52"/>
      <c r="M22" s="61"/>
      <c r="N22" s="65"/>
      <c r="O22" s="47"/>
      <c r="P22" s="47" t="s">
        <v>325</v>
      </c>
      <c r="Q22" s="47" t="s">
        <v>326</v>
      </c>
    </row>
    <row r="23" spans="1:17" ht="14.25" customHeight="1">
      <c r="A23" s="47">
        <v>19</v>
      </c>
      <c r="B23" s="48" t="s">
        <v>329</v>
      </c>
      <c r="C23" s="48" t="s">
        <v>307</v>
      </c>
      <c r="D23" s="49" t="s">
        <v>265</v>
      </c>
      <c r="E23" s="50"/>
      <c r="F23" s="50"/>
      <c r="G23" s="51">
        <v>0.13</v>
      </c>
      <c r="H23" s="52"/>
      <c r="I23" s="64"/>
      <c r="J23" s="52"/>
      <c r="K23" s="52"/>
      <c r="L23" s="52"/>
      <c r="M23" s="61"/>
      <c r="N23" s="65"/>
      <c r="O23" s="47"/>
      <c r="P23" s="47" t="s">
        <v>325</v>
      </c>
      <c r="Q23" s="47" t="s">
        <v>326</v>
      </c>
    </row>
    <row r="24" spans="1:17" ht="14.25" customHeight="1">
      <c r="A24" s="47">
        <v>20</v>
      </c>
      <c r="B24" s="60" t="s">
        <v>330</v>
      </c>
      <c r="C24" s="60" t="s">
        <v>298</v>
      </c>
      <c r="D24" s="47" t="s">
        <v>265</v>
      </c>
      <c r="E24" s="61"/>
      <c r="F24" s="61"/>
      <c r="G24" s="62">
        <v>0.13</v>
      </c>
      <c r="H24" s="52"/>
      <c r="I24" s="64"/>
      <c r="J24" s="52"/>
      <c r="K24" s="52"/>
      <c r="L24" s="52"/>
      <c r="M24" s="61"/>
      <c r="N24" s="65"/>
      <c r="O24" s="47"/>
      <c r="P24" s="47" t="s">
        <v>331</v>
      </c>
      <c r="Q24" s="47" t="s">
        <v>332</v>
      </c>
    </row>
    <row r="25" spans="1:17" ht="14.25" customHeight="1">
      <c r="A25" s="47">
        <v>21</v>
      </c>
      <c r="B25" s="60" t="s">
        <v>333</v>
      </c>
      <c r="C25" s="60" t="s">
        <v>303</v>
      </c>
      <c r="D25" s="47" t="s">
        <v>265</v>
      </c>
      <c r="E25" s="61"/>
      <c r="F25" s="61"/>
      <c r="G25" s="62">
        <v>0.13</v>
      </c>
      <c r="H25" s="52"/>
      <c r="I25" s="64"/>
      <c r="J25" s="52"/>
      <c r="K25" s="52"/>
      <c r="L25" s="52"/>
      <c r="M25" s="61"/>
      <c r="N25" s="65"/>
      <c r="O25" s="47"/>
      <c r="P25" s="47" t="s">
        <v>331</v>
      </c>
      <c r="Q25" s="47" t="s">
        <v>332</v>
      </c>
    </row>
    <row r="26" spans="1:17" ht="14.25" customHeight="1">
      <c r="A26" s="47">
        <v>22</v>
      </c>
      <c r="B26" s="60" t="s">
        <v>334</v>
      </c>
      <c r="C26" s="60" t="s">
        <v>305</v>
      </c>
      <c r="D26" s="47" t="s">
        <v>265</v>
      </c>
      <c r="E26" s="61"/>
      <c r="F26" s="61"/>
      <c r="G26" s="62">
        <v>0.13</v>
      </c>
      <c r="H26" s="52"/>
      <c r="I26" s="64"/>
      <c r="J26" s="52"/>
      <c r="K26" s="52"/>
      <c r="L26" s="52"/>
      <c r="M26" s="61"/>
      <c r="N26" s="65"/>
      <c r="O26" s="47"/>
      <c r="P26" s="47" t="s">
        <v>331</v>
      </c>
      <c r="Q26" s="47" t="s">
        <v>332</v>
      </c>
    </row>
    <row r="27" spans="1:17" ht="14.25" customHeight="1">
      <c r="A27" s="47">
        <v>23</v>
      </c>
      <c r="B27" s="63" t="s">
        <v>335</v>
      </c>
      <c r="C27" s="63" t="s">
        <v>336</v>
      </c>
      <c r="D27" s="47" t="s">
        <v>265</v>
      </c>
      <c r="E27" s="61"/>
      <c r="F27" s="61"/>
      <c r="G27" s="62">
        <v>0.13</v>
      </c>
      <c r="H27" s="52"/>
      <c r="I27" s="64"/>
      <c r="J27" s="52"/>
      <c r="K27" s="52"/>
      <c r="L27" s="52"/>
      <c r="M27" s="61"/>
      <c r="N27" s="65"/>
      <c r="O27" s="47"/>
      <c r="P27" s="47" t="s">
        <v>337</v>
      </c>
      <c r="Q27" s="47" t="s">
        <v>338</v>
      </c>
    </row>
    <row r="28" spans="1:17" ht="14.25" customHeight="1">
      <c r="A28" s="47">
        <v>27</v>
      </c>
      <c r="B28" s="48" t="s">
        <v>339</v>
      </c>
      <c r="C28" s="48" t="s">
        <v>340</v>
      </c>
      <c r="D28" s="49" t="s">
        <v>265</v>
      </c>
      <c r="E28" s="50"/>
      <c r="F28" s="50"/>
      <c r="G28" s="51">
        <v>0.13</v>
      </c>
      <c r="H28" s="52"/>
      <c r="I28" s="64"/>
      <c r="J28" s="52"/>
      <c r="K28" s="52"/>
      <c r="L28" s="52"/>
      <c r="M28" s="61"/>
      <c r="N28" s="65"/>
      <c r="O28" s="47"/>
      <c r="P28" s="47" t="s">
        <v>341</v>
      </c>
      <c r="Q28" s="47" t="s">
        <v>342</v>
      </c>
    </row>
    <row r="29" spans="1:17" ht="14.25" customHeight="1">
      <c r="A29" s="47">
        <v>28</v>
      </c>
      <c r="B29" s="48" t="s">
        <v>343</v>
      </c>
      <c r="C29" s="48" t="s">
        <v>336</v>
      </c>
      <c r="D29" s="49" t="s">
        <v>265</v>
      </c>
      <c r="E29" s="50"/>
      <c r="F29" s="50"/>
      <c r="G29" s="51">
        <v>0.13</v>
      </c>
      <c r="H29" s="52"/>
      <c r="I29" s="64"/>
      <c r="J29" s="52"/>
      <c r="K29" s="52"/>
      <c r="L29" s="52"/>
      <c r="M29" s="61"/>
      <c r="N29" s="65"/>
      <c r="O29" s="47"/>
      <c r="P29" s="47" t="s">
        <v>341</v>
      </c>
      <c r="Q29" s="47" t="s">
        <v>344</v>
      </c>
    </row>
    <row r="30" spans="1:17" ht="14.25" customHeight="1">
      <c r="A30" s="47">
        <v>29</v>
      </c>
      <c r="B30" s="48" t="s">
        <v>345</v>
      </c>
      <c r="C30" s="48" t="s">
        <v>305</v>
      </c>
      <c r="D30" s="49" t="s">
        <v>265</v>
      </c>
      <c r="E30" s="50"/>
      <c r="F30" s="50"/>
      <c r="G30" s="51">
        <v>0.13</v>
      </c>
      <c r="H30" s="52"/>
      <c r="I30" s="64"/>
      <c r="J30" s="52"/>
      <c r="K30" s="52"/>
      <c r="L30" s="52"/>
      <c r="M30" s="61"/>
      <c r="N30" s="65"/>
      <c r="O30" s="47"/>
      <c r="P30" s="47" t="s">
        <v>341</v>
      </c>
      <c r="Q30" s="47" t="s">
        <v>342</v>
      </c>
    </row>
    <row r="31" spans="1:17" ht="14.25" customHeight="1">
      <c r="A31" s="47">
        <v>30</v>
      </c>
      <c r="B31" s="48" t="s">
        <v>346</v>
      </c>
      <c r="C31" s="48" t="s">
        <v>303</v>
      </c>
      <c r="D31" s="49" t="s">
        <v>265</v>
      </c>
      <c r="E31" s="50"/>
      <c r="F31" s="50"/>
      <c r="G31" s="51">
        <v>0.13</v>
      </c>
      <c r="H31" s="52"/>
      <c r="I31" s="64"/>
      <c r="J31" s="52"/>
      <c r="K31" s="52"/>
      <c r="L31" s="52"/>
      <c r="M31" s="61"/>
      <c r="N31" s="65"/>
      <c r="O31" s="47"/>
      <c r="P31" s="47" t="s">
        <v>341</v>
      </c>
      <c r="Q31" s="47" t="s">
        <v>342</v>
      </c>
    </row>
    <row r="32" spans="1:17" ht="24.75" customHeight="1">
      <c r="A32" s="378" t="s">
        <v>347</v>
      </c>
      <c r="B32" s="379"/>
      <c r="C32" s="379"/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80"/>
    </row>
    <row r="33" spans="1:17" ht="18" customHeight="1">
      <c r="A33" s="381"/>
      <c r="B33" s="382"/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2"/>
      <c r="P33" s="382"/>
      <c r="Q33" s="383"/>
    </row>
    <row r="34" spans="1:17" ht="76.5" customHeight="1">
      <c r="A34" s="373" t="s">
        <v>291</v>
      </c>
      <c r="B34" s="373"/>
      <c r="C34" s="373"/>
      <c r="D34" s="373" t="s">
        <v>292</v>
      </c>
      <c r="E34" s="373"/>
      <c r="F34" s="373"/>
      <c r="G34" s="373"/>
      <c r="H34" s="373"/>
      <c r="I34" s="373" t="s">
        <v>293</v>
      </c>
      <c r="J34" s="373"/>
      <c r="K34" s="373"/>
      <c r="L34" s="373" t="s">
        <v>294</v>
      </c>
      <c r="M34" s="373"/>
      <c r="N34" s="373"/>
      <c r="O34" s="388" t="s">
        <v>295</v>
      </c>
      <c r="P34" s="389"/>
      <c r="Q34" s="390"/>
    </row>
  </sheetData>
  <mergeCells count="21">
    <mergeCell ref="A32:Q33"/>
    <mergeCell ref="P3:Q4"/>
    <mergeCell ref="A34:C34"/>
    <mergeCell ref="D34:H34"/>
    <mergeCell ref="I34:K34"/>
    <mergeCell ref="L34:N34"/>
    <mergeCell ref="O34:Q34"/>
    <mergeCell ref="A1:Q1"/>
    <mergeCell ref="A2:Q2"/>
    <mergeCell ref="E3:F3"/>
    <mergeCell ref="J3:K3"/>
    <mergeCell ref="M3:N3"/>
    <mergeCell ref="A3:A4"/>
    <mergeCell ref="B3:B4"/>
    <mergeCell ref="C3:C4"/>
    <mergeCell ref="D3:D4"/>
    <mergeCell ref="G3:G4"/>
    <mergeCell ref="H3:H4"/>
    <mergeCell ref="I3:I4"/>
    <mergeCell ref="L3:L4"/>
    <mergeCell ref="O3:O4"/>
  </mergeCells>
  <phoneticPr fontId="33" type="noConversion"/>
  <conditionalFormatting sqref="B27">
    <cfRule type="duplicateValues" dxfId="18" priority="17"/>
    <cfRule type="duplicateValues" dxfId="17" priority="18"/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23"/>
    <cfRule type="duplicateValues" dxfId="11" priority="24"/>
    <cfRule type="duplicateValues" dxfId="10" priority="25"/>
    <cfRule type="duplicateValues" dxfId="9" priority="26"/>
    <cfRule type="duplicateValues" dxfId="8" priority="27"/>
  </conditionalFormatting>
  <conditionalFormatting sqref="B28">
    <cfRule type="duplicateValues" dxfId="7" priority="8"/>
  </conditionalFormatting>
  <conditionalFormatting sqref="C28">
    <cfRule type="duplicateValues" dxfId="6" priority="7"/>
  </conditionalFormatting>
  <conditionalFormatting sqref="B29">
    <cfRule type="duplicateValues" dxfId="5" priority="6"/>
  </conditionalFormatting>
  <conditionalFormatting sqref="C29">
    <cfRule type="duplicateValues" dxfId="4" priority="5"/>
  </conditionalFormatting>
  <conditionalFormatting sqref="B30">
    <cfRule type="duplicateValues" dxfId="3" priority="4"/>
  </conditionalFormatting>
  <conditionalFormatting sqref="C30">
    <cfRule type="duplicateValues" dxfId="2" priority="2"/>
  </conditionalFormatting>
  <conditionalFormatting sqref="B31">
    <cfRule type="duplicateValues" dxfId="1" priority="3"/>
  </conditionalFormatting>
  <conditionalFormatting sqref="C31">
    <cfRule type="duplicateValues" dxfId="0" priority="1"/>
  </conditionalFormatting>
  <printOptions horizontalCentered="1"/>
  <pageMargins left="0" right="0" top="0.35433070866141703" bottom="0.35433070866141703" header="0.31496062992126" footer="0.31496062992126"/>
  <pageSetup paperSize="9" scale="65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</vt:lpstr>
      <vt:lpstr>原材料价格趋势图</vt:lpstr>
      <vt:lpstr>月度物料采购成本降低情况统计表</vt:lpstr>
      <vt:lpstr>询价单</vt:lpstr>
      <vt:lpstr>冲压件报价模板</vt:lpstr>
      <vt:lpstr>报价单（简易）</vt:lpstr>
      <vt:lpstr>新增物料成本价格分析表</vt:lpstr>
      <vt:lpstr>物料采购价格审批表1</vt:lpstr>
      <vt:lpstr>西安工厂</vt:lpstr>
      <vt:lpstr>核算表</vt:lpstr>
      <vt:lpstr>物料采购价格调整明细表</vt:lpstr>
      <vt:lpstr>物料采购价格调整审批表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PGU110</dc:creator>
  <cp:lastModifiedBy>Administrator</cp:lastModifiedBy>
  <dcterms:created xsi:type="dcterms:W3CDTF">1996-12-17T01:32:00Z</dcterms:created>
  <dcterms:modified xsi:type="dcterms:W3CDTF">2024-04-19T05:58:37Z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C9448C83EF674D63956376FD1683BCFD_13</vt:lpwstr>
  </property>
  <property fmtid="{D5CDD505-2E9C-101B-9397-08002B2CF9AE}" pid="3" name="KSOProductBuildVer">
    <vt:lpwstr>2052-12.1.0.16388</vt:lpwstr>
  </property>
</Properties>
</file>