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8_{B707F858-96D0-40E4-85D3-A9191A50BA37}" xr6:coauthVersionLast="45" xr6:coauthVersionMax="45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4.22批量付款" sheetId="2" state="hidden" r:id="rId1"/>
    <sheet name="Sheet1" sheetId="4" state="hidden" r:id="rId2"/>
    <sheet name="Sheet1 (2)" sheetId="5" r:id="rId3"/>
    <sheet name="5月1日后支付" sheetId="6" r:id="rId4"/>
    <sheet name="4.3批量付款 -涉诉" sheetId="3" state="hidden" r:id="rId5"/>
  </sheets>
  <externalReferences>
    <externalReference r:id="rId6"/>
    <externalReference r:id="rId7"/>
  </externalReferences>
  <definedNames>
    <definedName name="_xlnm._FilterDatabase" localSheetId="0" hidden="1">'4.22批量付款'!$A$3:$Z$100</definedName>
    <definedName name="_xlnm._FilterDatabase" localSheetId="4" hidden="1">'4.3批量付款 -涉诉'!$A$3:$Y$14</definedName>
    <definedName name="_xlnm._FilterDatabase" localSheetId="1" hidden="1">Sheet1!$A$3:$W$122</definedName>
    <definedName name="_xlnm._FilterDatabase" localSheetId="2" hidden="1">'Sheet1 (2)'!$A$3:$W$93</definedName>
    <definedName name="_xlnm.Print_Area" localSheetId="0">'4.22批量付款'!$A$1:$W$94</definedName>
    <definedName name="_xlnm.Print_Area" localSheetId="4">'4.3批量付款 -涉诉'!$A$1:$V$11</definedName>
    <definedName name="_xlnm.Print_Area" localSheetId="2">'Sheet1 (2)'!$A$1:$W$93</definedName>
    <definedName name="_xlnm.Print_Titles" localSheetId="0">'4.22批量付款'!$2:$3</definedName>
    <definedName name="_xlnm.Print_Titles" localSheetId="4">'4.3批量付款 -涉诉'!$2:$3</definedName>
    <definedName name="_xlnm.Print_Titles" localSheetId="2">'Sheet1 (2)'!$2:$3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1" i="5" l="1"/>
  <c r="O51" i="5" s="1"/>
  <c r="A51" i="5"/>
  <c r="L49" i="5"/>
  <c r="O49" i="5" s="1"/>
  <c r="A49" i="5"/>
  <c r="L50" i="5"/>
  <c r="O50" i="5" s="1"/>
  <c r="A50" i="5"/>
  <c r="S45" i="5" l="1"/>
  <c r="L45" i="5"/>
  <c r="O45" i="5" s="1"/>
  <c r="A45" i="5"/>
  <c r="L48" i="5"/>
  <c r="O48" i="5" s="1"/>
  <c r="A48" i="5"/>
  <c r="P13" i="3"/>
  <c r="Q13" i="3" s="1"/>
  <c r="M9" i="3"/>
  <c r="O9" i="3" s="1"/>
  <c r="M8" i="3"/>
  <c r="O8" i="3" s="1"/>
  <c r="M7" i="3"/>
  <c r="O7" i="3" s="1"/>
  <c r="M6" i="3"/>
  <c r="O6" i="3" s="1"/>
  <c r="M5" i="3"/>
  <c r="O5" i="3" s="1"/>
  <c r="M4" i="3"/>
  <c r="O4" i="3" s="1"/>
  <c r="O1" i="3"/>
  <c r="O12" i="3" s="1"/>
  <c r="O14" i="3" s="1"/>
  <c r="M1" i="3"/>
  <c r="L1" i="3"/>
  <c r="K1" i="3"/>
  <c r="J1" i="3"/>
  <c r="I1" i="3"/>
  <c r="W29" i="6"/>
  <c r="R29" i="6"/>
  <c r="K29" i="6"/>
  <c r="N29" i="6" s="1"/>
  <c r="A29" i="6"/>
  <c r="K28" i="6"/>
  <c r="N28" i="6" s="1"/>
  <c r="A28" i="6"/>
  <c r="L27" i="6"/>
  <c r="O27" i="6" s="1"/>
  <c r="A27" i="6"/>
  <c r="S26" i="6"/>
  <c r="L26" i="6"/>
  <c r="O26" i="6" s="1"/>
  <c r="A26" i="6"/>
  <c r="L25" i="6"/>
  <c r="O25" i="6" s="1"/>
  <c r="A25" i="6"/>
  <c r="M24" i="6"/>
  <c r="L24" i="6"/>
  <c r="O24" i="6" s="1"/>
  <c r="A24" i="6"/>
  <c r="L23" i="6"/>
  <c r="O23" i="6" s="1"/>
  <c r="A23" i="6"/>
  <c r="M22" i="6"/>
  <c r="L22" i="6"/>
  <c r="O22" i="6" s="1"/>
  <c r="A22" i="6"/>
  <c r="S21" i="6"/>
  <c r="M21" i="6"/>
  <c r="L21" i="6"/>
  <c r="O21" i="6" s="1"/>
  <c r="A21" i="6"/>
  <c r="S20" i="6"/>
  <c r="L20" i="6"/>
  <c r="O20" i="6" s="1"/>
  <c r="A20" i="6"/>
  <c r="L19" i="6"/>
  <c r="O19" i="6" s="1"/>
  <c r="A19" i="6"/>
  <c r="S18" i="6"/>
  <c r="L18" i="6"/>
  <c r="O18" i="6" s="1"/>
  <c r="A18" i="6"/>
  <c r="S17" i="6"/>
  <c r="L17" i="6"/>
  <c r="O17" i="6" s="1"/>
  <c r="A17" i="6"/>
  <c r="L16" i="6"/>
  <c r="O16" i="6" s="1"/>
  <c r="A16" i="6"/>
  <c r="S15" i="6"/>
  <c r="L15" i="6"/>
  <c r="O15" i="6" s="1"/>
  <c r="A15" i="6"/>
  <c r="S14" i="6"/>
  <c r="L14" i="6"/>
  <c r="O14" i="6" s="1"/>
  <c r="A14" i="6"/>
  <c r="S13" i="6"/>
  <c r="L13" i="6"/>
  <c r="O13" i="6" s="1"/>
  <c r="A13" i="6"/>
  <c r="L12" i="6"/>
  <c r="O12" i="6" s="1"/>
  <c r="A12" i="6"/>
  <c r="M11" i="6"/>
  <c r="L11" i="6"/>
  <c r="O11" i="6" s="1"/>
  <c r="A11" i="6"/>
  <c r="L10" i="6"/>
  <c r="O10" i="6" s="1"/>
  <c r="A10" i="6"/>
  <c r="M9" i="6"/>
  <c r="L9" i="6"/>
  <c r="O9" i="6" s="1"/>
  <c r="A9" i="6"/>
  <c r="S8" i="6"/>
  <c r="L8" i="6"/>
  <c r="O8" i="6" s="1"/>
  <c r="A8" i="6"/>
  <c r="L7" i="6"/>
  <c r="O7" i="6" s="1"/>
  <c r="A7" i="6"/>
  <c r="L6" i="6"/>
  <c r="O6" i="6" s="1"/>
  <c r="A6" i="6"/>
  <c r="O5" i="6"/>
  <c r="L5" i="6"/>
  <c r="A5" i="6"/>
  <c r="L4" i="6"/>
  <c r="O4" i="6" s="1"/>
  <c r="I4" i="6"/>
  <c r="I1" i="6" s="1"/>
  <c r="A4" i="6"/>
  <c r="K1" i="6"/>
  <c r="J1" i="6"/>
  <c r="X92" i="5"/>
  <c r="L92" i="5"/>
  <c r="A92" i="5"/>
  <c r="X91" i="5"/>
  <c r="M91" i="5"/>
  <c r="L91" i="5"/>
  <c r="O91" i="5" s="1"/>
  <c r="A91" i="5"/>
  <c r="X90" i="5"/>
  <c r="L90" i="5"/>
  <c r="O90" i="5" s="1"/>
  <c r="A90" i="5"/>
  <c r="X89" i="5"/>
  <c r="L89" i="5"/>
  <c r="O89" i="5" s="1"/>
  <c r="A89" i="5"/>
  <c r="X88" i="5"/>
  <c r="L88" i="5"/>
  <c r="O88" i="5" s="1"/>
  <c r="A88" i="5"/>
  <c r="X87" i="5"/>
  <c r="L87" i="5"/>
  <c r="O87" i="5" s="1"/>
  <c r="A87" i="5"/>
  <c r="X86" i="5"/>
  <c r="L86" i="5"/>
  <c r="O86" i="5" s="1"/>
  <c r="A86" i="5"/>
  <c r="X85" i="5"/>
  <c r="L85" i="5"/>
  <c r="O85" i="5" s="1"/>
  <c r="A85" i="5"/>
  <c r="X84" i="5"/>
  <c r="L84" i="5"/>
  <c r="O84" i="5" s="1"/>
  <c r="A84" i="5"/>
  <c r="X83" i="5"/>
  <c r="L83" i="5"/>
  <c r="O83" i="5" s="1"/>
  <c r="A83" i="5"/>
  <c r="X82" i="5"/>
  <c r="L82" i="5"/>
  <c r="O82" i="5" s="1"/>
  <c r="A82" i="5"/>
  <c r="L81" i="5"/>
  <c r="O81" i="5" s="1"/>
  <c r="A81" i="5"/>
  <c r="X80" i="5"/>
  <c r="L80" i="5"/>
  <c r="O80" i="5" s="1"/>
  <c r="A80" i="5"/>
  <c r="X79" i="5"/>
  <c r="L79" i="5"/>
  <c r="O79" i="5" s="1"/>
  <c r="A79" i="5"/>
  <c r="X78" i="5"/>
  <c r="L78" i="5"/>
  <c r="O78" i="5" s="1"/>
  <c r="A78" i="5"/>
  <c r="L77" i="5"/>
  <c r="O77" i="5" s="1"/>
  <c r="A77" i="5"/>
  <c r="X76" i="5"/>
  <c r="L76" i="5"/>
  <c r="O76" i="5" s="1"/>
  <c r="A76" i="5"/>
  <c r="X75" i="5"/>
  <c r="L75" i="5"/>
  <c r="O75" i="5" s="1"/>
  <c r="A75" i="5"/>
  <c r="X74" i="5"/>
  <c r="L74" i="5"/>
  <c r="O74" i="5" s="1"/>
  <c r="A74" i="5"/>
  <c r="X73" i="5"/>
  <c r="L73" i="5"/>
  <c r="O73" i="5" s="1"/>
  <c r="A73" i="5"/>
  <c r="X72" i="5"/>
  <c r="L72" i="5"/>
  <c r="O72" i="5" s="1"/>
  <c r="A72" i="5"/>
  <c r="L71" i="5"/>
  <c r="O71" i="5" s="1"/>
  <c r="A71" i="5"/>
  <c r="S70" i="5"/>
  <c r="L70" i="5"/>
  <c r="O70" i="5" s="1"/>
  <c r="A70" i="5"/>
  <c r="S69" i="5"/>
  <c r="M69" i="5"/>
  <c r="L69" i="5"/>
  <c r="O69" i="5" s="1"/>
  <c r="A69" i="5"/>
  <c r="X68" i="5"/>
  <c r="S68" i="5"/>
  <c r="M68" i="5"/>
  <c r="L68" i="5"/>
  <c r="O68" i="5" s="1"/>
  <c r="A68" i="5"/>
  <c r="X67" i="5"/>
  <c r="S67" i="5"/>
  <c r="M67" i="5"/>
  <c r="L67" i="5"/>
  <c r="O67" i="5" s="1"/>
  <c r="A67" i="5"/>
  <c r="X66" i="5"/>
  <c r="S66" i="5"/>
  <c r="L66" i="5"/>
  <c r="O66" i="5" s="1"/>
  <c r="A66" i="5"/>
  <c r="X65" i="5"/>
  <c r="S65" i="5"/>
  <c r="M65" i="5"/>
  <c r="L65" i="5"/>
  <c r="O65" i="5" s="1"/>
  <c r="A65" i="5"/>
  <c r="X64" i="5"/>
  <c r="S64" i="5"/>
  <c r="O64" i="5"/>
  <c r="L64" i="5"/>
  <c r="A64" i="5"/>
  <c r="X63" i="5"/>
  <c r="S63" i="5"/>
  <c r="M63" i="5"/>
  <c r="L63" i="5"/>
  <c r="O63" i="5" s="1"/>
  <c r="A63" i="5"/>
  <c r="X62" i="5"/>
  <c r="S62" i="5"/>
  <c r="M62" i="5"/>
  <c r="L62" i="5"/>
  <c r="O62" i="5" s="1"/>
  <c r="A62" i="5"/>
  <c r="X61" i="5"/>
  <c r="S61" i="5"/>
  <c r="L61" i="5"/>
  <c r="O61" i="5" s="1"/>
  <c r="A61" i="5"/>
  <c r="S60" i="5"/>
  <c r="O60" i="5"/>
  <c r="A60" i="5"/>
  <c r="X59" i="5"/>
  <c r="S59" i="5"/>
  <c r="L59" i="5"/>
  <c r="O59" i="5" s="1"/>
  <c r="A59" i="5"/>
  <c r="X58" i="5"/>
  <c r="S58" i="5"/>
  <c r="L58" i="5"/>
  <c r="O58" i="5" s="1"/>
  <c r="A58" i="5"/>
  <c r="X57" i="5"/>
  <c r="S57" i="5"/>
  <c r="L57" i="5"/>
  <c r="O57" i="5" s="1"/>
  <c r="A57" i="5"/>
  <c r="X56" i="5"/>
  <c r="S56" i="5"/>
  <c r="M56" i="5"/>
  <c r="L56" i="5"/>
  <c r="O56" i="5" s="1"/>
  <c r="A56" i="5"/>
  <c r="X55" i="5"/>
  <c r="S55" i="5"/>
  <c r="M55" i="5"/>
  <c r="L55" i="5"/>
  <c r="O55" i="5" s="1"/>
  <c r="A55" i="5"/>
  <c r="S54" i="5"/>
  <c r="L54" i="5"/>
  <c r="O54" i="5" s="1"/>
  <c r="A54" i="5"/>
  <c r="X53" i="5"/>
  <c r="S53" i="5"/>
  <c r="L53" i="5"/>
  <c r="O53" i="5" s="1"/>
  <c r="A53" i="5"/>
  <c r="X52" i="5"/>
  <c r="S52" i="5"/>
  <c r="L52" i="5"/>
  <c r="O52" i="5" s="1"/>
  <c r="A52" i="5"/>
  <c r="X47" i="5"/>
  <c r="S47" i="5"/>
  <c r="M47" i="5"/>
  <c r="L47" i="5"/>
  <c r="O47" i="5" s="1"/>
  <c r="A47" i="5"/>
  <c r="X46" i="5"/>
  <c r="S46" i="5"/>
  <c r="M46" i="5"/>
  <c r="L46" i="5"/>
  <c r="O46" i="5" s="1"/>
  <c r="A46" i="5"/>
  <c r="X44" i="5"/>
  <c r="S44" i="5"/>
  <c r="M44" i="5"/>
  <c r="L44" i="5"/>
  <c r="O44" i="5" s="1"/>
  <c r="A44" i="5"/>
  <c r="X43" i="5"/>
  <c r="S43" i="5"/>
  <c r="M43" i="5"/>
  <c r="L43" i="5"/>
  <c r="O43" i="5" s="1"/>
  <c r="A43" i="5"/>
  <c r="X42" i="5"/>
  <c r="S42" i="5"/>
  <c r="M42" i="5"/>
  <c r="L42" i="5"/>
  <c r="O42" i="5" s="1"/>
  <c r="A42" i="5"/>
  <c r="X41" i="5"/>
  <c r="S41" i="5"/>
  <c r="L41" i="5"/>
  <c r="O41" i="5" s="1"/>
  <c r="A41" i="5"/>
  <c r="X40" i="5"/>
  <c r="S40" i="5"/>
  <c r="L40" i="5"/>
  <c r="O40" i="5" s="1"/>
  <c r="A40" i="5"/>
  <c r="X39" i="5"/>
  <c r="S39" i="5"/>
  <c r="L39" i="5"/>
  <c r="O39" i="5" s="1"/>
  <c r="A39" i="5"/>
  <c r="X38" i="5"/>
  <c r="S38" i="5"/>
  <c r="M38" i="5"/>
  <c r="L38" i="5"/>
  <c r="O38" i="5" s="1"/>
  <c r="A38" i="5"/>
  <c r="X37" i="5"/>
  <c r="S37" i="5"/>
  <c r="L37" i="5"/>
  <c r="O37" i="5" s="1"/>
  <c r="A37" i="5"/>
  <c r="X36" i="5"/>
  <c r="S36" i="5"/>
  <c r="L36" i="5"/>
  <c r="O36" i="5" s="1"/>
  <c r="A36" i="5"/>
  <c r="X35" i="5"/>
  <c r="S35" i="5"/>
  <c r="L35" i="5"/>
  <c r="O35" i="5" s="1"/>
  <c r="A35" i="5"/>
  <c r="X34" i="5"/>
  <c r="S34" i="5"/>
  <c r="L34" i="5"/>
  <c r="O34" i="5" s="1"/>
  <c r="A34" i="5"/>
  <c r="X33" i="5"/>
  <c r="S33" i="5"/>
  <c r="L33" i="5"/>
  <c r="O33" i="5" s="1"/>
  <c r="A33" i="5"/>
  <c r="X32" i="5"/>
  <c r="S32" i="5"/>
  <c r="L32" i="5"/>
  <c r="O32" i="5" s="1"/>
  <c r="A32" i="5"/>
  <c r="X31" i="5"/>
  <c r="S31" i="5"/>
  <c r="L31" i="5"/>
  <c r="O31" i="5" s="1"/>
  <c r="A31" i="5"/>
  <c r="X30" i="5"/>
  <c r="S30" i="5"/>
  <c r="L30" i="5"/>
  <c r="O30" i="5" s="1"/>
  <c r="A30" i="5"/>
  <c r="X29" i="5"/>
  <c r="S29" i="5"/>
  <c r="L29" i="5"/>
  <c r="O29" i="5" s="1"/>
  <c r="A29" i="5"/>
  <c r="X28" i="5"/>
  <c r="S28" i="5"/>
  <c r="L28" i="5"/>
  <c r="O28" i="5" s="1"/>
  <c r="A28" i="5"/>
  <c r="X27" i="5"/>
  <c r="S27" i="5"/>
  <c r="L27" i="5"/>
  <c r="O27" i="5" s="1"/>
  <c r="A27" i="5"/>
  <c r="X26" i="5"/>
  <c r="S26" i="5"/>
  <c r="L26" i="5"/>
  <c r="O26" i="5" s="1"/>
  <c r="A26" i="5"/>
  <c r="X25" i="5"/>
  <c r="S25" i="5"/>
  <c r="M25" i="5"/>
  <c r="L25" i="5"/>
  <c r="O25" i="5" s="1"/>
  <c r="A25" i="5"/>
  <c r="X24" i="5"/>
  <c r="S24" i="5"/>
  <c r="L24" i="5"/>
  <c r="O24" i="5" s="1"/>
  <c r="A24" i="5"/>
  <c r="X23" i="5"/>
  <c r="S23" i="5"/>
  <c r="L23" i="5"/>
  <c r="O23" i="5" s="1"/>
  <c r="A23" i="5"/>
  <c r="X22" i="5"/>
  <c r="S22" i="5"/>
  <c r="L22" i="5"/>
  <c r="O22" i="5" s="1"/>
  <c r="A22" i="5"/>
  <c r="X21" i="5"/>
  <c r="S21" i="5"/>
  <c r="M21" i="5"/>
  <c r="L21" i="5"/>
  <c r="O21" i="5" s="1"/>
  <c r="A21" i="5"/>
  <c r="X20" i="5"/>
  <c r="S20" i="5"/>
  <c r="L20" i="5"/>
  <c r="O20" i="5" s="1"/>
  <c r="A20" i="5"/>
  <c r="X19" i="5"/>
  <c r="S19" i="5"/>
  <c r="L19" i="5"/>
  <c r="O19" i="5" s="1"/>
  <c r="A19" i="5"/>
  <c r="X18" i="5"/>
  <c r="S18" i="5"/>
  <c r="L18" i="5"/>
  <c r="O18" i="5" s="1"/>
  <c r="A18" i="5"/>
  <c r="X17" i="5"/>
  <c r="S17" i="5"/>
  <c r="L17" i="5"/>
  <c r="O17" i="5" s="1"/>
  <c r="A17" i="5"/>
  <c r="X16" i="5"/>
  <c r="S16" i="5"/>
  <c r="M16" i="5"/>
  <c r="L16" i="5"/>
  <c r="O16" i="5" s="1"/>
  <c r="A16" i="5"/>
  <c r="X15" i="5"/>
  <c r="S15" i="5"/>
  <c r="M15" i="5"/>
  <c r="L15" i="5"/>
  <c r="O15" i="5" s="1"/>
  <c r="A15" i="5"/>
  <c r="L14" i="5"/>
  <c r="O14" i="5" s="1"/>
  <c r="A14" i="5"/>
  <c r="X13" i="5"/>
  <c r="S13" i="5"/>
  <c r="L13" i="5"/>
  <c r="O13" i="5" s="1"/>
  <c r="A13" i="5"/>
  <c r="X12" i="5"/>
  <c r="S12" i="5"/>
  <c r="L12" i="5"/>
  <c r="O12" i="5" s="1"/>
  <c r="A12" i="5"/>
  <c r="X11" i="5"/>
  <c r="S11" i="5"/>
  <c r="L11" i="5"/>
  <c r="O11" i="5" s="1"/>
  <c r="A11" i="5"/>
  <c r="X10" i="5"/>
  <c r="S10" i="5"/>
  <c r="L10" i="5"/>
  <c r="O10" i="5" s="1"/>
  <c r="A10" i="5"/>
  <c r="X9" i="5"/>
  <c r="S9" i="5"/>
  <c r="L9" i="5"/>
  <c r="O9" i="5" s="1"/>
  <c r="A9" i="5"/>
  <c r="X8" i="5"/>
  <c r="S8" i="5"/>
  <c r="L8" i="5"/>
  <c r="O8" i="5" s="1"/>
  <c r="A8" i="5"/>
  <c r="X7" i="5"/>
  <c r="S7" i="5"/>
  <c r="L7" i="5"/>
  <c r="A7" i="5"/>
  <c r="X6" i="5"/>
  <c r="S6" i="5"/>
  <c r="L6" i="5"/>
  <c r="O6" i="5" s="1"/>
  <c r="I6" i="5"/>
  <c r="I1" i="5" s="1"/>
  <c r="A6" i="5"/>
  <c r="X5" i="5"/>
  <c r="S5" i="5"/>
  <c r="L5" i="5"/>
  <c r="O5" i="5" s="1"/>
  <c r="A5" i="5"/>
  <c r="X4" i="5"/>
  <c r="L4" i="5"/>
  <c r="O4" i="5" s="1"/>
  <c r="A4" i="5"/>
  <c r="K1" i="5"/>
  <c r="J1" i="5"/>
  <c r="A122" i="4"/>
  <c r="O121" i="4"/>
  <c r="A121" i="4"/>
  <c r="O120" i="4"/>
  <c r="A120" i="4"/>
  <c r="M119" i="4"/>
  <c r="O119" i="4" s="1"/>
  <c r="A119" i="4"/>
  <c r="M118" i="4"/>
  <c r="O118" i="4" s="1"/>
  <c r="A118" i="4"/>
  <c r="M117" i="4"/>
  <c r="O117" i="4" s="1"/>
  <c r="A117" i="4"/>
  <c r="O116" i="4"/>
  <c r="A116" i="4"/>
  <c r="O115" i="4"/>
  <c r="A115" i="4"/>
  <c r="O114" i="4"/>
  <c r="A114" i="4"/>
  <c r="O113" i="4"/>
  <c r="A113" i="4"/>
  <c r="O112" i="4"/>
  <c r="A112" i="4"/>
  <c r="O111" i="4"/>
  <c r="A111" i="4"/>
  <c r="O110" i="4"/>
  <c r="A110" i="4"/>
  <c r="O109" i="4"/>
  <c r="A109" i="4"/>
  <c r="O108" i="4"/>
  <c r="A108" i="4"/>
  <c r="O107" i="4"/>
  <c r="A107" i="4"/>
  <c r="O106" i="4"/>
  <c r="A106" i="4"/>
  <c r="O105" i="4"/>
  <c r="A105" i="4"/>
  <c r="O104" i="4"/>
  <c r="A104" i="4"/>
  <c r="O103" i="4"/>
  <c r="A103" i="4"/>
  <c r="O102" i="4"/>
  <c r="A102" i="4"/>
  <c r="O101" i="4"/>
  <c r="A101" i="4"/>
  <c r="O100" i="4"/>
  <c r="A100" i="4"/>
  <c r="O99" i="4"/>
  <c r="A99" i="4"/>
  <c r="S98" i="4"/>
  <c r="M98" i="4"/>
  <c r="O98" i="4" s="1"/>
  <c r="A98" i="4"/>
  <c r="S97" i="4"/>
  <c r="M97" i="4"/>
  <c r="O97" i="4" s="1"/>
  <c r="A97" i="4"/>
  <c r="M96" i="4"/>
  <c r="O96" i="4" s="1"/>
  <c r="A96" i="4"/>
  <c r="M95" i="4"/>
  <c r="O95" i="4" s="1"/>
  <c r="A95" i="4"/>
  <c r="O94" i="4"/>
  <c r="M94" i="4"/>
  <c r="A94" i="4"/>
  <c r="M93" i="4"/>
  <c r="O93" i="4" s="1"/>
  <c r="A93" i="4"/>
  <c r="M92" i="4"/>
  <c r="O92" i="4" s="1"/>
  <c r="A92" i="4"/>
  <c r="M91" i="4"/>
  <c r="O91" i="4" s="1"/>
  <c r="A91" i="4"/>
  <c r="M90" i="4"/>
  <c r="O90" i="4" s="1"/>
  <c r="A90" i="4"/>
  <c r="M89" i="4"/>
  <c r="O89" i="4" s="1"/>
  <c r="A89" i="4"/>
  <c r="M88" i="4"/>
  <c r="O88" i="4" s="1"/>
  <c r="A88" i="4"/>
  <c r="M87" i="4"/>
  <c r="O87" i="4" s="1"/>
  <c r="A87" i="4"/>
  <c r="S86" i="4"/>
  <c r="O86" i="4"/>
  <c r="A86" i="4"/>
  <c r="M85" i="4"/>
  <c r="O85" i="4" s="1"/>
  <c r="A85" i="4"/>
  <c r="S84" i="4"/>
  <c r="O84" i="4"/>
  <c r="A84" i="4"/>
  <c r="S83" i="4"/>
  <c r="O83" i="4"/>
  <c r="A83" i="4"/>
  <c r="S82" i="4"/>
  <c r="O82" i="4"/>
  <c r="A82" i="4"/>
  <c r="S81" i="4"/>
  <c r="O81" i="4"/>
  <c r="A81" i="4"/>
  <c r="S80" i="4"/>
  <c r="O80" i="4"/>
  <c r="A80" i="4"/>
  <c r="S79" i="4"/>
  <c r="O79" i="4"/>
  <c r="A79" i="4"/>
  <c r="S78" i="4"/>
  <c r="M78" i="4"/>
  <c r="O78" i="4" s="1"/>
  <c r="A78" i="4"/>
  <c r="S77" i="4"/>
  <c r="M77" i="4"/>
  <c r="O77" i="4" s="1"/>
  <c r="A77" i="4"/>
  <c r="S76" i="4"/>
  <c r="M76" i="4"/>
  <c r="O76" i="4" s="1"/>
  <c r="A76" i="4"/>
  <c r="S75" i="4"/>
  <c r="L75" i="4"/>
  <c r="M75" i="4" s="1"/>
  <c r="O75" i="4" s="1"/>
  <c r="A75" i="4"/>
  <c r="S74" i="4"/>
  <c r="M74" i="4"/>
  <c r="O74" i="4" s="1"/>
  <c r="A74" i="4"/>
  <c r="S73" i="4"/>
  <c r="O73" i="4"/>
  <c r="A73" i="4"/>
  <c r="S72" i="4"/>
  <c r="M72" i="4"/>
  <c r="O72" i="4" s="1"/>
  <c r="A72" i="4"/>
  <c r="S71" i="4"/>
  <c r="O71" i="4"/>
  <c r="A71" i="4"/>
  <c r="S70" i="4"/>
  <c r="O70" i="4"/>
  <c r="A70" i="4"/>
  <c r="S69" i="4"/>
  <c r="O69" i="4"/>
  <c r="A69" i="4"/>
  <c r="S68" i="4"/>
  <c r="O68" i="4"/>
  <c r="A68" i="4"/>
  <c r="S67" i="4"/>
  <c r="O67" i="4"/>
  <c r="A67" i="4"/>
  <c r="S66" i="4"/>
  <c r="O66" i="4"/>
  <c r="A66" i="4"/>
  <c r="S65" i="4"/>
  <c r="O65" i="4"/>
  <c r="A65" i="4"/>
  <c r="S64" i="4"/>
  <c r="O64" i="4"/>
  <c r="A64" i="4"/>
  <c r="S63" i="4"/>
  <c r="O63" i="4"/>
  <c r="A63" i="4"/>
  <c r="S62" i="4"/>
  <c r="O62" i="4"/>
  <c r="A62" i="4"/>
  <c r="S61" i="4"/>
  <c r="O61" i="4"/>
  <c r="A61" i="4"/>
  <c r="S60" i="4"/>
  <c r="O60" i="4"/>
  <c r="A60" i="4"/>
  <c r="O59" i="4"/>
  <c r="M59" i="4"/>
  <c r="A59" i="4"/>
  <c r="M58" i="4"/>
  <c r="O58" i="4" s="1"/>
  <c r="A58" i="4"/>
  <c r="M57" i="4"/>
  <c r="O57" i="4" s="1"/>
  <c r="A57" i="4"/>
  <c r="M56" i="4"/>
  <c r="O56" i="4" s="1"/>
  <c r="A56" i="4"/>
  <c r="M55" i="4"/>
  <c r="O55" i="4" s="1"/>
  <c r="A55" i="4"/>
  <c r="M54" i="4"/>
  <c r="O54" i="4" s="1"/>
  <c r="A54" i="4"/>
  <c r="S53" i="4"/>
  <c r="M53" i="4"/>
  <c r="O53" i="4" s="1"/>
  <c r="A53" i="4"/>
  <c r="S52" i="4"/>
  <c r="M52" i="4"/>
  <c r="O52" i="4" s="1"/>
  <c r="A52" i="4"/>
  <c r="S51" i="4"/>
  <c r="M51" i="4"/>
  <c r="O51" i="4" s="1"/>
  <c r="A51" i="4"/>
  <c r="S50" i="4"/>
  <c r="O50" i="4"/>
  <c r="A50" i="4"/>
  <c r="S49" i="4"/>
  <c r="M49" i="4"/>
  <c r="O49" i="4" s="1"/>
  <c r="A49" i="4"/>
  <c r="S48" i="4"/>
  <c r="M48" i="4"/>
  <c r="O48" i="4" s="1"/>
  <c r="A48" i="4"/>
  <c r="S47" i="4"/>
  <c r="M47" i="4"/>
  <c r="O47" i="4" s="1"/>
  <c r="A47" i="4"/>
  <c r="S46" i="4"/>
  <c r="O46" i="4"/>
  <c r="A46" i="4"/>
  <c r="S45" i="4"/>
  <c r="O45" i="4"/>
  <c r="A45" i="4"/>
  <c r="S44" i="4"/>
  <c r="O44" i="4"/>
  <c r="A44" i="4"/>
  <c r="S43" i="4"/>
  <c r="O43" i="4"/>
  <c r="A43" i="4"/>
  <c r="S42" i="4"/>
  <c r="O42" i="4"/>
  <c r="A42" i="4"/>
  <c r="S41" i="4"/>
  <c r="M41" i="4"/>
  <c r="O41" i="4" s="1"/>
  <c r="A41" i="4"/>
  <c r="S40" i="4"/>
  <c r="M40" i="4"/>
  <c r="O40" i="4" s="1"/>
  <c r="A40" i="4"/>
  <c r="S39" i="4"/>
  <c r="M39" i="4"/>
  <c r="O39" i="4" s="1"/>
  <c r="A39" i="4"/>
  <c r="S38" i="4"/>
  <c r="M38" i="4"/>
  <c r="O38" i="4" s="1"/>
  <c r="A38" i="4"/>
  <c r="O37" i="4"/>
  <c r="A37" i="4"/>
  <c r="O36" i="4"/>
  <c r="A36" i="4"/>
  <c r="O35" i="4"/>
  <c r="A35" i="4"/>
  <c r="S34" i="4"/>
  <c r="M34" i="4"/>
  <c r="O34" i="4" s="1"/>
  <c r="A34" i="4"/>
  <c r="S33" i="4"/>
  <c r="M33" i="4"/>
  <c r="O33" i="4" s="1"/>
  <c r="A33" i="4"/>
  <c r="S32" i="4"/>
  <c r="O32" i="4"/>
  <c r="A32" i="4"/>
  <c r="S31" i="4"/>
  <c r="M31" i="4"/>
  <c r="O31" i="4" s="1"/>
  <c r="A31" i="4"/>
  <c r="M30" i="4"/>
  <c r="O30" i="4" s="1"/>
  <c r="I30" i="4"/>
  <c r="A30" i="4"/>
  <c r="S29" i="4"/>
  <c r="M29" i="4"/>
  <c r="O29" i="4" s="1"/>
  <c r="A29" i="4"/>
  <c r="S28" i="4"/>
  <c r="O28" i="4"/>
  <c r="A28" i="4"/>
  <c r="S27" i="4"/>
  <c r="O27" i="4"/>
  <c r="A27" i="4"/>
  <c r="S26" i="4"/>
  <c r="M26" i="4"/>
  <c r="O26" i="4" s="1"/>
  <c r="A26" i="4"/>
  <c r="S25" i="4"/>
  <c r="M25" i="4"/>
  <c r="O25" i="4" s="1"/>
  <c r="A25" i="4"/>
  <c r="S24" i="4"/>
  <c r="O24" i="4"/>
  <c r="A24" i="4"/>
  <c r="S23" i="4"/>
  <c r="M23" i="4"/>
  <c r="O23" i="4" s="1"/>
  <c r="A23" i="4"/>
  <c r="S22" i="4"/>
  <c r="M22" i="4"/>
  <c r="O22" i="4" s="1"/>
  <c r="A22" i="4"/>
  <c r="S21" i="4"/>
  <c r="M21" i="4"/>
  <c r="O21" i="4" s="1"/>
  <c r="L21" i="4"/>
  <c r="A21" i="4"/>
  <c r="S20" i="4"/>
  <c r="O20" i="4"/>
  <c r="A20" i="4"/>
  <c r="S19" i="4"/>
  <c r="M19" i="4"/>
  <c r="O19" i="4" s="1"/>
  <c r="A19" i="4"/>
  <c r="S18" i="4"/>
  <c r="M18" i="4"/>
  <c r="O18" i="4" s="1"/>
  <c r="A18" i="4"/>
  <c r="S17" i="4"/>
  <c r="M17" i="4"/>
  <c r="O17" i="4" s="1"/>
  <c r="A17" i="4"/>
  <c r="S16" i="4"/>
  <c r="M16" i="4"/>
  <c r="O16" i="4" s="1"/>
  <c r="A16" i="4"/>
  <c r="S15" i="4"/>
  <c r="L15" i="4"/>
  <c r="M15" i="4" s="1"/>
  <c r="O15" i="4" s="1"/>
  <c r="A15" i="4"/>
  <c r="S14" i="4"/>
  <c r="O14" i="4"/>
  <c r="A14" i="4"/>
  <c r="S13" i="4"/>
  <c r="O13" i="4"/>
  <c r="A13" i="4"/>
  <c r="S12" i="4"/>
  <c r="M12" i="4"/>
  <c r="O12" i="4" s="1"/>
  <c r="A12" i="4"/>
  <c r="S11" i="4"/>
  <c r="M11" i="4"/>
  <c r="O11" i="4" s="1"/>
  <c r="A11" i="4"/>
  <c r="S10" i="4"/>
  <c r="M10" i="4"/>
  <c r="O10" i="4" s="1"/>
  <c r="A10" i="4"/>
  <c r="S9" i="4"/>
  <c r="M9" i="4"/>
  <c r="O9" i="4" s="1"/>
  <c r="A9" i="4"/>
  <c r="M8" i="4"/>
  <c r="A8" i="4"/>
  <c r="O7" i="4"/>
  <c r="M7" i="4"/>
  <c r="I7" i="4"/>
  <c r="A7" i="4"/>
  <c r="S6" i="4"/>
  <c r="O6" i="4"/>
  <c r="A6" i="4"/>
  <c r="S5" i="4"/>
  <c r="O5" i="4"/>
  <c r="M5" i="4"/>
  <c r="A5" i="4"/>
  <c r="S4" i="4"/>
  <c r="O4" i="4"/>
  <c r="M4" i="4"/>
  <c r="A4" i="4"/>
  <c r="K1" i="4"/>
  <c r="J1" i="4"/>
  <c r="O96" i="2"/>
  <c r="M91" i="2"/>
  <c r="O91" i="2" s="1"/>
  <c r="A91" i="2"/>
  <c r="M90" i="2"/>
  <c r="O90" i="2" s="1"/>
  <c r="A90" i="2"/>
  <c r="M89" i="2"/>
  <c r="O89" i="2" s="1"/>
  <c r="A89" i="2"/>
  <c r="M88" i="2"/>
  <c r="O88" i="2" s="1"/>
  <c r="A88" i="2"/>
  <c r="M87" i="2"/>
  <c r="O87" i="2" s="1"/>
  <c r="A87" i="2"/>
  <c r="M86" i="2"/>
  <c r="O86" i="2" s="1"/>
  <c r="A86" i="2"/>
  <c r="O85" i="2"/>
  <c r="M85" i="2"/>
  <c r="A85" i="2"/>
  <c r="M84" i="2"/>
  <c r="O84" i="2" s="1"/>
  <c r="A84" i="2"/>
  <c r="M83" i="2"/>
  <c r="O83" i="2" s="1"/>
  <c r="A83" i="2"/>
  <c r="A82" i="2"/>
  <c r="M81" i="2"/>
  <c r="O81" i="2" s="1"/>
  <c r="A81" i="2"/>
  <c r="O80" i="2"/>
  <c r="A80" i="2"/>
  <c r="O79" i="2"/>
  <c r="A79" i="2"/>
  <c r="O78" i="2"/>
  <c r="A78" i="2"/>
  <c r="O77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O60" i="2"/>
  <c r="A60" i="2"/>
  <c r="O59" i="2"/>
  <c r="A59" i="2"/>
  <c r="O58" i="2"/>
  <c r="M58" i="2"/>
  <c r="I58" i="2"/>
  <c r="I1" i="2" s="1"/>
  <c r="A58" i="2"/>
  <c r="O57" i="2"/>
  <c r="M57" i="2"/>
  <c r="A57" i="2"/>
  <c r="M56" i="2"/>
  <c r="O56" i="2" s="1"/>
  <c r="I56" i="2"/>
  <c r="A56" i="2"/>
  <c r="A55" i="2"/>
  <c r="A54" i="2"/>
  <c r="A53" i="2"/>
  <c r="A52" i="2"/>
  <c r="A51" i="2"/>
  <c r="M50" i="2"/>
  <c r="O50" i="2" s="1"/>
  <c r="A50" i="2"/>
  <c r="M49" i="2"/>
  <c r="O49" i="2" s="1"/>
  <c r="A49" i="2"/>
  <c r="S48" i="2"/>
  <c r="M48" i="2"/>
  <c r="O48" i="2" s="1"/>
  <c r="A48" i="2"/>
  <c r="S47" i="2"/>
  <c r="M47" i="2"/>
  <c r="O47" i="2" s="1"/>
  <c r="A47" i="2"/>
  <c r="S46" i="2"/>
  <c r="M46" i="2"/>
  <c r="O46" i="2" s="1"/>
  <c r="A46" i="2"/>
  <c r="S45" i="2"/>
  <c r="M45" i="2"/>
  <c r="O45" i="2" s="1"/>
  <c r="L45" i="2"/>
  <c r="A45" i="2"/>
  <c r="S44" i="2"/>
  <c r="O44" i="2"/>
  <c r="M44" i="2"/>
  <c r="A44" i="2"/>
  <c r="S43" i="2"/>
  <c r="O43" i="2"/>
  <c r="M43" i="2"/>
  <c r="A43" i="2"/>
  <c r="S42" i="2"/>
  <c r="O42" i="2"/>
  <c r="M42" i="2"/>
  <c r="A42" i="2"/>
  <c r="S41" i="2"/>
  <c r="O41" i="2"/>
  <c r="M41" i="2"/>
  <c r="A41" i="2"/>
  <c r="S40" i="2"/>
  <c r="O40" i="2"/>
  <c r="M40" i="2"/>
  <c r="A40" i="2"/>
  <c r="S39" i="2"/>
  <c r="O39" i="2"/>
  <c r="M39" i="2"/>
  <c r="A39" i="2"/>
  <c r="S38" i="2"/>
  <c r="O38" i="2"/>
  <c r="A38" i="2"/>
  <c r="S37" i="2"/>
  <c r="M37" i="2"/>
  <c r="O37" i="2" s="1"/>
  <c r="A37" i="2"/>
  <c r="S36" i="2"/>
  <c r="M36" i="2"/>
  <c r="O36" i="2" s="1"/>
  <c r="A36" i="2"/>
  <c r="S35" i="2"/>
  <c r="M35" i="2"/>
  <c r="O35" i="2" s="1"/>
  <c r="A35" i="2"/>
  <c r="S34" i="2"/>
  <c r="M34" i="2"/>
  <c r="O34" i="2" s="1"/>
  <c r="A34" i="2"/>
  <c r="S33" i="2"/>
  <c r="M33" i="2"/>
  <c r="O33" i="2" s="1"/>
  <c r="A33" i="2"/>
  <c r="S32" i="2"/>
  <c r="O32" i="2"/>
  <c r="A32" i="2"/>
  <c r="S31" i="2"/>
  <c r="M31" i="2"/>
  <c r="O31" i="2" s="1"/>
  <c r="A31" i="2"/>
  <c r="S30" i="2"/>
  <c r="M30" i="2"/>
  <c r="O30" i="2" s="1"/>
  <c r="A30" i="2"/>
  <c r="S29" i="2"/>
  <c r="L29" i="2"/>
  <c r="M29" i="2" s="1"/>
  <c r="O29" i="2" s="1"/>
  <c r="A29" i="2"/>
  <c r="S28" i="2"/>
  <c r="O28" i="2"/>
  <c r="A28" i="2"/>
  <c r="S27" i="2"/>
  <c r="M27" i="2"/>
  <c r="O27" i="2" s="1"/>
  <c r="A27" i="2"/>
  <c r="S26" i="2"/>
  <c r="M26" i="2"/>
  <c r="O26" i="2" s="1"/>
  <c r="A26" i="2"/>
  <c r="S25" i="2"/>
  <c r="O25" i="2"/>
  <c r="A25" i="2"/>
  <c r="S24" i="2"/>
  <c r="M24" i="2"/>
  <c r="O24" i="2" s="1"/>
  <c r="A24" i="2"/>
  <c r="S23" i="2"/>
  <c r="M23" i="2"/>
  <c r="O23" i="2" s="1"/>
  <c r="A23" i="2"/>
  <c r="S22" i="2"/>
  <c r="M22" i="2"/>
  <c r="O22" i="2" s="1"/>
  <c r="A22" i="2"/>
  <c r="S21" i="2"/>
  <c r="M21" i="2"/>
  <c r="O21" i="2" s="1"/>
  <c r="A21" i="2"/>
  <c r="S20" i="2"/>
  <c r="M20" i="2"/>
  <c r="O20" i="2" s="1"/>
  <c r="A20" i="2"/>
  <c r="S19" i="2"/>
  <c r="O19" i="2"/>
  <c r="A19" i="2"/>
  <c r="M18" i="2"/>
  <c r="O18" i="2" s="1"/>
  <c r="A18" i="2"/>
  <c r="S17" i="2"/>
  <c r="M17" i="2"/>
  <c r="O17" i="2" s="1"/>
  <c r="A17" i="2"/>
  <c r="M16" i="2"/>
  <c r="O16" i="2" s="1"/>
  <c r="A16" i="2"/>
  <c r="M15" i="2"/>
  <c r="O15" i="2" s="1"/>
  <c r="A15" i="2"/>
  <c r="M14" i="2"/>
  <c r="O14" i="2" s="1"/>
  <c r="A14" i="2"/>
  <c r="O13" i="2"/>
  <c r="A13" i="2"/>
  <c r="M12" i="2"/>
  <c r="O12" i="2" s="1"/>
  <c r="A12" i="2"/>
  <c r="L11" i="2"/>
  <c r="L1" i="2" s="1"/>
  <c r="A11" i="2"/>
  <c r="M10" i="2"/>
  <c r="O10" i="2" s="1"/>
  <c r="A10" i="2"/>
  <c r="O9" i="2"/>
  <c r="M9" i="2"/>
  <c r="A9" i="2"/>
  <c r="M8" i="2"/>
  <c r="O8" i="2" s="1"/>
  <c r="A8" i="2"/>
  <c r="M7" i="2"/>
  <c r="O7" i="2" s="1"/>
  <c r="A7" i="2"/>
  <c r="M6" i="2"/>
  <c r="O6" i="2" s="1"/>
  <c r="A6" i="2"/>
  <c r="S5" i="2"/>
  <c r="O5" i="2"/>
  <c r="A5" i="2"/>
  <c r="S4" i="2"/>
  <c r="M4" i="2"/>
  <c r="O4" i="2" s="1"/>
  <c r="A4" i="2"/>
  <c r="K1" i="2"/>
  <c r="J1" i="2"/>
  <c r="I1" i="4" l="1"/>
  <c r="L1" i="5"/>
  <c r="L1" i="4"/>
  <c r="M1" i="4"/>
  <c r="L1" i="6"/>
  <c r="O1" i="6"/>
  <c r="M11" i="2"/>
  <c r="O8" i="4"/>
  <c r="O1" i="4" s="1"/>
  <c r="O7" i="5"/>
  <c r="O1" i="5" s="1"/>
  <c r="O11" i="2" l="1"/>
  <c r="O1" i="2" s="1"/>
  <c r="O95" i="2" s="1"/>
  <c r="O98" i="2" s="1"/>
  <c r="O100" i="2" s="1"/>
  <c r="M1" i="2"/>
</calcChain>
</file>

<file path=xl/sharedStrings.xml><?xml version="1.0" encoding="utf-8"?>
<sst xmlns="http://schemas.openxmlformats.org/spreadsheetml/2006/main" count="3324" uniqueCount="495">
  <si>
    <t>供应商月度批量付款审批单-2024.4.22</t>
  </si>
  <si>
    <t>序号</t>
  </si>
  <si>
    <t>区域</t>
  </si>
  <si>
    <t>供应商代码</t>
  </si>
  <si>
    <t>供应商名称</t>
  </si>
  <si>
    <t>风险类别</t>
  </si>
  <si>
    <t>模块</t>
  </si>
  <si>
    <t>类型</t>
  </si>
  <si>
    <t>3/4月应付</t>
  </si>
  <si>
    <t>本月(4月)</t>
  </si>
  <si>
    <t>按80%原则付款</t>
  </si>
  <si>
    <t>已支付金额</t>
  </si>
  <si>
    <t>本月(3月)</t>
  </si>
  <si>
    <t>支付确认</t>
  </si>
  <si>
    <t>扣点</t>
  </si>
  <si>
    <t>扣点后资金</t>
  </si>
  <si>
    <t>影响客户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</si>
  <si>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</si>
  <si>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</si>
  <si>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</si>
  <si>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</si>
  <si>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</si>
  <si>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</si>
  <si>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</si>
  <si>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计划付款</t>
  </si>
  <si>
    <t>压缩支付金额-待付</t>
  </si>
  <si>
    <t>应付余额</t>
  </si>
  <si>
    <t>黄骅</t>
  </si>
  <si>
    <t>S413037</t>
  </si>
  <si>
    <t>黄骅市雍丰塑料制品有限公司</t>
  </si>
  <si>
    <t>极高</t>
  </si>
  <si>
    <t>座椅</t>
  </si>
  <si>
    <t>零部件</t>
  </si>
  <si>
    <t>2月+3月</t>
  </si>
  <si>
    <t>越分</t>
  </si>
  <si>
    <t>电汇</t>
  </si>
  <si>
    <t>李鹏</t>
  </si>
  <si>
    <t>B40L已停供</t>
  </si>
  <si>
    <t>S413066</t>
  </si>
  <si>
    <t>河北新强力机械制造有限公司</t>
  </si>
  <si>
    <t>金属件</t>
  </si>
  <si>
    <t>3月</t>
  </si>
  <si>
    <t>欧曼/长春</t>
  </si>
  <si>
    <t>吕宪超</t>
  </si>
  <si>
    <t>付款后发货</t>
  </si>
  <si>
    <t>省外</t>
  </si>
  <si>
    <t>S413077</t>
  </si>
  <si>
    <t>文安县万达汽车配件制造有限公司</t>
  </si>
  <si>
    <t>4月</t>
  </si>
  <si>
    <t>青岛/诸城</t>
  </si>
  <si>
    <t>需要尽快支付30万，转移模具</t>
  </si>
  <si>
    <t>4.15单独写付款申请</t>
  </si>
  <si>
    <t>S413064</t>
  </si>
  <si>
    <t>黄骅市恒伟五金制品有限公司</t>
  </si>
  <si>
    <t>原材料</t>
  </si>
  <si>
    <t>欧曼</t>
  </si>
  <si>
    <t>承兑</t>
  </si>
  <si>
    <t>恒伟还有300套座框，需要付款发货</t>
  </si>
  <si>
    <t>S433003</t>
  </si>
  <si>
    <t>浙江松原汽车安全系统股份有限公司</t>
  </si>
  <si>
    <t>2月</t>
  </si>
  <si>
    <t>已经停供，需要支付180万后，改为预付款发货</t>
  </si>
  <si>
    <t>S413034</t>
  </si>
  <si>
    <t>黄骅市汇铭汽车部件有限公司</t>
  </si>
  <si>
    <t>欧曼/陕汽/长春</t>
  </si>
  <si>
    <t>滕连胜</t>
  </si>
  <si>
    <t>已超出80原则，但汇铭反馈无钱买材料，产生停线</t>
  </si>
  <si>
    <t>S432014</t>
  </si>
  <si>
    <t>江苏万金汽车零部件制造有限公司</t>
  </si>
  <si>
    <t>株洲/欧曼/长春</t>
  </si>
  <si>
    <t>现汇</t>
  </si>
  <si>
    <t>4.7发专车后（不扣点），下一批发货需要货款</t>
  </si>
  <si>
    <t>S413132</t>
  </si>
  <si>
    <t>霸州市政锦五金制品有限公司</t>
  </si>
  <si>
    <t>金属件/座椅</t>
  </si>
  <si>
    <t>戴姆勒/青岛</t>
  </si>
  <si>
    <t>需要付款买材料</t>
  </si>
  <si>
    <t>S450003</t>
  </si>
  <si>
    <t>重庆津亦海机械制造有限公司</t>
  </si>
  <si>
    <t>S413033</t>
  </si>
  <si>
    <t>黄骅市再兴汽车配件有限公司</t>
  </si>
  <si>
    <t>S413029</t>
  </si>
  <si>
    <t>黄骅市成卓汽车部件厂</t>
  </si>
  <si>
    <t>需付款买原料</t>
  </si>
  <si>
    <t>S413052</t>
  </si>
  <si>
    <t>黄骅市鑫昌五金制品厂</t>
  </si>
  <si>
    <t>马亚青</t>
  </si>
  <si>
    <t>S437039</t>
  </si>
  <si>
    <t>山东慧源精细化工有限公司</t>
  </si>
  <si>
    <t>滕奉伟</t>
  </si>
  <si>
    <t>沧州</t>
  </si>
  <si>
    <t>S413175</t>
  </si>
  <si>
    <t>河北莫特美橡塑科技有限公司</t>
  </si>
  <si>
    <t>座椅/后视镜</t>
  </si>
  <si>
    <t>S432009</t>
  </si>
  <si>
    <t>江苏力乐汽车部件股份有限公司</t>
  </si>
  <si>
    <t>欧曼/陕汽/长春/青岛</t>
  </si>
  <si>
    <t>滕奉伟/李鹏</t>
  </si>
  <si>
    <t>暂付70万，月底支付200万</t>
  </si>
  <si>
    <t>S413161</t>
  </si>
  <si>
    <t>河北利达金属制品集团有限公司</t>
  </si>
  <si>
    <t>S413039</t>
  </si>
  <si>
    <t>黄骅市佳祥五金制品有限公司</t>
  </si>
  <si>
    <t>金属件/后视镜</t>
  </si>
  <si>
    <t>S434002</t>
  </si>
  <si>
    <t>芜湖星火软轴控制索制造有限公司</t>
  </si>
  <si>
    <t>S413020</t>
  </si>
  <si>
    <t>沧州旭兴五金制品有限公司</t>
  </si>
  <si>
    <t>S413078</t>
  </si>
  <si>
    <t>文安县德实汽车配件有限公司</t>
  </si>
  <si>
    <t>李鹏/滕奉伟</t>
  </si>
  <si>
    <t>给10万发10万的货</t>
  </si>
  <si>
    <t>S413012</t>
  </si>
  <si>
    <t>沧州市任沧机电有限公司</t>
  </si>
  <si>
    <t>结完上批款后发货</t>
  </si>
  <si>
    <t>S413130</t>
  </si>
  <si>
    <t>泊头市捷润五金制品有限公司</t>
  </si>
  <si>
    <t>越野车</t>
  </si>
  <si>
    <t>4.17单独写付款申请5万</t>
  </si>
  <si>
    <t>S413035</t>
  </si>
  <si>
    <t>黄骅市建昌塑料制品有限公司</t>
  </si>
  <si>
    <t>S437060</t>
  </si>
  <si>
    <t>日照联成汽车部件有限公司</t>
  </si>
  <si>
    <t>S411046</t>
  </si>
  <si>
    <t>北京宇喆科技有限公司</t>
  </si>
  <si>
    <t>王伟</t>
  </si>
  <si>
    <t>S435004</t>
  </si>
  <si>
    <t>厦门市鑫荣飞工贸有限公司</t>
  </si>
  <si>
    <t>集团洽谈，需要把年前付款全部支付掉，否则不再合作</t>
  </si>
  <si>
    <t>S413179</t>
  </si>
  <si>
    <t>文安县海智五金制品有限公司</t>
  </si>
  <si>
    <t>诸城</t>
  </si>
  <si>
    <t>M4滑轨预付</t>
  </si>
  <si>
    <t>4.17单独写付款申请2万</t>
  </si>
  <si>
    <t>S432020</t>
  </si>
  <si>
    <t>恺博(常熟)座椅机械部件有限公司</t>
  </si>
  <si>
    <t>S413065</t>
  </si>
  <si>
    <t>河北锦泽丰泰国际贸易有限公司</t>
  </si>
  <si>
    <t>S512030</t>
  </si>
  <si>
    <t>天津德润达金属材料销售有限公司</t>
  </si>
  <si>
    <t>S413042</t>
  </si>
  <si>
    <t>黄骅市祯祥金属制品有限责任公司</t>
  </si>
  <si>
    <t>S432002</t>
  </si>
  <si>
    <t>江苏全盛座舱技术股份有限公司</t>
  </si>
  <si>
    <t>S432036</t>
  </si>
  <si>
    <t>常州立天汽车零部件有限公司</t>
  </si>
  <si>
    <t>S422005</t>
  </si>
  <si>
    <t>吉林省德邦汽车电子有限公司</t>
  </si>
  <si>
    <t>S413025</t>
  </si>
  <si>
    <t>沧州宇诺五金制造有限公司</t>
  </si>
  <si>
    <t>S413022</t>
  </si>
  <si>
    <t>海兴中盛弹簧有限公司</t>
  </si>
  <si>
    <t>金属件/座椅/金属件</t>
  </si>
  <si>
    <t>吴晓萌</t>
  </si>
  <si>
    <t>S413185</t>
  </si>
  <si>
    <t>海兴县越达弹簧制造有限公司</t>
  </si>
  <si>
    <t>S413047</t>
  </si>
  <si>
    <t>黄骅市正大纺织机械配件厂</t>
  </si>
  <si>
    <t>3月未按80%原则付清</t>
  </si>
  <si>
    <t>S411007</t>
  </si>
  <si>
    <t>北京浦东三浦标准件有限公司</t>
  </si>
  <si>
    <t>欧曼/陕汽/长春/青岛/诸城</t>
  </si>
  <si>
    <t>S413053</t>
  </si>
  <si>
    <t>黄骅市益海五金制造有限公司</t>
  </si>
  <si>
    <t>S443004</t>
  </si>
  <si>
    <t>湘乡简美新材料科技有限公司</t>
  </si>
  <si>
    <t>S413125</t>
  </si>
  <si>
    <t>沧州智凯金属制品有限公司</t>
  </si>
  <si>
    <t>支付10万货款及15万模具费后，转移模具</t>
  </si>
  <si>
    <t>S413213</t>
  </si>
  <si>
    <t>沧县大河精密铸造厂</t>
  </si>
  <si>
    <t>和和机械</t>
  </si>
  <si>
    <t>高</t>
  </si>
  <si>
    <t>临采</t>
  </si>
  <si>
    <t>锯的配件-丝杠</t>
  </si>
  <si>
    <t>S513004</t>
  </si>
  <si>
    <t>任丘市焊材厂</t>
  </si>
  <si>
    <t>焊接配件</t>
  </si>
  <si>
    <t>S513151</t>
  </si>
  <si>
    <t>沧州啸宇模具科技有限公司</t>
  </si>
  <si>
    <t>固定资产</t>
  </si>
  <si>
    <t>吴英格</t>
  </si>
  <si>
    <t>欧马可冲压模具</t>
  </si>
  <si>
    <t>北京</t>
  </si>
  <si>
    <t>S411021</t>
  </si>
  <si>
    <t>北京鹏宇兴业精密模具制造有限公司</t>
  </si>
  <si>
    <t>前期开发的检具及焊胎的老账，存在涉诉风险</t>
  </si>
  <si>
    <t>S411036</t>
  </si>
  <si>
    <t>北京美好生活家居用品有限公司</t>
  </si>
  <si>
    <t>轻卡减震风扇</t>
  </si>
  <si>
    <t>天津</t>
  </si>
  <si>
    <t>S412012</t>
  </si>
  <si>
    <t>天津琪安科技有限公司</t>
  </si>
  <si>
    <t>近半年回款5万</t>
  </si>
  <si>
    <t>邢台</t>
  </si>
  <si>
    <t>S413201</t>
  </si>
  <si>
    <t>清河县沁园汽车零部件有限公司</t>
  </si>
  <si>
    <t>座椅\金属件</t>
  </si>
  <si>
    <t>廊坊</t>
  </si>
  <si>
    <t>S413145</t>
  </si>
  <si>
    <t>霸州市霸州镇鑫创五金塑料厂</t>
  </si>
  <si>
    <t>S412001</t>
  </si>
  <si>
    <t>天津生隆纤维材料股份有限公司</t>
  </si>
  <si>
    <t>S421002</t>
  </si>
  <si>
    <t>大连浩煜新材料科技有限公司</t>
  </si>
  <si>
    <t>程丽宇</t>
  </si>
  <si>
    <t>危险品五一期间停运，需节前到货</t>
  </si>
  <si>
    <t>S412003</t>
  </si>
  <si>
    <t>天津市远丰化工产品贸易有限公司</t>
  </si>
  <si>
    <t>S435001</t>
  </si>
  <si>
    <t>厦门凯平化工有限公司</t>
  </si>
  <si>
    <t>S413055</t>
  </si>
  <si>
    <t>黄骅市广亿汽车部件有限公司</t>
  </si>
  <si>
    <t>10万货款加1万P203（加工费）</t>
  </si>
  <si>
    <t>文安</t>
  </si>
  <si>
    <t>S413129</t>
  </si>
  <si>
    <t>文安县恒德汽车座椅制造有限公司</t>
  </si>
  <si>
    <t>支付货款，购买原材料</t>
  </si>
  <si>
    <t>S437051</t>
  </si>
  <si>
    <t>诸城恒信新材料科技有限公司</t>
  </si>
  <si>
    <t>奥杰</t>
  </si>
  <si>
    <t>票到付款</t>
  </si>
  <si>
    <t>S413011</t>
  </si>
  <si>
    <t>沧州梦依恋商贸有限公司</t>
  </si>
  <si>
    <t>S411048</t>
  </si>
  <si>
    <t>致冠沧州汽车部件有限公司</t>
  </si>
  <si>
    <t>S437008</t>
  </si>
  <si>
    <t>烟台青沪纸业有限公司</t>
  </si>
  <si>
    <t>S432011</t>
  </si>
  <si>
    <t>旷达汽车饰件系统有限公司</t>
  </si>
  <si>
    <t>S422002</t>
  </si>
  <si>
    <t>长春市天利得科技有限公司</t>
  </si>
  <si>
    <t>S432001</t>
  </si>
  <si>
    <t>南京奥托立夫汽车安全系统有限公司</t>
  </si>
  <si>
    <t>S431010</t>
  </si>
  <si>
    <t>上海绽奇汽车部件有限公司</t>
  </si>
  <si>
    <t>S444016</t>
  </si>
  <si>
    <t>东莞市元将五金有限公司</t>
  </si>
  <si>
    <t>已经逾期，23年预付款，降本后同意一个月账期</t>
  </si>
  <si>
    <t>S413157</t>
  </si>
  <si>
    <t>衡水鑫智汽车零部件有限公司</t>
  </si>
  <si>
    <t>S431034</t>
  </si>
  <si>
    <t>雅柏利（上海）粘扣带有限公司</t>
  </si>
  <si>
    <t>S431004</t>
  </si>
  <si>
    <t>新梦顶（上海）贸易有限公司</t>
  </si>
  <si>
    <t>S413007</t>
  </si>
  <si>
    <t>雄县华增汽车饰件有限公司</t>
  </si>
  <si>
    <t>S412020</t>
  </si>
  <si>
    <t>天津市鹏升汽车部件有限公司</t>
  </si>
  <si>
    <t>无原材料</t>
  </si>
  <si>
    <t>S437016</t>
  </si>
  <si>
    <t>曲阜陆航座椅辅料有限公司</t>
  </si>
  <si>
    <t>S437015</t>
  </si>
  <si>
    <t>山东金达汽车部件制造股份有限公司</t>
  </si>
  <si>
    <t>已经停供</t>
  </si>
  <si>
    <t>S411018</t>
  </si>
  <si>
    <t>北京三浦易购科技有限公司</t>
  </si>
  <si>
    <t>S437019</t>
  </si>
  <si>
    <t>日照浩利橡塑有限公司</t>
  </si>
  <si>
    <t>电汇/承兑</t>
  </si>
  <si>
    <t>省内</t>
  </si>
  <si>
    <t>S413073</t>
  </si>
  <si>
    <t>黄骅市兴岳金属制品有限公司</t>
  </si>
  <si>
    <t>S413084</t>
  </si>
  <si>
    <t>黄骅市常郭镇街西纸箱厂</t>
  </si>
  <si>
    <t>S412004</t>
  </si>
  <si>
    <t>天津市朗力机械设备有限公司</t>
  </si>
  <si>
    <t>前期开发的焊胎的老账，存在涉诉风险</t>
  </si>
  <si>
    <t>S512013</t>
  </si>
  <si>
    <t>兴泽智能装备（天津）有限公司</t>
  </si>
  <si>
    <t>零采</t>
  </si>
  <si>
    <t xml:space="preserve">前工序半自动锯维修所需的原厂配件 </t>
  </si>
  <si>
    <t>S511037</t>
  </si>
  <si>
    <t>北京友联物流有限公司</t>
  </si>
  <si>
    <t>物流</t>
  </si>
  <si>
    <t>张文昌</t>
  </si>
  <si>
    <t>S537036</t>
  </si>
  <si>
    <t>青岛亿嘉通物流有限公司</t>
  </si>
  <si>
    <t>S413082</t>
  </si>
  <si>
    <t>深州市卓伦橡塑磨具有限公司</t>
  </si>
  <si>
    <t>涉诉</t>
  </si>
  <si>
    <t>欧曼/陕汽/长春/诸城</t>
  </si>
  <si>
    <t>S433027</t>
  </si>
  <si>
    <t>浙江泰极信汽车部件有限公司</t>
  </si>
  <si>
    <t>S423001</t>
  </si>
  <si>
    <t>哈尔滨三迪工控工程有限公司</t>
  </si>
  <si>
    <t>S535001</t>
  </si>
  <si>
    <t>厦门市三友和机械有限公司</t>
  </si>
  <si>
    <t>S433021</t>
  </si>
  <si>
    <t>慈溪市维克多自控元件有限公司</t>
  </si>
  <si>
    <t>S444014</t>
  </si>
  <si>
    <t>深圳市毅荣川电子科技有限公司</t>
  </si>
  <si>
    <t>S411047</t>
  </si>
  <si>
    <t>大连吉田拉链有限公司北京分公司</t>
  </si>
  <si>
    <t>制单：</t>
  </si>
  <si>
    <t>复核：</t>
  </si>
  <si>
    <t>审批：</t>
  </si>
  <si>
    <t>生产物料付款</t>
  </si>
  <si>
    <t>涉诉类</t>
  </si>
  <si>
    <t>泰极信/三友和/哈三迪/维克多/毅容川/大连吉田</t>
  </si>
  <si>
    <t>模具回收</t>
  </si>
  <si>
    <t>万达</t>
  </si>
  <si>
    <t>共计</t>
  </si>
  <si>
    <t>可用余额</t>
  </si>
  <si>
    <t>结余</t>
  </si>
  <si>
    <t>S413044</t>
  </si>
  <si>
    <t>黄骅市长生汽车灯镜有限公司</t>
  </si>
  <si>
    <t>吕宪超/李鹏</t>
  </si>
  <si>
    <t>S413018</t>
  </si>
  <si>
    <t>沧州崇文晟源机械制造有限公司</t>
  </si>
  <si>
    <t>S413202</t>
  </si>
  <si>
    <t>黄骅市荣昌祥纸制品有限公司</t>
  </si>
  <si>
    <t>S413070</t>
  </si>
  <si>
    <t>黄骅市创合五金制品有限公司</t>
  </si>
  <si>
    <t>S412009</t>
  </si>
  <si>
    <t>天津元辉昌钢铁贸易有限公司</t>
  </si>
  <si>
    <t>已备货，付款后发货</t>
  </si>
  <si>
    <t>浙江</t>
  </si>
  <si>
    <t>S433009</t>
  </si>
  <si>
    <t>浙江路得坦摩汽车部件股份有限公司</t>
  </si>
  <si>
    <t>无锡（佛吉亚）座椅部件有限公司</t>
  </si>
  <si>
    <t>南皮县利辉五金接插件厂</t>
  </si>
  <si>
    <t>苏世博（南京）减振系统有限公司</t>
  </si>
  <si>
    <t>S413004</t>
  </si>
  <si>
    <t>保定兆龙通用电器塑业有限公司</t>
  </si>
  <si>
    <t>供应商要求要付48万</t>
  </si>
  <si>
    <t>S413156</t>
  </si>
  <si>
    <t>黄骅市天硕汽车部件有限公司</t>
  </si>
  <si>
    <t>S511032</t>
  </si>
  <si>
    <t>中机科(北京)车辆检测工程研究院有限公司</t>
  </si>
  <si>
    <t>工艺</t>
  </si>
  <si>
    <t>实验</t>
  </si>
  <si>
    <t>座椅车间电动叉车更换电池</t>
  </si>
  <si>
    <t>5月</t>
  </si>
  <si>
    <t>座椅申购电动叉车</t>
  </si>
  <si>
    <t>发泡车间备件采购</t>
  </si>
  <si>
    <t>4月份提报的设备备件采购单，紧急采购备件一批</t>
  </si>
  <si>
    <t>湘潭科达</t>
  </si>
  <si>
    <t>发泡备件</t>
  </si>
  <si>
    <t>上海玛克斯华菲</t>
  </si>
  <si>
    <t>发泡枪头</t>
  </si>
  <si>
    <t>北京志同信达</t>
  </si>
  <si>
    <t>发泡真空泵保养维护</t>
  </si>
  <si>
    <t>沧州市家军电器</t>
  </si>
  <si>
    <t>发泡车间冷水机维修保养</t>
  </si>
  <si>
    <t>黄骅市三姐五金经销部</t>
  </si>
  <si>
    <t>影响灯镜采购灯泡</t>
  </si>
  <si>
    <t>王连举</t>
  </si>
  <si>
    <t>年前应该支付的货款</t>
  </si>
  <si>
    <t>天津康斯力德空压机制造有限公司</t>
  </si>
  <si>
    <t>3月底应该支付的货款</t>
  </si>
  <si>
    <t>天津未来化学有限公司</t>
  </si>
  <si>
    <t>沧州鑫发缝纫机有限公司</t>
  </si>
  <si>
    <t>河北顺和职业卫生技术服务有限公司</t>
  </si>
  <si>
    <t>黄骅市沃孚源包装制品有限公司</t>
  </si>
  <si>
    <t>五月初需要采购木托牌</t>
  </si>
  <si>
    <t>黄骅市通乐贸易有限公司</t>
  </si>
  <si>
    <t>前期欠款较多，有涉诉风险</t>
  </si>
  <si>
    <t>人民电器集团黄骅销售有限公司</t>
  </si>
  <si>
    <t>借款：电泳、弯管、冲压设备配件（预估）</t>
  </si>
  <si>
    <t>采购的2台叉车尾款</t>
  </si>
  <si>
    <t>S513222</t>
  </si>
  <si>
    <t xml:space="preserve">沧州君泰包装制品有限公司 </t>
  </si>
  <si>
    <t>付款计划</t>
  </si>
  <si>
    <t>G3项目工装预付款-黄骅鼎祥</t>
  </si>
  <si>
    <t>供应商月度批量付款审批单-2024.4.27</t>
  </si>
  <si>
    <t>黄骅支付比例</t>
  </si>
  <si>
    <t>应付4967413.40元</t>
  </si>
  <si>
    <t>应付1023982.50元</t>
  </si>
  <si>
    <t>应付4477329.82元</t>
  </si>
  <si>
    <t>应付1618177.05元</t>
  </si>
  <si>
    <t>应付374973.64元</t>
  </si>
  <si>
    <t>应付1570527.20元</t>
  </si>
  <si>
    <t>需要支付30万转移模具，先行支付5万，保生产</t>
  </si>
  <si>
    <t>应付6298784.82元</t>
  </si>
  <si>
    <t>应付1810991.34元</t>
  </si>
  <si>
    <t>应付530023.49元</t>
  </si>
  <si>
    <t>应付2999194.19元</t>
  </si>
  <si>
    <t>S413072</t>
  </si>
  <si>
    <t>黄骅市润晨五金制品有限公司</t>
  </si>
  <si>
    <t>应付236103.89元</t>
  </si>
  <si>
    <t>应付8107639.35元</t>
  </si>
  <si>
    <t>应付2413417.79元</t>
  </si>
  <si>
    <t>应付776359.40元</t>
  </si>
  <si>
    <t>应付1155560.93元</t>
  </si>
  <si>
    <t>应付7953950.43元</t>
  </si>
  <si>
    <t>应付3909935.76元</t>
  </si>
  <si>
    <t>应付13310860.19元</t>
  </si>
  <si>
    <t>应付7618642.33元</t>
  </si>
  <si>
    <t>应付71354.42元</t>
  </si>
  <si>
    <t>应付1597469.23元</t>
  </si>
  <si>
    <t>应付2806500.04元</t>
  </si>
  <si>
    <t>现汇/商承</t>
  </si>
  <si>
    <t>应付3106869.27元</t>
  </si>
  <si>
    <t>应付1014310.52元</t>
  </si>
  <si>
    <t>支付10万货款及15万模具费后，转移模具，货款不足，先支付10万货款，已转移回的11套，价值4.77万）</t>
  </si>
  <si>
    <t>应付2673413.36元</t>
  </si>
  <si>
    <t>应付3282839.60元</t>
  </si>
  <si>
    <t>应付6007903.95元</t>
  </si>
  <si>
    <t>应付829117.24元</t>
  </si>
  <si>
    <t>应付1063148.63元</t>
  </si>
  <si>
    <t>应付256449.09元</t>
  </si>
  <si>
    <t>应付2144576.96元</t>
  </si>
  <si>
    <t>应付1977843.65元</t>
  </si>
  <si>
    <t>应付1486843.59元</t>
  </si>
  <si>
    <t>应付1332728.60元</t>
  </si>
  <si>
    <t>应付2365587.26元</t>
  </si>
  <si>
    <t>吴晓萌/李鹏</t>
  </si>
  <si>
    <t>6万货款其中含1万P203（加工费）</t>
  </si>
  <si>
    <t>应付757151.57元</t>
  </si>
  <si>
    <t>应付499253.67元</t>
  </si>
  <si>
    <t>应付618048.48元</t>
  </si>
  <si>
    <t>应付2816033.18元</t>
  </si>
  <si>
    <t>应付2272328.62元</t>
  </si>
  <si>
    <t>应付2481316.37元</t>
  </si>
  <si>
    <t>应付2069160.03元</t>
  </si>
  <si>
    <t>应付3236649.37元</t>
  </si>
  <si>
    <t>应付401366.65元</t>
  </si>
  <si>
    <t>应付883844.44元</t>
  </si>
  <si>
    <t>S413021</t>
  </si>
  <si>
    <t>河北锐翰汽车零部件有限公司</t>
  </si>
  <si>
    <t>应付656581.36元</t>
  </si>
  <si>
    <t>S413045</t>
  </si>
  <si>
    <t>黄骅市鑫祺汽车配件有限公司</t>
  </si>
  <si>
    <t>应付1985644.19元</t>
  </si>
  <si>
    <t>应付148312.06元</t>
  </si>
  <si>
    <t>应付0.00元</t>
  </si>
  <si>
    <t>应付36604.09元</t>
  </si>
  <si>
    <t>应付2996.50元</t>
  </si>
  <si>
    <t>预付20340.00元</t>
  </si>
  <si>
    <t>应付100887.74元</t>
  </si>
  <si>
    <t>应付337443.14元</t>
  </si>
  <si>
    <t>应付1468021.28元</t>
  </si>
  <si>
    <t>应付283466.93元</t>
  </si>
  <si>
    <t>应付664966.22元</t>
  </si>
  <si>
    <t>应付352121.33元</t>
  </si>
  <si>
    <t>应付70239.08元</t>
  </si>
  <si>
    <t>应付1885441.09元</t>
  </si>
  <si>
    <t>应付1612171.96元</t>
  </si>
  <si>
    <t>S461001</t>
  </si>
  <si>
    <t>西安海容塑料制品有限责任公司</t>
  </si>
  <si>
    <t>应付0.10元</t>
  </si>
  <si>
    <t>S411005</t>
  </si>
  <si>
    <t>北京东方华康自动化设备有限公司</t>
  </si>
  <si>
    <t>应付5102.09元</t>
  </si>
  <si>
    <t>应付497136.06元</t>
  </si>
  <si>
    <t>应付223407.62元</t>
  </si>
  <si>
    <t>S413107</t>
  </si>
  <si>
    <t>黄骅市赵福增运输队</t>
  </si>
  <si>
    <t>S511036</t>
  </si>
  <si>
    <t>北京恒世通物流有限公司</t>
  </si>
  <si>
    <t>夏永飞</t>
  </si>
  <si>
    <t>应付62807.90元</t>
  </si>
  <si>
    <t>S437023</t>
  </si>
  <si>
    <t>高唐强盛机械有限公司</t>
  </si>
  <si>
    <t>应付896,630.84元</t>
  </si>
  <si>
    <t>应付269669.96元</t>
  </si>
  <si>
    <t>S437034</t>
  </si>
  <si>
    <t>潍坊振晟汽车零部件有限公司</t>
  </si>
  <si>
    <t>应付116,230.66元</t>
  </si>
  <si>
    <t>涉诉风险</t>
  </si>
  <si>
    <t>沧州君泰包装制品有限公司</t>
  </si>
  <si>
    <t>应付172012.91元</t>
  </si>
  <si>
    <t>应付38545元</t>
  </si>
  <si>
    <t>S513017</t>
  </si>
  <si>
    <t>应付9212.92元</t>
  </si>
  <si>
    <t>S432005</t>
  </si>
  <si>
    <t>S413023</t>
  </si>
  <si>
    <t>S432037</t>
  </si>
  <si>
    <t>应付1500191.12元</t>
  </si>
  <si>
    <t>供应商月度批量付款审批单-2024.3.25</t>
  </si>
  <si>
    <t>毅容川</t>
  </si>
  <si>
    <t>三友和</t>
  </si>
  <si>
    <t>泰极信</t>
  </si>
  <si>
    <t>力登维</t>
  </si>
  <si>
    <t>哈三迪</t>
  </si>
  <si>
    <t>座椅</t>
    <phoneticPr fontId="16" type="noConversion"/>
  </si>
  <si>
    <t>S413204</t>
  </si>
  <si>
    <t>永清永泰汽车部件有限公司</t>
  </si>
  <si>
    <t>吕宪超</t>
    <phoneticPr fontId="16" type="noConversion"/>
  </si>
  <si>
    <t>西安机械增量，缺口1500件手轮SHT0001181，预付</t>
    <phoneticPr fontId="16" type="noConversion"/>
  </si>
  <si>
    <t>黄骅市恒伟五金制品有限公司</t>
    <phoneticPr fontId="16" type="noConversion"/>
  </si>
  <si>
    <t>S413168</t>
  </si>
  <si>
    <t>黄骅市旗锐塑料制品有限公司</t>
  </si>
  <si>
    <t>李鹏</t>
    <phoneticPr fontId="16" type="noConversion"/>
  </si>
  <si>
    <t>S412022</t>
  </si>
  <si>
    <t>天津市宝坻区维华五金厂</t>
  </si>
  <si>
    <t>滕连胜</t>
    <phoneticPr fontId="16" type="noConversion"/>
  </si>
  <si>
    <t>S513016</t>
  </si>
  <si>
    <t>黄骅市辉煌建筑队</t>
  </si>
  <si>
    <t>施工</t>
    <phoneticPr fontId="16" type="noConversion"/>
  </si>
  <si>
    <t>董岗生</t>
    <phoneticPr fontId="16" type="noConversion"/>
  </si>
  <si>
    <t>S412015</t>
  </si>
  <si>
    <t>天津亚铁科技有限公司</t>
  </si>
  <si>
    <t>滕奉伟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</si>
</sst>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m&quot;月&quot;d&quot;日&quot;;@"/>
    <numFmt numFmtId="178" formatCode="0.00_ "/>
    <numFmt numFmtId="179" formatCode="0.0%"/>
  </numFmts>
  <fonts count="17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rgb="FF000000"/>
      <name val="serif"/>
      <family val="1"/>
    </font>
    <font>
      <sz val="11"/>
      <name val="宋体"/>
      <family val="3"/>
      <charset val="134"/>
    </font>
    <font>
      <sz val="11"/>
      <color rgb="FFFF0000"/>
      <name val="微软雅黑"/>
      <family val="2"/>
      <charset val="134"/>
    </font>
    <font>
      <sz val="10"/>
      <name val="Arial"/>
      <family val="2"/>
    </font>
    <font>
      <sz val="12"/>
      <name val="Arial"/>
      <family val="2"/>
    </font>
    <font>
      <sz val="12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MS Sans Serif"/>
      <family val="1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41" fontId="14" fillId="0" borderId="0" applyFont="0" applyFill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45">
    <xf numFmtId="0" fontId="0" fillId="0" borderId="0" xfId="0"/>
    <xf numFmtId="0" fontId="1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2" fillId="0" borderId="0" xfId="7" applyFont="1" applyAlignment="1">
      <alignment horizontal="right" vertical="center"/>
    </xf>
    <xf numFmtId="177" fontId="2" fillId="0" borderId="0" xfId="7" applyNumberFormat="1" applyFont="1" applyAlignment="1">
      <alignment horizontal="center" vertical="center"/>
    </xf>
    <xf numFmtId="0" fontId="2" fillId="0" borderId="0" xfId="7" applyFont="1" applyAlignment="1">
      <alignment vertical="center" wrapText="1"/>
    </xf>
    <xf numFmtId="176" fontId="2" fillId="0" borderId="1" xfId="7" applyNumberFormat="1" applyFont="1" applyBorder="1">
      <alignment vertical="center"/>
    </xf>
    <xf numFmtId="0" fontId="4" fillId="2" borderId="1" xfId="7" applyFont="1" applyFill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left" vertical="center" shrinkToFit="1"/>
    </xf>
    <xf numFmtId="176" fontId="2" fillId="0" borderId="1" xfId="7" applyNumberFormat="1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shrinkToFit="1"/>
    </xf>
    <xf numFmtId="0" fontId="2" fillId="0" borderId="1" xfId="7" applyFont="1" applyBorder="1" applyAlignment="1">
      <alignment horizontal="center" vertical="center" wrapText="1"/>
    </xf>
    <xf numFmtId="2" fontId="2" fillId="0" borderId="0" xfId="7" applyNumberFormat="1" applyFont="1" applyAlignment="1">
      <alignment horizontal="center" vertical="center"/>
    </xf>
    <xf numFmtId="177" fontId="2" fillId="0" borderId="1" xfId="7" applyNumberFormat="1" applyFont="1" applyBorder="1" applyAlignment="1">
      <alignment horizontal="center" vertical="center"/>
    </xf>
    <xf numFmtId="176" fontId="4" fillId="2" borderId="1" xfId="7" applyNumberFormat="1" applyFont="1" applyFill="1" applyBorder="1" applyAlignment="1">
      <alignment horizontal="center" vertical="center"/>
    </xf>
    <xf numFmtId="176" fontId="4" fillId="2" borderId="1" xfId="7" applyNumberFormat="1" applyFont="1" applyFill="1" applyBorder="1" applyAlignment="1">
      <alignment horizontal="center" vertical="center" wrapText="1"/>
    </xf>
    <xf numFmtId="176" fontId="2" fillId="0" borderId="1" xfId="7" applyNumberFormat="1" applyFont="1" applyBorder="1" applyAlignment="1">
      <alignment horizontal="right" vertical="center"/>
    </xf>
    <xf numFmtId="176" fontId="2" fillId="0" borderId="0" xfId="7" applyNumberFormat="1" applyFont="1" applyAlignment="1">
      <alignment horizontal="right" vertical="center"/>
    </xf>
    <xf numFmtId="2" fontId="2" fillId="0" borderId="0" xfId="7" applyNumberFormat="1" applyFont="1" applyAlignment="1">
      <alignment horizontal="right" vertical="center"/>
    </xf>
    <xf numFmtId="0" fontId="2" fillId="0" borderId="1" xfId="7" applyFont="1" applyBorder="1">
      <alignment vertical="center"/>
    </xf>
    <xf numFmtId="0" fontId="2" fillId="0" borderId="1" xfId="7" applyFont="1" applyBorder="1" applyAlignment="1">
      <alignment vertical="center" wrapText="1"/>
    </xf>
    <xf numFmtId="0" fontId="4" fillId="2" borderId="0" xfId="7" applyFont="1" applyFill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0" fillId="3" borderId="0" xfId="0" applyFill="1"/>
    <xf numFmtId="0" fontId="2" fillId="0" borderId="1" xfId="7" applyFont="1" applyBorder="1" applyAlignment="1">
      <alignment horizontal="left" vertical="center"/>
    </xf>
    <xf numFmtId="0" fontId="2" fillId="3" borderId="1" xfId="7" applyFont="1" applyFill="1" applyBorder="1" applyAlignment="1">
      <alignment horizontal="center" vertical="center"/>
    </xf>
    <xf numFmtId="0" fontId="2" fillId="4" borderId="1" xfId="7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/>
    </xf>
    <xf numFmtId="0" fontId="6" fillId="4" borderId="1" xfId="5" applyNumberFormat="1" applyFont="1" applyFill="1" applyBorder="1" applyAlignment="1">
      <alignment horizontal="left" vertical="center" shrinkToFit="1"/>
    </xf>
    <xf numFmtId="176" fontId="2" fillId="4" borderId="1" xfId="7" applyNumberFormat="1" applyFont="1" applyFill="1" applyBorder="1" applyAlignment="1">
      <alignment horizontal="center" vertical="center"/>
    </xf>
    <xf numFmtId="0" fontId="6" fillId="4" borderId="1" xfId="5" applyNumberFormat="1" applyFont="1" applyFill="1" applyBorder="1" applyAlignment="1">
      <alignment horizontal="center" vertical="center" shrinkToFit="1"/>
    </xf>
    <xf numFmtId="0" fontId="2" fillId="4" borderId="1" xfId="7" applyFont="1" applyFill="1" applyBorder="1" applyAlignment="1">
      <alignment horizontal="center" vertical="center" wrapText="1"/>
    </xf>
    <xf numFmtId="0" fontId="2" fillId="5" borderId="1" xfId="7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/>
    </xf>
    <xf numFmtId="0" fontId="6" fillId="5" borderId="1" xfId="5" applyNumberFormat="1" applyFont="1" applyFill="1" applyBorder="1" applyAlignment="1">
      <alignment horizontal="left" vertical="center" shrinkToFit="1"/>
    </xf>
    <xf numFmtId="176" fontId="2" fillId="5" borderId="1" xfId="7" applyNumberFormat="1" applyFont="1" applyFill="1" applyBorder="1" applyAlignment="1">
      <alignment horizontal="center" vertical="center"/>
    </xf>
    <xf numFmtId="0" fontId="6" fillId="5" borderId="1" xfId="5" applyNumberFormat="1" applyFont="1" applyFill="1" applyBorder="1" applyAlignment="1">
      <alignment horizontal="center" vertical="center" shrinkToFit="1"/>
    </xf>
    <xf numFmtId="0" fontId="2" fillId="5" borderId="1" xfId="7" applyFont="1" applyFill="1" applyBorder="1" applyAlignment="1">
      <alignment horizontal="center" vertical="center" wrapText="1"/>
    </xf>
    <xf numFmtId="176" fontId="2" fillId="3" borderId="1" xfId="7" applyNumberFormat="1" applyFont="1" applyFill="1" applyBorder="1" applyAlignment="1">
      <alignment horizontal="center" vertical="center"/>
    </xf>
    <xf numFmtId="176" fontId="2" fillId="0" borderId="1" xfId="7" applyNumberFormat="1" applyFont="1" applyBorder="1" applyAlignment="1">
      <alignment horizontal="left" vertical="center"/>
    </xf>
    <xf numFmtId="176" fontId="2" fillId="4" borderId="1" xfId="7" applyNumberFormat="1" applyFont="1" applyFill="1" applyBorder="1" applyAlignment="1">
      <alignment horizontal="right" vertical="center"/>
    </xf>
    <xf numFmtId="9" fontId="2" fillId="0" borderId="1" xfId="3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right" vertical="center"/>
    </xf>
    <xf numFmtId="9" fontId="2" fillId="4" borderId="1" xfId="3" applyFont="1" applyFill="1" applyBorder="1" applyAlignment="1">
      <alignment horizontal="center" vertical="center"/>
    </xf>
    <xf numFmtId="176" fontId="2" fillId="4" borderId="1" xfId="7" applyNumberFormat="1" applyFont="1" applyFill="1" applyBorder="1" applyAlignment="1">
      <alignment horizontal="left" vertical="center"/>
    </xf>
    <xf numFmtId="9" fontId="2" fillId="0" borderId="1" xfId="2" applyFont="1" applyBorder="1" applyAlignment="1">
      <alignment horizontal="right" vertical="center"/>
    </xf>
    <xf numFmtId="176" fontId="2" fillId="3" borderId="1" xfId="7" applyNumberFormat="1" applyFont="1" applyFill="1" applyBorder="1" applyAlignment="1">
      <alignment horizontal="right" vertical="center"/>
    </xf>
    <xf numFmtId="9" fontId="2" fillId="0" borderId="1" xfId="2" applyFont="1" applyBorder="1" applyAlignment="1">
      <alignment horizontal="center" vertical="center"/>
    </xf>
    <xf numFmtId="176" fontId="2" fillId="5" borderId="1" xfId="7" applyNumberFormat="1" applyFont="1" applyFill="1" applyBorder="1">
      <alignment vertical="center"/>
    </xf>
    <xf numFmtId="176" fontId="2" fillId="5" borderId="1" xfId="7" applyNumberFormat="1" applyFont="1" applyFill="1" applyBorder="1" applyAlignment="1">
      <alignment horizontal="right" vertical="center"/>
    </xf>
    <xf numFmtId="176" fontId="2" fillId="5" borderId="1" xfId="7" applyNumberFormat="1" applyFont="1" applyFill="1" applyBorder="1" applyAlignment="1">
      <alignment horizontal="left" vertical="center"/>
    </xf>
    <xf numFmtId="176" fontId="7" fillId="5" borderId="1" xfId="7" applyNumberFormat="1" applyFont="1" applyFill="1" applyBorder="1" applyAlignment="1">
      <alignment horizontal="left" vertical="center"/>
    </xf>
    <xf numFmtId="177" fontId="7" fillId="5" borderId="1" xfId="7" applyNumberFormat="1" applyFont="1" applyFill="1" applyBorder="1" applyAlignment="1">
      <alignment horizontal="center" vertical="center"/>
    </xf>
    <xf numFmtId="58" fontId="2" fillId="0" borderId="1" xfId="7" applyNumberFormat="1" applyFont="1" applyBorder="1" applyAlignment="1">
      <alignment horizontal="center" vertical="center"/>
    </xf>
    <xf numFmtId="177" fontId="2" fillId="4" borderId="1" xfId="7" applyNumberFormat="1" applyFont="1" applyFill="1" applyBorder="1" applyAlignment="1">
      <alignment horizontal="center" vertical="center"/>
    </xf>
    <xf numFmtId="0" fontId="2" fillId="4" borderId="1" xfId="7" applyFont="1" applyFill="1" applyBorder="1">
      <alignment vertical="center"/>
    </xf>
    <xf numFmtId="0" fontId="2" fillId="4" borderId="1" xfId="7" applyFont="1" applyFill="1" applyBorder="1" applyAlignment="1">
      <alignment vertical="center" wrapText="1"/>
    </xf>
    <xf numFmtId="177" fontId="8" fillId="0" borderId="1" xfId="7" applyNumberFormat="1" applyFont="1" applyBorder="1" applyAlignment="1">
      <alignment horizontal="center" vertical="center" wrapText="1"/>
    </xf>
    <xf numFmtId="177" fontId="2" fillId="5" borderId="1" xfId="7" applyNumberFormat="1" applyFont="1" applyFill="1" applyBorder="1" applyAlignment="1">
      <alignment horizontal="center" vertical="center"/>
    </xf>
    <xf numFmtId="0" fontId="2" fillId="5" borderId="1" xfId="7" applyFont="1" applyFill="1" applyBorder="1" applyAlignment="1">
      <alignment vertical="center" wrapText="1"/>
    </xf>
    <xf numFmtId="0" fontId="5" fillId="0" borderId="1" xfId="4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176" fontId="10" fillId="0" borderId="1" xfId="7" applyNumberFormat="1" applyFont="1" applyBorder="1" applyAlignment="1">
      <alignment horizontal="left" vertical="center"/>
    </xf>
    <xf numFmtId="178" fontId="2" fillId="0" borderId="1" xfId="7" applyNumberFormat="1" applyFont="1" applyBorder="1" applyAlignment="1">
      <alignment horizontal="right" vertical="center"/>
    </xf>
    <xf numFmtId="9" fontId="2" fillId="0" borderId="1" xfId="7" applyNumberFormat="1" applyFont="1" applyBorder="1" applyAlignment="1">
      <alignment horizontal="center" vertical="center"/>
    </xf>
    <xf numFmtId="177" fontId="2" fillId="0" borderId="1" xfId="7" applyNumberFormat="1" applyFont="1" applyBorder="1" applyAlignment="1">
      <alignment horizontal="left" vertical="center"/>
    </xf>
    <xf numFmtId="9" fontId="2" fillId="0" borderId="1" xfId="2" applyFont="1" applyFill="1" applyBorder="1" applyAlignment="1">
      <alignment horizontal="center" vertical="center"/>
    </xf>
    <xf numFmtId="177" fontId="10" fillId="0" borderId="1" xfId="7" applyNumberFormat="1" applyFont="1" applyBorder="1" applyAlignment="1">
      <alignment horizontal="center" vertical="center"/>
    </xf>
    <xf numFmtId="0" fontId="2" fillId="0" borderId="1" xfId="7" applyFont="1" applyBorder="1" applyAlignment="1">
      <alignment horizontal="left" vertical="center" wrapText="1"/>
    </xf>
    <xf numFmtId="0" fontId="2" fillId="6" borderId="1" xfId="7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6" fillId="6" borderId="1" xfId="5" applyNumberFormat="1" applyFont="1" applyFill="1" applyBorder="1" applyAlignment="1">
      <alignment horizontal="left" vertical="center" shrinkToFit="1"/>
    </xf>
    <xf numFmtId="176" fontId="2" fillId="6" borderId="1" xfId="7" applyNumberFormat="1" applyFont="1" applyFill="1" applyBorder="1" applyAlignment="1">
      <alignment horizontal="center" vertical="center"/>
    </xf>
    <xf numFmtId="0" fontId="6" fillId="6" borderId="1" xfId="5" applyNumberFormat="1" applyFont="1" applyFill="1" applyBorder="1" applyAlignment="1">
      <alignment horizontal="center" vertical="center" shrinkToFit="1"/>
    </xf>
    <xf numFmtId="0" fontId="2" fillId="6" borderId="1" xfId="7" applyFont="1" applyFill="1" applyBorder="1" applyAlignment="1">
      <alignment horizontal="center" vertical="center" wrapText="1"/>
    </xf>
    <xf numFmtId="0" fontId="2" fillId="7" borderId="1" xfId="7" applyFont="1" applyFill="1" applyBorder="1" applyAlignment="1">
      <alignment horizontal="center" vertical="center"/>
    </xf>
    <xf numFmtId="0" fontId="5" fillId="7" borderId="1" xfId="6" applyFont="1" applyFill="1" applyBorder="1" applyAlignment="1">
      <alignment horizontal="center" vertical="center"/>
    </xf>
    <xf numFmtId="0" fontId="6" fillId="7" borderId="1" xfId="5" applyNumberFormat="1" applyFont="1" applyFill="1" applyBorder="1" applyAlignment="1">
      <alignment horizontal="left" vertical="center" shrinkToFit="1"/>
    </xf>
    <xf numFmtId="176" fontId="2" fillId="7" borderId="1" xfId="7" applyNumberFormat="1" applyFont="1" applyFill="1" applyBorder="1" applyAlignment="1">
      <alignment horizontal="center" vertical="center"/>
    </xf>
    <xf numFmtId="0" fontId="6" fillId="7" borderId="1" xfId="5" applyNumberFormat="1" applyFont="1" applyFill="1" applyBorder="1" applyAlignment="1">
      <alignment horizontal="center" vertical="center" shrinkToFit="1"/>
    </xf>
    <xf numFmtId="0" fontId="2" fillId="7" borderId="1" xfId="7" applyFont="1" applyFill="1" applyBorder="1" applyAlignment="1">
      <alignment horizontal="center" vertical="center" wrapText="1"/>
    </xf>
    <xf numFmtId="176" fontId="2" fillId="6" borderId="1" xfId="7" applyNumberFormat="1" applyFont="1" applyFill="1" applyBorder="1" applyAlignment="1">
      <alignment horizontal="right" vertical="center"/>
    </xf>
    <xf numFmtId="9" fontId="2" fillId="6" borderId="1" xfId="3" applyFont="1" applyFill="1" applyBorder="1" applyAlignment="1">
      <alignment horizontal="center" vertical="center"/>
    </xf>
    <xf numFmtId="176" fontId="2" fillId="6" borderId="1" xfId="7" applyNumberFormat="1" applyFont="1" applyFill="1" applyBorder="1" applyAlignment="1">
      <alignment horizontal="left" vertical="center"/>
    </xf>
    <xf numFmtId="9" fontId="2" fillId="6" borderId="1" xfId="2" applyFont="1" applyFill="1" applyBorder="1" applyAlignment="1">
      <alignment horizontal="right" vertical="center"/>
    </xf>
    <xf numFmtId="176" fontId="2" fillId="7" borderId="1" xfId="7" applyNumberFormat="1" applyFont="1" applyFill="1" applyBorder="1" applyAlignment="1">
      <alignment horizontal="right" vertical="center"/>
    </xf>
    <xf numFmtId="9" fontId="2" fillId="7" borderId="1" xfId="3" applyFont="1" applyFill="1" applyBorder="1" applyAlignment="1">
      <alignment horizontal="center" vertical="center"/>
    </xf>
    <xf numFmtId="176" fontId="2" fillId="7" borderId="1" xfId="7" applyNumberFormat="1" applyFont="1" applyFill="1" applyBorder="1" applyAlignment="1">
      <alignment horizontal="left" vertical="center"/>
    </xf>
    <xf numFmtId="9" fontId="2" fillId="7" borderId="1" xfId="2" applyFont="1" applyFill="1" applyBorder="1" applyAlignment="1">
      <alignment horizontal="right" vertical="center"/>
    </xf>
    <xf numFmtId="176" fontId="2" fillId="7" borderId="1" xfId="7" applyNumberFormat="1" applyFont="1" applyFill="1" applyBorder="1">
      <alignment vertical="center"/>
    </xf>
    <xf numFmtId="2" fontId="2" fillId="0" borderId="0" xfId="7" applyNumberFormat="1" applyFont="1" applyAlignment="1">
      <alignment horizontal="left" vertical="center"/>
    </xf>
    <xf numFmtId="177" fontId="2" fillId="6" borderId="1" xfId="7" applyNumberFormat="1" applyFont="1" applyFill="1" applyBorder="1" applyAlignment="1">
      <alignment horizontal="center" vertical="center"/>
    </xf>
    <xf numFmtId="0" fontId="2" fillId="6" borderId="1" xfId="7" applyFont="1" applyFill="1" applyBorder="1" applyAlignment="1">
      <alignment vertical="center" wrapText="1"/>
    </xf>
    <xf numFmtId="0" fontId="2" fillId="6" borderId="1" xfId="7" applyFont="1" applyFill="1" applyBorder="1" applyAlignment="1">
      <alignment horizontal="left" vertical="center"/>
    </xf>
    <xf numFmtId="177" fontId="2" fillId="7" borderId="1" xfId="7" applyNumberFormat="1" applyFont="1" applyFill="1" applyBorder="1" applyAlignment="1">
      <alignment horizontal="center" vertical="center"/>
    </xf>
    <xf numFmtId="0" fontId="2" fillId="7" borderId="1" xfId="7" applyFont="1" applyFill="1" applyBorder="1" applyAlignment="1">
      <alignment vertical="center" wrapText="1"/>
    </xf>
    <xf numFmtId="0" fontId="2" fillId="7" borderId="1" xfId="7" applyFont="1" applyFill="1" applyBorder="1" applyAlignment="1">
      <alignment horizontal="left" vertical="center"/>
    </xf>
    <xf numFmtId="0" fontId="6" fillId="0" borderId="1" xfId="8" applyFont="1" applyBorder="1" applyAlignment="1">
      <alignment horizontal="center" vertical="center"/>
    </xf>
    <xf numFmtId="0" fontId="6" fillId="0" borderId="1" xfId="8" applyFont="1" applyBorder="1">
      <alignment vertical="center"/>
    </xf>
    <xf numFmtId="0" fontId="5" fillId="0" borderId="1" xfId="6" applyFont="1" applyBorder="1" applyAlignment="1">
      <alignment horizontal="left" vertical="center"/>
    </xf>
    <xf numFmtId="179" fontId="2" fillId="0" borderId="1" xfId="7" applyNumberFormat="1" applyFont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0" fontId="12" fillId="0" borderId="1" xfId="7" applyFont="1" applyBorder="1" applyAlignment="1">
      <alignment horizontal="center" vertical="center"/>
    </xf>
    <xf numFmtId="0" fontId="13" fillId="0" borderId="1" xfId="5" applyNumberFormat="1" applyFont="1" applyFill="1" applyBorder="1" applyAlignment="1">
      <alignment horizontal="left" vertical="center" shrinkToFit="1"/>
    </xf>
    <xf numFmtId="0" fontId="5" fillId="3" borderId="1" xfId="6" applyFont="1" applyFill="1" applyBorder="1" applyAlignment="1">
      <alignment horizontal="center" vertical="center"/>
    </xf>
    <xf numFmtId="0" fontId="6" fillId="3" borderId="1" xfId="5" applyNumberFormat="1" applyFont="1" applyFill="1" applyBorder="1" applyAlignment="1">
      <alignment horizontal="left" vertical="center" shrinkToFit="1"/>
    </xf>
    <xf numFmtId="0" fontId="6" fillId="3" borderId="1" xfId="5" applyNumberFormat="1" applyFont="1" applyFill="1" applyBorder="1" applyAlignment="1">
      <alignment horizontal="center" vertical="center" shrinkToFit="1"/>
    </xf>
    <xf numFmtId="0" fontId="2" fillId="3" borderId="1" xfId="7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6" fillId="0" borderId="0" xfId="5" applyNumberFormat="1" applyFont="1" applyFill="1" applyBorder="1" applyAlignment="1">
      <alignment horizontal="center" vertical="center" shrinkToFit="1"/>
    </xf>
    <xf numFmtId="0" fontId="6" fillId="0" borderId="0" xfId="5" applyNumberFormat="1" applyFont="1" applyFill="1" applyBorder="1" applyAlignment="1">
      <alignment horizontal="left" vertical="center" shrinkToFit="1"/>
    </xf>
    <xf numFmtId="176" fontId="2" fillId="0" borderId="0" xfId="7" applyNumberFormat="1" applyFont="1">
      <alignment vertical="center"/>
    </xf>
    <xf numFmtId="176" fontId="2" fillId="0" borderId="3" xfId="7" applyNumberFormat="1" applyFont="1" applyBorder="1">
      <alignment vertical="center"/>
    </xf>
    <xf numFmtId="176" fontId="2" fillId="3" borderId="1" xfId="7" applyNumberFormat="1" applyFont="1" applyFill="1" applyBorder="1">
      <alignment vertical="center"/>
    </xf>
    <xf numFmtId="176" fontId="7" fillId="3" borderId="1" xfId="7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2" fillId="0" borderId="0" xfId="7" applyNumberFormat="1" applyFont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0" fontId="2" fillId="6" borderId="1" xfId="7" applyFont="1" applyFill="1" applyBorder="1">
      <alignment vertical="center"/>
    </xf>
    <xf numFmtId="177" fontId="7" fillId="3" borderId="1" xfId="7" applyNumberFormat="1" applyFont="1" applyFill="1" applyBorder="1" applyAlignment="1">
      <alignment horizontal="center" vertical="center"/>
    </xf>
    <xf numFmtId="177" fontId="2" fillId="3" borderId="1" xfId="7" applyNumberFormat="1" applyFont="1" applyFill="1" applyBorder="1" applyAlignment="1">
      <alignment horizontal="center" vertical="center"/>
    </xf>
    <xf numFmtId="0" fontId="2" fillId="3" borderId="1" xfId="7" applyFont="1" applyFill="1" applyBorder="1" applyAlignment="1">
      <alignment vertical="center" wrapText="1"/>
    </xf>
    <xf numFmtId="0" fontId="2" fillId="0" borderId="0" xfId="7" applyFont="1" applyAlignment="1">
      <alignment horizontal="left" vertical="center"/>
    </xf>
    <xf numFmtId="176" fontId="10" fillId="6" borderId="1" xfId="7" applyNumberFormat="1" applyFont="1" applyFill="1" applyBorder="1" applyAlignment="1">
      <alignment horizontal="left" vertical="center"/>
    </xf>
    <xf numFmtId="176" fontId="11" fillId="0" borderId="3" xfId="1" applyNumberFormat="1" applyFont="1" applyFill="1" applyBorder="1" applyAlignment="1">
      <alignment horizontal="right" vertical="center" wrapText="1"/>
    </xf>
    <xf numFmtId="177" fontId="10" fillId="6" borderId="1" xfId="7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3" fillId="0" borderId="0" xfId="5" applyNumberFormat="1" applyFont="1" applyFill="1" applyBorder="1" applyAlignment="1">
      <alignment horizontal="left" vertical="center" shrinkToFit="1"/>
    </xf>
    <xf numFmtId="176" fontId="7" fillId="6" borderId="1" xfId="7" applyNumberFormat="1" applyFont="1" applyFill="1" applyBorder="1" applyAlignment="1">
      <alignment horizontal="left" vertical="center"/>
    </xf>
    <xf numFmtId="176" fontId="2" fillId="0" borderId="0" xfId="7" applyNumberFormat="1" applyFont="1" applyAlignment="1">
      <alignment horizontal="left" vertical="center"/>
    </xf>
    <xf numFmtId="177" fontId="7" fillId="6" borderId="1" xfId="7" applyNumberFormat="1" applyFont="1" applyFill="1" applyBorder="1" applyAlignment="1">
      <alignment horizontal="center" vertical="center"/>
    </xf>
    <xf numFmtId="177" fontId="2" fillId="0" borderId="0" xfId="7" applyNumberFormat="1" applyFont="1" applyAlignment="1">
      <alignment horizontal="left" vertical="center"/>
    </xf>
    <xf numFmtId="176" fontId="2" fillId="0" borderId="1" xfId="7" applyNumberFormat="1" applyFont="1" applyFill="1" applyBorder="1" applyAlignment="1">
      <alignment horizontal="right" vertical="center"/>
    </xf>
    <xf numFmtId="0" fontId="3" fillId="0" borderId="1" xfId="7" applyFont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3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177" fontId="4" fillId="2" borderId="2" xfId="7" applyNumberFormat="1" applyFont="1" applyFill="1" applyBorder="1" applyAlignment="1">
      <alignment horizontal="center" vertical="center" wrapText="1"/>
    </xf>
    <xf numFmtId="177" fontId="4" fillId="2" borderId="3" xfId="7" applyNumberFormat="1" applyFont="1" applyFill="1" applyBorder="1" applyAlignment="1">
      <alignment horizontal="center" vertical="center" wrapText="1"/>
    </xf>
  </cellXfs>
  <cellStyles count="10">
    <cellStyle name="百分比" xfId="2" builtinId="5"/>
    <cellStyle name="百分比 2" xfId="3" xr:uid="{00000000-0005-0000-0000-00000D000000}"/>
    <cellStyle name="常规" xfId="0" builtinId="0"/>
    <cellStyle name="常规 2" xfId="7" xr:uid="{00000000-0005-0000-0000-000035000000}"/>
    <cellStyle name="常规 2 2" xfId="6" xr:uid="{00000000-0005-0000-0000-00002F000000}"/>
    <cellStyle name="常规 2 2 2" xfId="4" xr:uid="{00000000-0005-0000-0000-000024000000}"/>
    <cellStyle name="常规 3" xfId="8" xr:uid="{00000000-0005-0000-0000-000036000000}"/>
    <cellStyle name="常规 4" xfId="9" xr:uid="{00000000-0005-0000-0000-000037000000}"/>
    <cellStyle name="千位分隔" xfId="1" builtinId="3"/>
    <cellStyle name="千位分隔[0] 2" xfId="5" xr:uid="{00000000-0005-0000-0000-000029000000}"/>
  </cellStyles>
  <dxfs count="12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36164;&#26009;\&#37329;&#23646;&#20214;&#37319;&#36141;\&#20184;&#27454;&#35745;&#21010;\2024&#24180;3&#26376;&#20184;&#27454;&#35745;&#21010;\2024&#24180;02&#26376;&#27827;&#21271;&#20809;&#21326;&#33635;&#26124;&#20379;&#24212;&#21830;&#27424;&#27454;&#26399;&#38480;-3.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4.25&#20184;&#27454;&#35745;&#21010;(&#21547;&#29289;&#27969;&#21450;&#24037;&#33402;)-&#36130;&#21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D2" t="str">
            <v>含税</v>
          </cell>
          <cell r="AV2">
            <v>179247179.09999999</v>
          </cell>
        </row>
        <row r="3">
          <cell r="C3" t="str">
            <v>供应商名称</v>
          </cell>
          <cell r="D3" t="str">
            <v>模块</v>
          </cell>
          <cell r="F3" t="str">
            <v>账期</v>
          </cell>
          <cell r="AO3">
            <v>0</v>
          </cell>
          <cell r="AP3">
            <v>0</v>
          </cell>
          <cell r="AU3" t="str">
            <v>24.02底应付账款合计</v>
          </cell>
          <cell r="AV3" t="str">
            <v>当天到期应付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</row>
        <row r="5"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1102127.8500000001</v>
          </cell>
          <cell r="AB5">
            <v>767937.17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13179295.779999999</v>
          </cell>
          <cell r="AV5">
            <v>12165415.550000001</v>
          </cell>
        </row>
        <row r="6"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3933594.28</v>
          </cell>
          <cell r="AV6">
            <v>3933594.28</v>
          </cell>
        </row>
        <row r="7"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15993.58</v>
          </cell>
          <cell r="AC7">
            <v>0</v>
          </cell>
          <cell r="AD7">
            <v>874792.68</v>
          </cell>
          <cell r="AE7">
            <v>444291.19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10181429.550000001</v>
          </cell>
          <cell r="AV7">
            <v>8838564.4199999999</v>
          </cell>
        </row>
        <row r="8"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28988.13</v>
          </cell>
          <cell r="U8">
            <v>683002.38000000105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7630577.7300000004</v>
          </cell>
          <cell r="AV8">
            <v>6960476.6900000004</v>
          </cell>
        </row>
        <row r="9"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O9">
            <v>228486.01</v>
          </cell>
          <cell r="P9">
            <v>0</v>
          </cell>
          <cell r="Q9">
            <v>134282.51999999999</v>
          </cell>
          <cell r="R9">
            <v>99346.480000000403</v>
          </cell>
          <cell r="S9">
            <v>490265.90999999898</v>
          </cell>
          <cell r="T9">
            <v>239827.04</v>
          </cell>
          <cell r="U9">
            <v>336314.21</v>
          </cell>
          <cell r="V9">
            <v>0</v>
          </cell>
          <cell r="W9">
            <v>34638.999999999098</v>
          </cell>
          <cell r="X9">
            <v>87450.660000000105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5237298.58</v>
          </cell>
          <cell r="AV9">
            <v>4779037.59</v>
          </cell>
        </row>
        <row r="10"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284042.98</v>
          </cell>
          <cell r="Z10">
            <v>152576.01999999999</v>
          </cell>
          <cell r="AA10">
            <v>153801.18000000101</v>
          </cell>
          <cell r="AB10">
            <v>423743.14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8159447.7800000003</v>
          </cell>
          <cell r="AV10">
            <v>6655233.9000000004</v>
          </cell>
        </row>
        <row r="11"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151204.26999999999</v>
          </cell>
          <cell r="AF11">
            <v>163037.89000000001</v>
          </cell>
          <cell r="AG11">
            <v>235240.34</v>
          </cell>
          <cell r="AH11">
            <v>327836.62</v>
          </cell>
          <cell r="AI11">
            <v>738473.25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8358012.1500000004</v>
          </cell>
          <cell r="AV11">
            <v>6789882.3799999999</v>
          </cell>
        </row>
        <row r="12"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4862.1400000000003</v>
          </cell>
          <cell r="AE12">
            <v>0</v>
          </cell>
          <cell r="AF12">
            <v>90558.22</v>
          </cell>
          <cell r="AG12">
            <v>0</v>
          </cell>
          <cell r="AH12">
            <v>106648.19</v>
          </cell>
          <cell r="AI12">
            <v>209385.3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3286378.84</v>
          </cell>
          <cell r="AV12">
            <v>2643218.2799999998</v>
          </cell>
        </row>
        <row r="13"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103127.31</v>
          </cell>
          <cell r="AL13">
            <v>651920.9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2681316.37</v>
          </cell>
          <cell r="AV13">
            <v>2389333.19</v>
          </cell>
        </row>
        <row r="14"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121843.46</v>
          </cell>
          <cell r="AI14">
            <v>262852.74</v>
          </cell>
          <cell r="AJ14">
            <v>252558.92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4078878.05</v>
          </cell>
          <cell r="AV14">
            <v>2533745.21</v>
          </cell>
        </row>
        <row r="15"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53892.9</v>
          </cell>
          <cell r="Z15">
            <v>82154.950000000201</v>
          </cell>
          <cell r="AA15">
            <v>0</v>
          </cell>
          <cell r="AB15">
            <v>375896.38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2600890.79</v>
          </cell>
          <cell r="AV15">
            <v>2365812.9700000002</v>
          </cell>
        </row>
        <row r="16"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365843.6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3127216.61</v>
          </cell>
          <cell r="AV16">
            <v>2786350.28</v>
          </cell>
        </row>
        <row r="17"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263096.02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2867239.61</v>
          </cell>
          <cell r="AV17">
            <v>2664085.0699999998</v>
          </cell>
        </row>
        <row r="18"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59653.11</v>
          </cell>
          <cell r="AG18">
            <v>57408</v>
          </cell>
          <cell r="AH18">
            <v>60168</v>
          </cell>
          <cell r="AI18">
            <v>120936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1519449.11</v>
          </cell>
          <cell r="AV18">
            <v>1519449.11</v>
          </cell>
        </row>
        <row r="19"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414091.27</v>
          </cell>
          <cell r="AK19">
            <v>268606.38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2352597</v>
          </cell>
          <cell r="AV19">
            <v>2055551.22</v>
          </cell>
        </row>
        <row r="20"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115266.45</v>
          </cell>
          <cell r="AF20">
            <v>277656.68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4607323.54</v>
          </cell>
          <cell r="AV20">
            <v>4266138.66</v>
          </cell>
        </row>
        <row r="21"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179875.54</v>
          </cell>
          <cell r="AC21">
            <v>112990.24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1966303.39</v>
          </cell>
          <cell r="AV21">
            <v>1825706.31</v>
          </cell>
        </row>
        <row r="22"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20840.05</v>
          </cell>
          <cell r="AS23">
            <v>889483</v>
          </cell>
          <cell r="AT23">
            <v>677707</v>
          </cell>
          <cell r="AU23">
            <v>1588030.05</v>
          </cell>
          <cell r="AV23">
            <v>1588030.05</v>
          </cell>
        </row>
        <row r="24"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244975.34</v>
          </cell>
          <cell r="AJ24">
            <v>328831.03999999998</v>
          </cell>
          <cell r="AK24">
            <v>572163.14</v>
          </cell>
          <cell r="AL24">
            <v>183207.62</v>
          </cell>
          <cell r="AM24">
            <v>165765.51999999999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3439631.6</v>
          </cell>
          <cell r="AV24">
            <v>2667467.64</v>
          </cell>
        </row>
        <row r="25"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D25">
            <v>326517.2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2431212.17</v>
          </cell>
          <cell r="AV25">
            <v>2174216.5</v>
          </cell>
        </row>
        <row r="26"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201030.06</v>
          </cell>
          <cell r="AL26">
            <v>75857.429999999993</v>
          </cell>
          <cell r="AM26">
            <v>74600.679999999993</v>
          </cell>
          <cell r="AN26">
            <v>155999.75</v>
          </cell>
          <cell r="AO26">
            <v>392000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3492878.93</v>
          </cell>
          <cell r="AV26">
            <v>2710794.99</v>
          </cell>
        </row>
        <row r="27"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Z27">
            <v>1212.42</v>
          </cell>
          <cell r="AA27">
            <v>38239.890000000101</v>
          </cell>
          <cell r="AB27">
            <v>55912.71</v>
          </cell>
          <cell r="AC27">
            <v>63179.28</v>
          </cell>
          <cell r="AD27">
            <v>65633.119999999995</v>
          </cell>
          <cell r="AE27">
            <v>54151.98</v>
          </cell>
          <cell r="AF27">
            <v>34952.04</v>
          </cell>
          <cell r="AG27">
            <v>41122.06</v>
          </cell>
          <cell r="AH27">
            <v>58316.480000000003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1374569.23</v>
          </cell>
          <cell r="AV27">
            <v>1139596.1499999999</v>
          </cell>
        </row>
        <row r="28"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720.31</v>
          </cell>
          <cell r="AC28">
            <v>0</v>
          </cell>
          <cell r="AD28">
            <v>279486.40000000002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2326938.34</v>
          </cell>
          <cell r="AV28">
            <v>1919878.4</v>
          </cell>
        </row>
        <row r="29"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310786.46999999997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1925793.4</v>
          </cell>
          <cell r="AV29">
            <v>1735217.96</v>
          </cell>
        </row>
        <row r="30"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是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475656.3</v>
          </cell>
          <cell r="AO30">
            <v>1279000</v>
          </cell>
          <cell r="AP30">
            <v>905900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4443289.29</v>
          </cell>
          <cell r="AV30">
            <v>3749484.17</v>
          </cell>
        </row>
        <row r="31"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40806.26</v>
          </cell>
          <cell r="T31">
            <v>129909.64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1630992.53</v>
          </cell>
          <cell r="AV31">
            <v>1551092.73</v>
          </cell>
        </row>
        <row r="32"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272353.69</v>
          </cell>
          <cell r="AK32">
            <v>208226.86</v>
          </cell>
          <cell r="AL32">
            <v>176743.27</v>
          </cell>
          <cell r="AM32">
            <v>259801.87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3462565.91</v>
          </cell>
          <cell r="AV32">
            <v>2747418.01</v>
          </cell>
        </row>
        <row r="33"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68146.3</v>
          </cell>
          <cell r="AD33">
            <v>0</v>
          </cell>
          <cell r="AE33">
            <v>0</v>
          </cell>
          <cell r="AF33">
            <v>497060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1682743.68</v>
          </cell>
          <cell r="AV33">
            <v>1550243.68</v>
          </cell>
        </row>
        <row r="34"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37321.11</v>
          </cell>
          <cell r="AD34">
            <v>77617.919999999998</v>
          </cell>
          <cell r="AE34">
            <v>125535.41</v>
          </cell>
          <cell r="AF34">
            <v>33983.589999999997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1240760.97</v>
          </cell>
          <cell r="AV34">
            <v>1120877.0900000001</v>
          </cell>
        </row>
        <row r="35"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3640.62</v>
          </cell>
          <cell r="AS35">
            <v>0</v>
          </cell>
          <cell r="AT35">
            <v>1292270.76</v>
          </cell>
          <cell r="AU35">
            <v>1295911.3799999999</v>
          </cell>
          <cell r="AV35">
            <v>1295911.3799999999</v>
          </cell>
        </row>
        <row r="36"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33954.89</v>
          </cell>
          <cell r="AN36">
            <v>98611.9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414902.63</v>
          </cell>
          <cell r="AV36">
            <v>218761.81</v>
          </cell>
        </row>
        <row r="37"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83278.16</v>
          </cell>
          <cell r="AE37">
            <v>302984.64</v>
          </cell>
          <cell r="AF37">
            <v>0</v>
          </cell>
          <cell r="AG37">
            <v>201989.76000000001</v>
          </cell>
          <cell r="AH37">
            <v>50497.440000000002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1800191.12</v>
          </cell>
          <cell r="AV37">
            <v>1699196.24</v>
          </cell>
        </row>
        <row r="38"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50013.22</v>
          </cell>
          <cell r="AJ38">
            <v>0</v>
          </cell>
          <cell r="AK38">
            <v>290422.59999999998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1547082.58</v>
          </cell>
          <cell r="AV38">
            <v>1160533.9099999999</v>
          </cell>
        </row>
        <row r="39"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是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J39">
            <v>9816.4500000000007</v>
          </cell>
          <cell r="AK39">
            <v>483929.69</v>
          </cell>
          <cell r="AL39">
            <v>129683.32</v>
          </cell>
          <cell r="AM39">
            <v>67113.66</v>
          </cell>
          <cell r="AN39">
            <v>0</v>
          </cell>
          <cell r="AO39">
            <v>327200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2458346.2200000002</v>
          </cell>
          <cell r="AV39">
            <v>1765773.67</v>
          </cell>
        </row>
        <row r="40"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22051.97</v>
          </cell>
          <cell r="O40">
            <v>0</v>
          </cell>
          <cell r="P40">
            <v>190614.66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896630.84</v>
          </cell>
          <cell r="AV40">
            <v>896630.84</v>
          </cell>
        </row>
        <row r="41"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182559.78</v>
          </cell>
          <cell r="AM41">
            <v>264810.86</v>
          </cell>
          <cell r="AN41">
            <v>202208.31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1808850.33</v>
          </cell>
          <cell r="AV41">
            <v>1385552.88</v>
          </cell>
        </row>
        <row r="42"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107971.45</v>
          </cell>
          <cell r="AJ42">
            <v>338563.03</v>
          </cell>
          <cell r="AK42">
            <v>136767.29</v>
          </cell>
          <cell r="AL42">
            <v>16256.75</v>
          </cell>
          <cell r="AM42">
            <v>18718.650000000001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1993173.61</v>
          </cell>
          <cell r="AV42">
            <v>1263321.8600000001</v>
          </cell>
        </row>
        <row r="43"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49456.69</v>
          </cell>
          <cell r="X43">
            <v>0</v>
          </cell>
          <cell r="Y43">
            <v>239742.23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667338.56000000006</v>
          </cell>
          <cell r="AV43">
            <v>667338.56000000006</v>
          </cell>
        </row>
        <row r="44"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604732.59</v>
          </cell>
          <cell r="AV44">
            <v>604732.59</v>
          </cell>
        </row>
        <row r="45"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276077.03000000003</v>
          </cell>
          <cell r="AK45">
            <v>62409.14</v>
          </cell>
          <cell r="AL45">
            <v>23358.26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1679169.53</v>
          </cell>
          <cell r="AV45">
            <v>1121541.57</v>
          </cell>
        </row>
        <row r="46"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18449.099999999999</v>
          </cell>
          <cell r="AI46">
            <v>117519.94</v>
          </cell>
          <cell r="AJ46">
            <v>135240.45000000001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937536.27</v>
          </cell>
          <cell r="AV46">
            <v>896825.69</v>
          </cell>
        </row>
        <row r="47"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</row>
        <row r="48"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177300</v>
          </cell>
          <cell r="AV48">
            <v>177300</v>
          </cell>
        </row>
        <row r="49"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442960.92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3482314.91</v>
          </cell>
          <cell r="AV49">
            <v>2722734.23</v>
          </cell>
        </row>
        <row r="50"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21983.25</v>
          </cell>
          <cell r="V50">
            <v>0</v>
          </cell>
          <cell r="W50">
            <v>134111.4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230686.65</v>
          </cell>
          <cell r="AV50">
            <v>230686.65</v>
          </cell>
        </row>
        <row r="51"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210040.34</v>
          </cell>
          <cell r="AE51">
            <v>0</v>
          </cell>
          <cell r="AF51">
            <v>7336.83</v>
          </cell>
          <cell r="AG51">
            <v>0</v>
          </cell>
          <cell r="AH51">
            <v>0</v>
          </cell>
          <cell r="AI51">
            <v>12519.96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64920.89</v>
          </cell>
          <cell r="AO51">
            <v>0</v>
          </cell>
          <cell r="AP51">
            <v>0</v>
          </cell>
          <cell r="AQ51">
            <v>166162.79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2308241.73</v>
          </cell>
          <cell r="AV51">
            <v>922145.67</v>
          </cell>
        </row>
        <row r="52"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T52">
            <v>67521.08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269669.96000000002</v>
          </cell>
          <cell r="AV52">
            <v>269669.96000000002</v>
          </cell>
        </row>
        <row r="53"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490107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490107</v>
          </cell>
          <cell r="AV53">
            <v>490107</v>
          </cell>
        </row>
        <row r="54"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158156.28</v>
          </cell>
          <cell r="AV54">
            <v>158156.28</v>
          </cell>
        </row>
        <row r="55"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541738.65</v>
          </cell>
          <cell r="AQ55">
            <v>1062783.17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5427082.6600000001</v>
          </cell>
          <cell r="AV55">
            <v>2563020.9</v>
          </cell>
        </row>
        <row r="56"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526700</v>
          </cell>
          <cell r="AV56">
            <v>526700</v>
          </cell>
        </row>
        <row r="57"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416900</v>
          </cell>
          <cell r="AV57">
            <v>416900</v>
          </cell>
        </row>
        <row r="58"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632354.28</v>
          </cell>
          <cell r="AV58">
            <v>632354.28</v>
          </cell>
        </row>
        <row r="59"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24290.61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190028.7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812641.38</v>
          </cell>
          <cell r="AV59">
            <v>789358.01</v>
          </cell>
        </row>
        <row r="60"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29608.55</v>
          </cell>
          <cell r="AC60">
            <v>61219.85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783710.1</v>
          </cell>
          <cell r="AV60">
            <v>723016.83</v>
          </cell>
        </row>
        <row r="61"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339822.23</v>
          </cell>
          <cell r="AV61">
            <v>339822.23</v>
          </cell>
        </row>
        <row r="62"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82705.5</v>
          </cell>
          <cell r="AE62">
            <v>85524.27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1276691.6100000001</v>
          </cell>
          <cell r="AV62">
            <v>815110.53</v>
          </cell>
        </row>
        <row r="63"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50960</v>
          </cell>
          <cell r="AD63">
            <v>79100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209160</v>
          </cell>
          <cell r="AV63">
            <v>209160</v>
          </cell>
        </row>
        <row r="64"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417425.5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649964</v>
          </cell>
          <cell r="AV64">
            <v>649964</v>
          </cell>
        </row>
        <row r="65"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688969.82</v>
          </cell>
          <cell r="AP65">
            <v>1071000</v>
          </cell>
          <cell r="AQ65">
            <v>1063440</v>
          </cell>
          <cell r="AR65">
            <v>688800</v>
          </cell>
          <cell r="AS65">
            <v>1019760</v>
          </cell>
          <cell r="AT65">
            <v>678240</v>
          </cell>
          <cell r="AU65">
            <v>5210209.82</v>
          </cell>
          <cell r="AV65">
            <v>3512209.82</v>
          </cell>
        </row>
        <row r="66"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50634.39</v>
          </cell>
          <cell r="AR66">
            <v>41424.92</v>
          </cell>
          <cell r="AS66">
            <v>46536.05</v>
          </cell>
          <cell r="AT66">
            <v>66484.39</v>
          </cell>
          <cell r="AU66">
            <v>205079.75</v>
          </cell>
          <cell r="AV66">
            <v>92059.31</v>
          </cell>
        </row>
        <row r="67"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242035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314000</v>
          </cell>
          <cell r="AV67">
            <v>314000</v>
          </cell>
        </row>
        <row r="68"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244252.36</v>
          </cell>
          <cell r="AP68">
            <v>911800</v>
          </cell>
          <cell r="AQ68">
            <v>1002988.54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4555230.16</v>
          </cell>
          <cell r="AV68">
            <v>3282256.65</v>
          </cell>
        </row>
        <row r="69"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52201.91</v>
          </cell>
          <cell r="AL69">
            <v>113899.28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402121.33</v>
          </cell>
          <cell r="AV69">
            <v>385706.84</v>
          </cell>
        </row>
        <row r="70"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407443.14</v>
          </cell>
          <cell r="AV70">
            <v>326623.03000000003</v>
          </cell>
        </row>
        <row r="71"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71368</v>
          </cell>
          <cell r="AC71">
            <v>0</v>
          </cell>
          <cell r="AD71">
            <v>0</v>
          </cell>
          <cell r="AE71">
            <v>85337.600000000006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156705.60000000001</v>
          </cell>
          <cell r="AV71">
            <v>156705.60000000001</v>
          </cell>
        </row>
        <row r="72"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168615.7</v>
          </cell>
          <cell r="AT72">
            <v>447839.37</v>
          </cell>
          <cell r="AU72">
            <v>616455.06999999995</v>
          </cell>
          <cell r="AV72">
            <v>616455.06999999995</v>
          </cell>
        </row>
        <row r="73"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A73">
            <v>270.41000000000003</v>
          </cell>
          <cell r="AB73">
            <v>28967.96</v>
          </cell>
          <cell r="AC73">
            <v>23039.96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627605.46</v>
          </cell>
          <cell r="AV73">
            <v>548429.61</v>
          </cell>
        </row>
        <row r="74"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40459.99</v>
          </cell>
          <cell r="AV74">
            <v>40459.99</v>
          </cell>
        </row>
        <row r="75"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5542.81</v>
          </cell>
          <cell r="AL75">
            <v>94933.56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783368.73</v>
          </cell>
          <cell r="AV75">
            <v>596493.85</v>
          </cell>
        </row>
        <row r="76"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282592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282592</v>
          </cell>
          <cell r="AV76">
            <v>282592</v>
          </cell>
        </row>
        <row r="77"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是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700</v>
          </cell>
          <cell r="AO77">
            <v>0</v>
          </cell>
          <cell r="AP77">
            <v>61000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122720</v>
          </cell>
          <cell r="AV77">
            <v>122720</v>
          </cell>
        </row>
        <row r="78"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是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I78">
            <v>1796.46</v>
          </cell>
          <cell r="AJ78">
            <v>49276.76</v>
          </cell>
          <cell r="AK78">
            <v>49208.38</v>
          </cell>
          <cell r="AL78">
            <v>33484.019999999997</v>
          </cell>
          <cell r="AM78">
            <v>36834</v>
          </cell>
          <cell r="AN78">
            <v>30805.99</v>
          </cell>
          <cell r="AO78">
            <v>0</v>
          </cell>
          <cell r="AP78">
            <v>13300</v>
          </cell>
          <cell r="AQ78">
            <v>35399.19</v>
          </cell>
          <cell r="AR78">
            <v>30976.12</v>
          </cell>
          <cell r="AS78">
            <v>20113.29</v>
          </cell>
          <cell r="AT78">
            <v>17459.36</v>
          </cell>
          <cell r="AU78">
            <v>318653.57</v>
          </cell>
          <cell r="AV78">
            <v>250104.8</v>
          </cell>
        </row>
        <row r="79"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92403.21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304320.52</v>
          </cell>
          <cell r="AV79">
            <v>295568.43</v>
          </cell>
        </row>
        <row r="80"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227094.38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877766.85</v>
          </cell>
          <cell r="AV80">
            <v>554757.34</v>
          </cell>
        </row>
        <row r="81"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63037.96</v>
          </cell>
          <cell r="AN81">
            <v>50247.34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285718.75</v>
          </cell>
          <cell r="AV81">
            <v>217588.43</v>
          </cell>
        </row>
        <row r="82"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37490.120000000003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276738.24</v>
          </cell>
          <cell r="AV82">
            <v>276738.24</v>
          </cell>
        </row>
        <row r="83"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83996.46</v>
          </cell>
          <cell r="AQ83">
            <v>116003.54</v>
          </cell>
          <cell r="AR83">
            <v>0</v>
          </cell>
          <cell r="AS83">
            <v>0</v>
          </cell>
          <cell r="AT83">
            <v>383188.65</v>
          </cell>
          <cell r="AU83">
            <v>583188.65</v>
          </cell>
          <cell r="AV83">
            <v>583188.65</v>
          </cell>
        </row>
        <row r="84"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33299.019999999997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132000</v>
          </cell>
          <cell r="AV84">
            <v>132000</v>
          </cell>
        </row>
        <row r="85"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1010.14</v>
          </cell>
          <cell r="O85">
            <v>12156.47</v>
          </cell>
          <cell r="P85">
            <v>9216.9899999999907</v>
          </cell>
          <cell r="Q85">
            <v>6784.0900000000101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395845.7</v>
          </cell>
          <cell r="AV85">
            <v>368104.29</v>
          </cell>
        </row>
        <row r="86"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598067.43999999994</v>
          </cell>
          <cell r="AV88">
            <v>598067.43999999994</v>
          </cell>
        </row>
        <row r="89"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48042.77</v>
          </cell>
          <cell r="AV89">
            <v>48042.77</v>
          </cell>
        </row>
        <row r="90"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303625.92</v>
          </cell>
          <cell r="AV90">
            <v>303625.92</v>
          </cell>
        </row>
        <row r="91"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246020.38</v>
          </cell>
          <cell r="AV91">
            <v>246020.38</v>
          </cell>
        </row>
        <row r="92"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95930.52</v>
          </cell>
          <cell r="AP92">
            <v>214100</v>
          </cell>
          <cell r="AQ92">
            <v>360514.49</v>
          </cell>
          <cell r="AR92">
            <v>0</v>
          </cell>
          <cell r="AS92">
            <v>312232.90000000002</v>
          </cell>
          <cell r="AT92">
            <v>0</v>
          </cell>
          <cell r="AU92">
            <v>982777.91</v>
          </cell>
          <cell r="AV92">
            <v>982777.91</v>
          </cell>
        </row>
        <row r="93"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15216.93</v>
          </cell>
          <cell r="AC93">
            <v>0</v>
          </cell>
          <cell r="AD93">
            <v>56923.64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74540.570000000007</v>
          </cell>
          <cell r="AV93">
            <v>74540.570000000007</v>
          </cell>
        </row>
        <row r="94"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10000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179448.35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189448.35</v>
          </cell>
          <cell r="AV94">
            <v>189448.35</v>
          </cell>
        </row>
        <row r="95"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22082.13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210858.8</v>
          </cell>
          <cell r="AV95">
            <v>196856.88</v>
          </cell>
        </row>
        <row r="96"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215008.44</v>
          </cell>
          <cell r="AV96">
            <v>215008.44</v>
          </cell>
        </row>
        <row r="97"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41534.019999999997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647149.69999999995</v>
          </cell>
          <cell r="AV97">
            <v>498040.51</v>
          </cell>
        </row>
        <row r="98"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212083.65</v>
          </cell>
          <cell r="AV98">
            <v>212083.65</v>
          </cell>
        </row>
        <row r="99"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67490.06</v>
          </cell>
          <cell r="AU99">
            <v>67490.06</v>
          </cell>
          <cell r="AV99">
            <v>67490.06</v>
          </cell>
        </row>
        <row r="100"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-21480</v>
          </cell>
          <cell r="AV100">
            <v>-21480</v>
          </cell>
        </row>
        <row r="101"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348144.85</v>
          </cell>
          <cell r="AV102">
            <v>198597.85</v>
          </cell>
        </row>
        <row r="103"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36129.25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334888.12</v>
          </cell>
          <cell r="AV104">
            <v>237630.53</v>
          </cell>
        </row>
        <row r="105"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4106.5799999999899</v>
          </cell>
          <cell r="N105">
            <v>62299.61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176704.41</v>
          </cell>
          <cell r="AV105">
            <v>176704.41</v>
          </cell>
        </row>
        <row r="106"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12578.47</v>
          </cell>
          <cell r="AP106">
            <v>14800</v>
          </cell>
          <cell r="AQ106">
            <v>27441.55</v>
          </cell>
          <cell r="AR106">
            <v>24257.59</v>
          </cell>
          <cell r="AS106">
            <v>25709.33</v>
          </cell>
          <cell r="AT106">
            <v>25285.18</v>
          </cell>
          <cell r="AU106">
            <v>130072.12</v>
          </cell>
          <cell r="AV106">
            <v>54820.02</v>
          </cell>
        </row>
        <row r="107"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3653.4</v>
          </cell>
          <cell r="N107">
            <v>0</v>
          </cell>
          <cell r="O107">
            <v>1780</v>
          </cell>
          <cell r="P107">
            <v>4280</v>
          </cell>
          <cell r="Q107">
            <v>2000</v>
          </cell>
          <cell r="R107">
            <v>9888</v>
          </cell>
          <cell r="S107">
            <v>0</v>
          </cell>
          <cell r="T107">
            <v>30560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266650.3</v>
          </cell>
          <cell r="AV107">
            <v>266650.3</v>
          </cell>
        </row>
        <row r="108"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160732.6</v>
          </cell>
          <cell r="AV108">
            <v>160732.6</v>
          </cell>
        </row>
        <row r="109"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86568.320000000007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133506.26</v>
          </cell>
          <cell r="AV109">
            <v>133506.26</v>
          </cell>
        </row>
        <row r="110"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是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16848.939999999999</v>
          </cell>
          <cell r="AN110">
            <v>69338.83</v>
          </cell>
          <cell r="AO110">
            <v>78700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730578.23</v>
          </cell>
          <cell r="AV110">
            <v>494982.49</v>
          </cell>
        </row>
        <row r="111"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46757.19</v>
          </cell>
          <cell r="AV111">
            <v>0</v>
          </cell>
        </row>
        <row r="112"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236103.89</v>
          </cell>
          <cell r="AV112">
            <v>236103.89</v>
          </cell>
        </row>
        <row r="113"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24656.1</v>
          </cell>
          <cell r="AQ113">
            <v>0</v>
          </cell>
          <cell r="AR113">
            <v>75891.199999999997</v>
          </cell>
          <cell r="AS113">
            <v>0</v>
          </cell>
          <cell r="AT113">
            <v>0</v>
          </cell>
          <cell r="AU113">
            <v>100547.3</v>
          </cell>
          <cell r="AV113">
            <v>100547.3</v>
          </cell>
        </row>
        <row r="114"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65562.5</v>
          </cell>
          <cell r="AV114">
            <v>65562.5</v>
          </cell>
        </row>
        <row r="115"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是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6782.74</v>
          </cell>
          <cell r="AI115">
            <v>0</v>
          </cell>
          <cell r="AJ115">
            <v>0</v>
          </cell>
          <cell r="AK115">
            <v>47169.8</v>
          </cell>
          <cell r="AL115">
            <v>23584.9</v>
          </cell>
          <cell r="AM115">
            <v>23584.9</v>
          </cell>
          <cell r="AN115">
            <v>0</v>
          </cell>
          <cell r="AO115">
            <v>15700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124683.98</v>
          </cell>
          <cell r="AV115">
            <v>116822.34</v>
          </cell>
        </row>
        <row r="116"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116683.93</v>
          </cell>
          <cell r="AV116">
            <v>116683.93</v>
          </cell>
        </row>
        <row r="117"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6937.63</v>
          </cell>
          <cell r="AC117">
            <v>16992.259999999998</v>
          </cell>
          <cell r="AD117">
            <v>13419.74</v>
          </cell>
          <cell r="AE117">
            <v>0</v>
          </cell>
          <cell r="AF117">
            <v>26326.39</v>
          </cell>
          <cell r="AG117">
            <v>0</v>
          </cell>
          <cell r="AH117">
            <v>17251.650000000001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256698.35</v>
          </cell>
          <cell r="AV117">
            <v>240675.22</v>
          </cell>
        </row>
        <row r="118"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Q118">
            <v>121154.99</v>
          </cell>
          <cell r="AR118">
            <v>118166.36</v>
          </cell>
          <cell r="AS118">
            <v>295626.08</v>
          </cell>
          <cell r="AT118">
            <v>0</v>
          </cell>
          <cell r="AU118">
            <v>534947.43000000005</v>
          </cell>
          <cell r="AV118">
            <v>239321.35</v>
          </cell>
        </row>
        <row r="119"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K119">
            <v>5917.79</v>
          </cell>
          <cell r="AL119">
            <v>15332.3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157119.19</v>
          </cell>
          <cell r="AV119">
            <v>94938.23</v>
          </cell>
        </row>
        <row r="120"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175947.79</v>
          </cell>
          <cell r="AV120">
            <v>144827.59</v>
          </cell>
        </row>
        <row r="121"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</row>
        <row r="122"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111142.23</v>
          </cell>
          <cell r="AV122">
            <v>111142.23</v>
          </cell>
        </row>
        <row r="123"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是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N123">
            <v>6248.48</v>
          </cell>
          <cell r="AO123">
            <v>12800</v>
          </cell>
          <cell r="AP123">
            <v>14900</v>
          </cell>
          <cell r="AQ123">
            <v>20461.330000000002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122441.7</v>
          </cell>
          <cell r="AV123">
            <v>74906.149999999994</v>
          </cell>
        </row>
        <row r="124"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70800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70800</v>
          </cell>
          <cell r="AV124">
            <v>70800</v>
          </cell>
        </row>
        <row r="125"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5856.78</v>
          </cell>
          <cell r="AV125">
            <v>5856.78</v>
          </cell>
        </row>
        <row r="126"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44000</v>
          </cell>
          <cell r="AV126">
            <v>44000</v>
          </cell>
        </row>
        <row r="127"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</row>
        <row r="128"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481623.06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2659727.06</v>
          </cell>
          <cell r="AV128">
            <v>2277618.91</v>
          </cell>
        </row>
        <row r="129"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18195.509999999998</v>
          </cell>
          <cell r="AK129">
            <v>8681.35</v>
          </cell>
          <cell r="AL129">
            <v>8507.44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102788.03</v>
          </cell>
          <cell r="AV129">
            <v>88867.12</v>
          </cell>
        </row>
        <row r="130"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是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107123.47</v>
          </cell>
          <cell r="AO130">
            <v>0</v>
          </cell>
          <cell r="AP130">
            <v>0</v>
          </cell>
          <cell r="AQ130">
            <v>49767.1</v>
          </cell>
          <cell r="AR130">
            <v>0</v>
          </cell>
          <cell r="AS130">
            <v>33007.300000000003</v>
          </cell>
          <cell r="AT130">
            <v>0</v>
          </cell>
          <cell r="AU130">
            <v>189897.87</v>
          </cell>
          <cell r="AV130">
            <v>189897.87</v>
          </cell>
        </row>
        <row r="131"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69000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69000</v>
          </cell>
          <cell r="AV131">
            <v>69000</v>
          </cell>
        </row>
        <row r="132"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82800</v>
          </cell>
          <cell r="AV132">
            <v>82800</v>
          </cell>
        </row>
        <row r="133"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82192</v>
          </cell>
          <cell r="AV133">
            <v>82192</v>
          </cell>
        </row>
        <row r="134"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10669.32</v>
          </cell>
          <cell r="AQ134">
            <v>163700.70000000001</v>
          </cell>
          <cell r="AR134">
            <v>0</v>
          </cell>
          <cell r="AS134">
            <v>0</v>
          </cell>
          <cell r="AT134">
            <v>190336.29</v>
          </cell>
          <cell r="AU134">
            <v>364706.31</v>
          </cell>
          <cell r="AV134">
            <v>174370.02</v>
          </cell>
        </row>
        <row r="135"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25340.19</v>
          </cell>
          <cell r="AV135">
            <v>25340.19</v>
          </cell>
        </row>
        <row r="136"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44064.5</v>
          </cell>
          <cell r="AV136">
            <v>44064.5</v>
          </cell>
        </row>
        <row r="137"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75884.62</v>
          </cell>
          <cell r="AV137">
            <v>75884.62</v>
          </cell>
        </row>
        <row r="138"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11988.86</v>
          </cell>
          <cell r="AL138">
            <v>16646.88</v>
          </cell>
          <cell r="AM138">
            <v>14918.84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155347.68</v>
          </cell>
          <cell r="AV138">
            <v>112204.68</v>
          </cell>
        </row>
        <row r="139"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56128.73</v>
          </cell>
          <cell r="AS139">
            <v>2205.7600000000002</v>
          </cell>
          <cell r="AT139">
            <v>13786</v>
          </cell>
          <cell r="AU139">
            <v>72120.490000000005</v>
          </cell>
          <cell r="AV139">
            <v>0</v>
          </cell>
        </row>
        <row r="140"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89130</v>
          </cell>
          <cell r="AV140">
            <v>89130</v>
          </cell>
        </row>
        <row r="141"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30928</v>
          </cell>
          <cell r="AU141">
            <v>30928</v>
          </cell>
          <cell r="AV141">
            <v>30928</v>
          </cell>
        </row>
        <row r="142"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94571.81</v>
          </cell>
          <cell r="AV142">
            <v>94571.81</v>
          </cell>
        </row>
        <row r="143"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199836.49</v>
          </cell>
          <cell r="AM143">
            <v>179663.18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1432416.78</v>
          </cell>
          <cell r="AV143">
            <v>1083013.17</v>
          </cell>
        </row>
        <row r="144"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204912.87</v>
          </cell>
          <cell r="AP144">
            <v>326900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1101484.1000000001</v>
          </cell>
          <cell r="AV144">
            <v>882008.37</v>
          </cell>
        </row>
        <row r="145"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997290.89</v>
          </cell>
          <cell r="AV145">
            <v>997290.89</v>
          </cell>
        </row>
        <row r="146"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41807.81</v>
          </cell>
          <cell r="AN146">
            <v>133115.21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1379193.66</v>
          </cell>
          <cell r="AV146">
            <v>906429.46</v>
          </cell>
        </row>
        <row r="147"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508630.26</v>
          </cell>
          <cell r="AV147">
            <v>406803.7</v>
          </cell>
        </row>
        <row r="148"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62319</v>
          </cell>
          <cell r="AV148">
            <v>62319</v>
          </cell>
        </row>
        <row r="149"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1100</v>
          </cell>
          <cell r="AF149">
            <v>11300</v>
          </cell>
          <cell r="AG149">
            <v>1700</v>
          </cell>
          <cell r="AH149">
            <v>0</v>
          </cell>
          <cell r="AI149">
            <v>0</v>
          </cell>
          <cell r="AJ149">
            <v>0</v>
          </cell>
          <cell r="AK149">
            <v>6000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59100</v>
          </cell>
          <cell r="AV149">
            <v>59100</v>
          </cell>
        </row>
        <row r="150"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40450</v>
          </cell>
          <cell r="AV150">
            <v>40450</v>
          </cell>
        </row>
        <row r="151"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94252.03</v>
          </cell>
          <cell r="AV151">
            <v>53905.2</v>
          </cell>
        </row>
        <row r="152"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58519.74</v>
          </cell>
          <cell r="AV152">
            <v>58519.74</v>
          </cell>
        </row>
        <row r="153"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198329.64</v>
          </cell>
          <cell r="AV154">
            <v>162995.67000000001</v>
          </cell>
        </row>
        <row r="155"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K156">
            <v>20873.18</v>
          </cell>
          <cell r="AL156">
            <v>68713.05</v>
          </cell>
          <cell r="AM156">
            <v>0</v>
          </cell>
          <cell r="AN156">
            <v>140490.12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1006167.36</v>
          </cell>
          <cell r="AV156">
            <v>768570.1</v>
          </cell>
        </row>
        <row r="157"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9000</v>
          </cell>
          <cell r="AV157">
            <v>9000</v>
          </cell>
        </row>
        <row r="158"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是</v>
          </cell>
          <cell r="AE158">
            <v>54960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25000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79960</v>
          </cell>
          <cell r="AV158">
            <v>79960</v>
          </cell>
        </row>
        <row r="159"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201330.89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201330.89</v>
          </cell>
          <cell r="AV159">
            <v>201330.89</v>
          </cell>
        </row>
        <row r="160"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51725.38</v>
          </cell>
          <cell r="AV162">
            <v>51725.38</v>
          </cell>
        </row>
        <row r="163"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4168.54</v>
          </cell>
          <cell r="AL163">
            <v>9044.06</v>
          </cell>
          <cell r="AM163">
            <v>9322.9500000000007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41776.589999999997</v>
          </cell>
          <cell r="AV163">
            <v>36454.400000000001</v>
          </cell>
        </row>
        <row r="164"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48800</v>
          </cell>
          <cell r="AV164">
            <v>48800</v>
          </cell>
        </row>
        <row r="165"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是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7937.25</v>
          </cell>
          <cell r="AN165">
            <v>106340.16</v>
          </cell>
          <cell r="AO165">
            <v>31600</v>
          </cell>
          <cell r="AP165">
            <v>77200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436445.04</v>
          </cell>
          <cell r="AV165">
            <v>345835.41</v>
          </cell>
        </row>
        <row r="166"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H166">
            <v>934.19</v>
          </cell>
          <cell r="AI166">
            <v>20400</v>
          </cell>
          <cell r="AJ166">
            <v>15300</v>
          </cell>
          <cell r="AK166">
            <v>0</v>
          </cell>
          <cell r="AL166">
            <v>20400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149519.07</v>
          </cell>
          <cell r="AV166">
            <v>149519.07</v>
          </cell>
        </row>
        <row r="167"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18066.189999999999</v>
          </cell>
          <cell r="AV167">
            <v>18066.189999999999</v>
          </cell>
        </row>
        <row r="168"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46895.05</v>
          </cell>
          <cell r="AV169">
            <v>46895.05</v>
          </cell>
        </row>
        <row r="170"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</row>
        <row r="171"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G171">
            <v>30037.8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155880.4</v>
          </cell>
          <cell r="AV171">
            <v>155880.4</v>
          </cell>
        </row>
        <row r="172"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51660.56</v>
          </cell>
          <cell r="AV173">
            <v>51660.56</v>
          </cell>
        </row>
        <row r="174"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15771.76</v>
          </cell>
          <cell r="AV174">
            <v>10541.76</v>
          </cell>
        </row>
        <row r="175"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26000</v>
          </cell>
          <cell r="AV175">
            <v>26000</v>
          </cell>
        </row>
        <row r="176"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32000</v>
          </cell>
          <cell r="AV176">
            <v>32000</v>
          </cell>
        </row>
        <row r="177"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41630</v>
          </cell>
          <cell r="AV177">
            <v>41630</v>
          </cell>
        </row>
        <row r="178"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</row>
        <row r="179"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</row>
        <row r="180"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</row>
        <row r="181"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H181">
            <v>3479.08</v>
          </cell>
          <cell r="AI181">
            <v>23554.38</v>
          </cell>
          <cell r="AJ181">
            <v>30209.43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209086.98</v>
          </cell>
          <cell r="AV181">
            <v>185058.05</v>
          </cell>
        </row>
        <row r="182"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35451.040000000001</v>
          </cell>
          <cell r="AV182">
            <v>35451.040000000001</v>
          </cell>
        </row>
        <row r="183"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55300.45</v>
          </cell>
          <cell r="AV183">
            <v>55300.45</v>
          </cell>
        </row>
        <row r="184"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是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28.900000000001501</v>
          </cell>
          <cell r="AO185">
            <v>0</v>
          </cell>
          <cell r="AP185">
            <v>69500</v>
          </cell>
          <cell r="AQ185">
            <v>129125.1</v>
          </cell>
          <cell r="AR185">
            <v>0</v>
          </cell>
          <cell r="AS185">
            <v>0</v>
          </cell>
          <cell r="AT185">
            <v>0</v>
          </cell>
          <cell r="AU185">
            <v>198654</v>
          </cell>
          <cell r="AV185">
            <v>198654</v>
          </cell>
        </row>
        <row r="186"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</row>
        <row r="187"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是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10486.88</v>
          </cell>
          <cell r="AN187">
            <v>32116.28</v>
          </cell>
          <cell r="AO187">
            <v>3600</v>
          </cell>
          <cell r="AP187">
            <v>0</v>
          </cell>
          <cell r="AQ187">
            <v>19408.650000000001</v>
          </cell>
          <cell r="AR187">
            <v>18828.96</v>
          </cell>
          <cell r="AS187">
            <v>21653.439999999999</v>
          </cell>
          <cell r="AT187">
            <v>92474.9</v>
          </cell>
          <cell r="AU187">
            <v>198569.11</v>
          </cell>
          <cell r="AV187">
            <v>84440.77</v>
          </cell>
        </row>
        <row r="188"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68707.92</v>
          </cell>
          <cell r="AR188">
            <v>102510.1</v>
          </cell>
          <cell r="AS188">
            <v>61092.66</v>
          </cell>
          <cell r="AT188">
            <v>0</v>
          </cell>
          <cell r="AU188">
            <v>232310.68</v>
          </cell>
          <cell r="AV188">
            <v>68707.92</v>
          </cell>
        </row>
        <row r="189"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8235.6200000000008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43699.8</v>
          </cell>
          <cell r="AV189">
            <v>26972.89</v>
          </cell>
        </row>
        <row r="190"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</row>
        <row r="191"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14750.85</v>
          </cell>
          <cell r="AL191">
            <v>40593.99</v>
          </cell>
          <cell r="AM191">
            <v>17257.669999999998</v>
          </cell>
          <cell r="AN191">
            <v>88662.37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812726.79</v>
          </cell>
          <cell r="AV191">
            <v>587156.56000000006</v>
          </cell>
        </row>
        <row r="192"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29924.39</v>
          </cell>
          <cell r="AV192">
            <v>29924.39</v>
          </cell>
        </row>
        <row r="193"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28888.81</v>
          </cell>
          <cell r="AV193">
            <v>28888.81</v>
          </cell>
        </row>
        <row r="194"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23590</v>
          </cell>
          <cell r="AR194">
            <v>16384.95</v>
          </cell>
          <cell r="AS194">
            <v>0</v>
          </cell>
          <cell r="AT194">
            <v>0</v>
          </cell>
          <cell r="AU194">
            <v>39974.949999999997</v>
          </cell>
          <cell r="AV194">
            <v>39974.949999999997</v>
          </cell>
        </row>
        <row r="195"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82560</v>
          </cell>
          <cell r="AV195">
            <v>82560</v>
          </cell>
        </row>
        <row r="196"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110021.9</v>
          </cell>
          <cell r="AO196">
            <v>243300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580350.30000000005</v>
          </cell>
          <cell r="AV196">
            <v>470617.34</v>
          </cell>
        </row>
        <row r="197"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2734.5</v>
          </cell>
          <cell r="AS197">
            <v>2449.5</v>
          </cell>
          <cell r="AT197">
            <v>0</v>
          </cell>
          <cell r="AU197">
            <v>5184</v>
          </cell>
          <cell r="AV197">
            <v>5184</v>
          </cell>
        </row>
        <row r="198"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1219055.76</v>
          </cell>
          <cell r="AV198">
            <v>1219055.76</v>
          </cell>
        </row>
        <row r="199"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</row>
        <row r="200"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</row>
        <row r="201">
          <cell r="C201" t="str">
            <v>河北聚福家用电器有限公司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23937.599999999999</v>
          </cell>
          <cell r="AV201">
            <v>23937.599999999999</v>
          </cell>
        </row>
        <row r="202"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21800</v>
          </cell>
          <cell r="AV202">
            <v>21800</v>
          </cell>
        </row>
        <row r="203"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22760</v>
          </cell>
          <cell r="AV204">
            <v>22760</v>
          </cell>
        </row>
        <row r="205"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1420</v>
          </cell>
          <cell r="AT205">
            <v>0</v>
          </cell>
          <cell r="AU205">
            <v>1420</v>
          </cell>
          <cell r="AV205">
            <v>1420</v>
          </cell>
        </row>
        <row r="206"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19500</v>
          </cell>
          <cell r="AV206">
            <v>19500</v>
          </cell>
        </row>
        <row r="207"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19045</v>
          </cell>
          <cell r="AV208">
            <v>19045</v>
          </cell>
        </row>
        <row r="209"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19000</v>
          </cell>
          <cell r="AV209">
            <v>19000</v>
          </cell>
        </row>
        <row r="210"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18714.75</v>
          </cell>
          <cell r="AV210">
            <v>18714.75</v>
          </cell>
        </row>
        <row r="211"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18488.18</v>
          </cell>
          <cell r="AV211">
            <v>18488.18</v>
          </cell>
        </row>
        <row r="212"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151605.35</v>
          </cell>
          <cell r="AV212">
            <v>151605.35</v>
          </cell>
        </row>
        <row r="213"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是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118.4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8900.33</v>
          </cell>
          <cell r="AR213">
            <v>0</v>
          </cell>
          <cell r="AS213">
            <v>0</v>
          </cell>
          <cell r="AT213">
            <v>0</v>
          </cell>
          <cell r="AU213">
            <v>9018.73</v>
          </cell>
          <cell r="AV213">
            <v>9018.73</v>
          </cell>
        </row>
        <row r="214"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17456.5</v>
          </cell>
          <cell r="AV214">
            <v>17456.5</v>
          </cell>
        </row>
        <row r="215"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6531</v>
          </cell>
          <cell r="AV216">
            <v>6531</v>
          </cell>
        </row>
        <row r="217"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17243.919999999998</v>
          </cell>
          <cell r="AV217">
            <v>17243.919999999998</v>
          </cell>
        </row>
        <row r="218"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10230.41</v>
          </cell>
          <cell r="AV219">
            <v>0</v>
          </cell>
        </row>
        <row r="220"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8350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8350</v>
          </cell>
          <cell r="AV220">
            <v>8350</v>
          </cell>
        </row>
        <row r="221"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16470.66</v>
          </cell>
          <cell r="AV221">
            <v>16470.66</v>
          </cell>
        </row>
        <row r="222"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</row>
        <row r="223"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14336</v>
          </cell>
          <cell r="AV223">
            <v>14336</v>
          </cell>
        </row>
        <row r="224"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是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1882.92</v>
          </cell>
          <cell r="AO224">
            <v>0</v>
          </cell>
          <cell r="AP224">
            <v>0</v>
          </cell>
          <cell r="AQ224">
            <v>3360</v>
          </cell>
          <cell r="AR224">
            <v>0</v>
          </cell>
          <cell r="AS224">
            <v>1560</v>
          </cell>
          <cell r="AT224">
            <v>2410</v>
          </cell>
          <cell r="AU224">
            <v>9212.92</v>
          </cell>
          <cell r="AV224">
            <v>9212.92</v>
          </cell>
        </row>
        <row r="225"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18797.810000000001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99687.679999999993</v>
          </cell>
          <cell r="AV225">
            <v>99687.679999999993</v>
          </cell>
        </row>
        <row r="226"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1750</v>
          </cell>
          <cell r="AS226">
            <v>0</v>
          </cell>
          <cell r="AT226">
            <v>3100</v>
          </cell>
          <cell r="AU226">
            <v>4850</v>
          </cell>
          <cell r="AV226">
            <v>1750</v>
          </cell>
        </row>
        <row r="227"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6975.89</v>
          </cell>
          <cell r="AV227">
            <v>2263.73</v>
          </cell>
        </row>
        <row r="228"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11220.07</v>
          </cell>
          <cell r="AV228">
            <v>11220.07</v>
          </cell>
        </row>
        <row r="229"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11050</v>
          </cell>
          <cell r="AV229">
            <v>11050</v>
          </cell>
        </row>
        <row r="230"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5053.1000000000004</v>
          </cell>
          <cell r="AR230">
            <v>38432.15</v>
          </cell>
          <cell r="AS230">
            <v>0</v>
          </cell>
          <cell r="AT230">
            <v>0</v>
          </cell>
          <cell r="AU230">
            <v>43485.25</v>
          </cell>
          <cell r="AV230">
            <v>43485.25</v>
          </cell>
        </row>
        <row r="231"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10976</v>
          </cell>
          <cell r="AV231">
            <v>10976</v>
          </cell>
        </row>
        <row r="232"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9435.25</v>
          </cell>
          <cell r="AV232">
            <v>9435.25</v>
          </cell>
        </row>
        <row r="233"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9178.84</v>
          </cell>
          <cell r="AV233">
            <v>9178.84</v>
          </cell>
        </row>
        <row r="234"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24645</v>
          </cell>
          <cell r="AV234">
            <v>24645</v>
          </cell>
        </row>
        <row r="235"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8536.41</v>
          </cell>
          <cell r="AV235">
            <v>8536.41</v>
          </cell>
        </row>
        <row r="236"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是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16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V236">
            <v>16</v>
          </cell>
        </row>
        <row r="237"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13785.74</v>
          </cell>
          <cell r="AV237">
            <v>13785.74</v>
          </cell>
        </row>
        <row r="238"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是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7500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9450</v>
          </cell>
          <cell r="AS238">
            <v>0</v>
          </cell>
          <cell r="AT238">
            <v>0</v>
          </cell>
          <cell r="AU238">
            <v>16950</v>
          </cell>
          <cell r="AV238">
            <v>16950</v>
          </cell>
        </row>
        <row r="239"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1525.47</v>
          </cell>
          <cell r="AV239">
            <v>1502.81</v>
          </cell>
        </row>
        <row r="240"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</row>
        <row r="241"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</row>
        <row r="242"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6350</v>
          </cell>
          <cell r="AV242">
            <v>6350</v>
          </cell>
        </row>
        <row r="243"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6048.4</v>
          </cell>
          <cell r="AV243">
            <v>6048.4</v>
          </cell>
        </row>
        <row r="244"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5600</v>
          </cell>
          <cell r="AV244">
            <v>5600</v>
          </cell>
        </row>
        <row r="245"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5579.03</v>
          </cell>
          <cell r="AV245">
            <v>5579.03</v>
          </cell>
        </row>
        <row r="246"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3952.36</v>
          </cell>
          <cell r="AV246">
            <v>3952.36</v>
          </cell>
        </row>
        <row r="247"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5134</v>
          </cell>
          <cell r="AV247">
            <v>5134</v>
          </cell>
        </row>
        <row r="248"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233149.1</v>
          </cell>
          <cell r="AV248">
            <v>232409.1</v>
          </cell>
        </row>
        <row r="249"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12714</v>
          </cell>
          <cell r="AV249">
            <v>12714</v>
          </cell>
        </row>
        <row r="250"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5000</v>
          </cell>
          <cell r="AV250">
            <v>5000</v>
          </cell>
        </row>
        <row r="251"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5000</v>
          </cell>
          <cell r="AV251">
            <v>5000</v>
          </cell>
        </row>
        <row r="252"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5159.46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45306.48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50465.94</v>
          </cell>
          <cell r="AV252">
            <v>50465.94</v>
          </cell>
        </row>
        <row r="253"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4500</v>
          </cell>
          <cell r="AV253">
            <v>4500</v>
          </cell>
        </row>
        <row r="254"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4352</v>
          </cell>
          <cell r="AV254">
            <v>4352</v>
          </cell>
        </row>
        <row r="255"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4067.2600000000102</v>
          </cell>
          <cell r="AV255">
            <v>4067.2600000000102</v>
          </cell>
        </row>
        <row r="256"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4053.14</v>
          </cell>
          <cell r="AV256">
            <v>4053.14</v>
          </cell>
        </row>
        <row r="257"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37850</v>
          </cell>
          <cell r="AV257">
            <v>37850</v>
          </cell>
        </row>
        <row r="258"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3826</v>
          </cell>
          <cell r="AV258">
            <v>3826</v>
          </cell>
        </row>
        <row r="259"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3646.55</v>
          </cell>
          <cell r="AV259">
            <v>3646.55</v>
          </cell>
        </row>
        <row r="260"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3606.64</v>
          </cell>
          <cell r="AV260">
            <v>3606.64</v>
          </cell>
        </row>
        <row r="261"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3374.75</v>
          </cell>
          <cell r="AV261">
            <v>3374.75</v>
          </cell>
        </row>
        <row r="262"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</row>
        <row r="263"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3200</v>
          </cell>
          <cell r="AV263">
            <v>3200</v>
          </cell>
        </row>
        <row r="264"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3000</v>
          </cell>
          <cell r="AV264">
            <v>3000</v>
          </cell>
        </row>
        <row r="265"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2727.36</v>
          </cell>
          <cell r="AV265">
            <v>2727.36</v>
          </cell>
        </row>
        <row r="266"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2450</v>
          </cell>
          <cell r="AV266">
            <v>2450</v>
          </cell>
        </row>
        <row r="267"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2369.86</v>
          </cell>
          <cell r="AV267">
            <v>2369.86</v>
          </cell>
        </row>
        <row r="268"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</row>
        <row r="270"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2000</v>
          </cell>
          <cell r="AV270">
            <v>2000</v>
          </cell>
        </row>
        <row r="271"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1980</v>
          </cell>
          <cell r="AV271">
            <v>1980</v>
          </cell>
        </row>
        <row r="272"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1950</v>
          </cell>
          <cell r="AV272">
            <v>1950</v>
          </cell>
        </row>
        <row r="273"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1700</v>
          </cell>
          <cell r="AV273">
            <v>1700</v>
          </cell>
        </row>
        <row r="274"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1615.32</v>
          </cell>
          <cell r="AV274">
            <v>1615.32</v>
          </cell>
        </row>
        <row r="275"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1497.75</v>
          </cell>
          <cell r="AV275">
            <v>1497.75</v>
          </cell>
        </row>
        <row r="276"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1386.48</v>
          </cell>
          <cell r="AV276">
            <v>1386.48</v>
          </cell>
        </row>
        <row r="277"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1163</v>
          </cell>
          <cell r="AV277">
            <v>1163</v>
          </cell>
        </row>
        <row r="278"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1000</v>
          </cell>
          <cell r="AV279">
            <v>1000</v>
          </cell>
        </row>
        <row r="280"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900</v>
          </cell>
          <cell r="AV280">
            <v>900</v>
          </cell>
        </row>
        <row r="281"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900</v>
          </cell>
          <cell r="AV281">
            <v>900</v>
          </cell>
        </row>
        <row r="282"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720</v>
          </cell>
          <cell r="AV282">
            <v>720</v>
          </cell>
        </row>
        <row r="283"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17554.25</v>
          </cell>
          <cell r="AQ283">
            <v>275835.26</v>
          </cell>
          <cell r="AR283">
            <v>19552.62</v>
          </cell>
          <cell r="AS283">
            <v>206512.33</v>
          </cell>
          <cell r="AT283">
            <v>312738.65999999997</v>
          </cell>
          <cell r="AU283">
            <v>832193.12</v>
          </cell>
          <cell r="AV283">
            <v>312942.13</v>
          </cell>
        </row>
        <row r="284"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426</v>
          </cell>
          <cell r="AV284">
            <v>426</v>
          </cell>
        </row>
        <row r="285"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400</v>
          </cell>
          <cell r="AV285">
            <v>400</v>
          </cell>
        </row>
        <row r="286"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360</v>
          </cell>
          <cell r="AV286">
            <v>360</v>
          </cell>
        </row>
        <row r="287"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314.60000000000002</v>
          </cell>
          <cell r="AV287">
            <v>314.60000000000002</v>
          </cell>
        </row>
        <row r="288"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312</v>
          </cell>
          <cell r="AV288">
            <v>312</v>
          </cell>
        </row>
        <row r="289"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214</v>
          </cell>
          <cell r="AV289">
            <v>214</v>
          </cell>
        </row>
        <row r="290"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202.36</v>
          </cell>
          <cell r="AV290">
            <v>202.36</v>
          </cell>
        </row>
        <row r="291"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65.09</v>
          </cell>
          <cell r="AV291">
            <v>65.09</v>
          </cell>
        </row>
        <row r="292"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12628.11</v>
          </cell>
          <cell r="AV292">
            <v>12628.11</v>
          </cell>
        </row>
        <row r="293"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8503.48</v>
          </cell>
          <cell r="AT293">
            <v>0</v>
          </cell>
          <cell r="AU293">
            <v>8503.48</v>
          </cell>
          <cell r="AV293">
            <v>8503.48</v>
          </cell>
        </row>
        <row r="294"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是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1</v>
          </cell>
          <cell r="AV294">
            <v>1</v>
          </cell>
        </row>
        <row r="295"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0.8</v>
          </cell>
          <cell r="AU295">
            <v>0.8</v>
          </cell>
          <cell r="AV295">
            <v>0</v>
          </cell>
        </row>
        <row r="296"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0.02</v>
          </cell>
          <cell r="AV296">
            <v>0.02</v>
          </cell>
        </row>
        <row r="297"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R297">
            <v>158012.67000000001</v>
          </cell>
          <cell r="AS297">
            <v>232981.09</v>
          </cell>
          <cell r="AT297">
            <v>40499.199999999997</v>
          </cell>
          <cell r="AU297">
            <v>431492.96</v>
          </cell>
          <cell r="AV297">
            <v>390993.76</v>
          </cell>
        </row>
        <row r="298"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33364</v>
          </cell>
          <cell r="AU298">
            <v>33364</v>
          </cell>
          <cell r="AV298">
            <v>33364</v>
          </cell>
        </row>
        <row r="299"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29.200000000000699</v>
          </cell>
          <cell r="AU300">
            <v>29.200000000000699</v>
          </cell>
          <cell r="AV300">
            <v>29.200000000000699</v>
          </cell>
        </row>
        <row r="301"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1662170</v>
          </cell>
          <cell r="AV303">
            <v>1662170</v>
          </cell>
        </row>
        <row r="304"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</row>
        <row r="305"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6949.2</v>
          </cell>
          <cell r="AT306">
            <v>19774.05</v>
          </cell>
          <cell r="AU306">
            <v>26723.25</v>
          </cell>
          <cell r="AV306">
            <v>6949.2</v>
          </cell>
        </row>
        <row r="307"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</row>
        <row r="309"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</row>
        <row r="310"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212780.23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544242</v>
          </cell>
          <cell r="AV310">
            <v>301976.44</v>
          </cell>
        </row>
        <row r="311"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</row>
        <row r="312"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是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45694.69</v>
          </cell>
          <cell r="AO313">
            <v>52800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343466.93</v>
          </cell>
          <cell r="AV313">
            <v>272137.43</v>
          </cell>
        </row>
        <row r="314"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7720</v>
          </cell>
          <cell r="AR314">
            <v>0</v>
          </cell>
          <cell r="AS314">
            <v>0</v>
          </cell>
          <cell r="AT314">
            <v>6500</v>
          </cell>
          <cell r="AU314">
            <v>14220</v>
          </cell>
          <cell r="AV314">
            <v>7720</v>
          </cell>
        </row>
        <row r="315"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4981.7</v>
          </cell>
          <cell r="AP315">
            <v>7200</v>
          </cell>
          <cell r="AQ315">
            <v>9842.2999999999993</v>
          </cell>
          <cell r="AR315">
            <v>6379.87</v>
          </cell>
          <cell r="AS315">
            <v>6725.08</v>
          </cell>
          <cell r="AT315">
            <v>0</v>
          </cell>
          <cell r="AU315">
            <v>35128.949999999997</v>
          </cell>
          <cell r="AV315">
            <v>28403.87</v>
          </cell>
        </row>
        <row r="316"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  <row r="317"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</row>
        <row r="318"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</row>
        <row r="319"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</row>
        <row r="320"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22500</v>
          </cell>
          <cell r="AV320">
            <v>22500</v>
          </cell>
        </row>
        <row r="321"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54705.56</v>
          </cell>
          <cell r="AS321">
            <v>0</v>
          </cell>
          <cell r="AT321">
            <v>0</v>
          </cell>
          <cell r="AU321">
            <v>54705.56</v>
          </cell>
          <cell r="AV321">
            <v>54705.56</v>
          </cell>
        </row>
        <row r="322"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</row>
        <row r="323"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</row>
        <row r="324"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</row>
        <row r="325"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</row>
        <row r="326"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3522.39</v>
          </cell>
          <cell r="AV326">
            <v>3522.39</v>
          </cell>
        </row>
        <row r="327"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491.32</v>
          </cell>
          <cell r="AQ327">
            <v>0</v>
          </cell>
          <cell r="AR327">
            <v>10500.26</v>
          </cell>
          <cell r="AS327">
            <v>0</v>
          </cell>
          <cell r="AT327">
            <v>13158.32</v>
          </cell>
          <cell r="AU327">
            <v>24149.9</v>
          </cell>
          <cell r="AV327">
            <v>10991.58</v>
          </cell>
        </row>
        <row r="328"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</row>
        <row r="329"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是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102106.92</v>
          </cell>
          <cell r="AN329">
            <v>140796.25</v>
          </cell>
          <cell r="AO329">
            <v>85400</v>
          </cell>
          <cell r="AP329">
            <v>133400</v>
          </cell>
          <cell r="AQ329">
            <v>122606.39999999999</v>
          </cell>
          <cell r="AR329">
            <v>138308.9</v>
          </cell>
          <cell r="AS329">
            <v>0</v>
          </cell>
          <cell r="AT329">
            <v>0</v>
          </cell>
          <cell r="AU329">
            <v>722618.47</v>
          </cell>
          <cell r="AV329">
            <v>722618.47</v>
          </cell>
        </row>
        <row r="330"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36044.980000000003</v>
          </cell>
          <cell r="AV330">
            <v>36044.980000000003</v>
          </cell>
        </row>
        <row r="331"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28347.31</v>
          </cell>
          <cell r="AV331">
            <v>3656.35</v>
          </cell>
        </row>
        <row r="332"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是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45921.65</v>
          </cell>
          <cell r="AL332">
            <v>0</v>
          </cell>
          <cell r="AM332">
            <v>0</v>
          </cell>
          <cell r="AN332">
            <v>0</v>
          </cell>
          <cell r="AO332">
            <v>11100</v>
          </cell>
          <cell r="AP332">
            <v>11100</v>
          </cell>
          <cell r="AQ332">
            <v>114700.49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293822.61</v>
          </cell>
          <cell r="AV332">
            <v>219822.3</v>
          </cell>
        </row>
        <row r="333"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</row>
        <row r="334"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是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101166.19</v>
          </cell>
          <cell r="AO334">
            <v>61100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1921285.77</v>
          </cell>
          <cell r="AV334">
            <v>868712.91</v>
          </cell>
        </row>
        <row r="335"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</row>
        <row r="336"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</row>
        <row r="337"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</row>
        <row r="338"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</row>
        <row r="340"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</row>
        <row r="341"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</row>
        <row r="342"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14256.92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25462.92</v>
          </cell>
          <cell r="AV342">
            <v>25462.92</v>
          </cell>
        </row>
        <row r="343"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</row>
        <row r="344"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</row>
        <row r="345"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</row>
        <row r="346"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</row>
        <row r="347"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</row>
        <row r="348"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</row>
        <row r="349"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16120</v>
          </cell>
          <cell r="AS349">
            <v>0</v>
          </cell>
          <cell r="AT349">
            <v>0</v>
          </cell>
          <cell r="AU349">
            <v>16120</v>
          </cell>
          <cell r="AV349">
            <v>16120</v>
          </cell>
        </row>
        <row r="350"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</row>
        <row r="351"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</row>
        <row r="352"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</row>
        <row r="353"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607381.44999999995</v>
          </cell>
          <cell r="AR353">
            <v>812064.4</v>
          </cell>
          <cell r="AS353">
            <v>533818.59</v>
          </cell>
          <cell r="AT353">
            <v>1057491.78</v>
          </cell>
          <cell r="AU353">
            <v>3010756.22</v>
          </cell>
          <cell r="AV353">
            <v>1953264.44</v>
          </cell>
        </row>
        <row r="354"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</row>
        <row r="355"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</row>
        <row r="356"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38545</v>
          </cell>
          <cell r="AU356">
            <v>38545</v>
          </cell>
          <cell r="AV356">
            <v>38545</v>
          </cell>
        </row>
        <row r="357"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11200</v>
          </cell>
          <cell r="AV357">
            <v>11200</v>
          </cell>
        </row>
        <row r="358"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</row>
        <row r="359"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</row>
        <row r="360"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</row>
        <row r="361"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</row>
        <row r="362"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</row>
        <row r="363"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</row>
        <row r="364"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50000</v>
          </cell>
          <cell r="AT365">
            <v>0</v>
          </cell>
          <cell r="AU365">
            <v>50000</v>
          </cell>
          <cell r="AV365">
            <v>50000</v>
          </cell>
        </row>
        <row r="366"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37775.4</v>
          </cell>
          <cell r="AT368">
            <v>0</v>
          </cell>
          <cell r="AU368">
            <v>37775.4</v>
          </cell>
          <cell r="AV368">
            <v>37775.4</v>
          </cell>
        </row>
        <row r="369"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25408.62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116230.66</v>
          </cell>
          <cell r="AV369">
            <v>116230.66</v>
          </cell>
        </row>
        <row r="370"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8100</v>
          </cell>
          <cell r="AV374">
            <v>8100</v>
          </cell>
        </row>
        <row r="375"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是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14000.8</v>
          </cell>
          <cell r="AI376">
            <v>0</v>
          </cell>
          <cell r="AJ376">
            <v>2079.1999999999998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20600</v>
          </cell>
          <cell r="AV376">
            <v>16080</v>
          </cell>
        </row>
        <row r="377"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4731.88</v>
          </cell>
          <cell r="AV378">
            <v>4731.88</v>
          </cell>
        </row>
        <row r="379"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5640.07</v>
          </cell>
          <cell r="AQ379">
            <v>24606.34</v>
          </cell>
          <cell r="AR379">
            <v>26147.02</v>
          </cell>
          <cell r="AS379">
            <v>0</v>
          </cell>
          <cell r="AT379">
            <v>45372.12</v>
          </cell>
          <cell r="AU379">
            <v>101765.55</v>
          </cell>
          <cell r="AV379">
            <v>56393.43</v>
          </cell>
        </row>
        <row r="380"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</row>
        <row r="384"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77353.279999999999</v>
          </cell>
          <cell r="AP384">
            <v>534400</v>
          </cell>
          <cell r="AQ384">
            <v>0</v>
          </cell>
          <cell r="AR384">
            <v>314711.78000000003</v>
          </cell>
          <cell r="AS384">
            <v>0</v>
          </cell>
          <cell r="AT384">
            <v>263642.56</v>
          </cell>
          <cell r="AU384">
            <v>1190107.6200000001</v>
          </cell>
          <cell r="AV384">
            <v>926465.06</v>
          </cell>
        </row>
        <row r="385"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0.46</v>
          </cell>
          <cell r="AV387">
            <v>0.46</v>
          </cell>
        </row>
        <row r="388"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是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4897.88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2889</v>
          </cell>
          <cell r="AT388">
            <v>0</v>
          </cell>
          <cell r="AU388">
            <v>7786.88</v>
          </cell>
          <cell r="AV388">
            <v>7786.88</v>
          </cell>
        </row>
        <row r="389"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</row>
        <row r="393"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</row>
        <row r="394"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</row>
        <row r="395"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是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K395">
            <v>102383.78</v>
          </cell>
          <cell r="AL395">
            <v>159239</v>
          </cell>
          <cell r="AM395">
            <v>75027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943</v>
          </cell>
          <cell r="AT395">
            <v>0</v>
          </cell>
          <cell r="AU395">
            <v>337592.78</v>
          </cell>
          <cell r="AV395">
            <v>336649.78</v>
          </cell>
        </row>
        <row r="396"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49031</v>
          </cell>
          <cell r="AS396">
            <v>44575</v>
          </cell>
          <cell r="AT396">
            <v>0</v>
          </cell>
          <cell r="AU396">
            <v>93606</v>
          </cell>
          <cell r="AV396">
            <v>93606</v>
          </cell>
        </row>
        <row r="397"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</row>
        <row r="401">
          <cell r="C401" t="str">
            <v>滨州齐德化工有限公司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</row>
        <row r="402"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</row>
        <row r="403"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</row>
        <row r="406"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</row>
        <row r="410"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</row>
        <row r="412"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</row>
        <row r="413"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</row>
        <row r="415"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</row>
        <row r="416"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</row>
        <row r="417"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</row>
        <row r="418"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</row>
        <row r="419"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</row>
        <row r="420"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</row>
        <row r="421"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</row>
        <row r="422"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</row>
        <row r="423"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</row>
        <row r="424"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</row>
        <row r="425"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</row>
        <row r="426"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</row>
        <row r="427"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</row>
        <row r="428"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</row>
        <row r="429"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</row>
        <row r="430"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</row>
        <row r="431"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</row>
        <row r="432"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</row>
        <row r="433"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</row>
        <row r="434"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</row>
        <row r="435"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</row>
        <row r="436"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</row>
        <row r="437"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</row>
        <row r="438"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</row>
        <row r="439"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</row>
        <row r="440"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</row>
        <row r="441"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</row>
        <row r="442"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155223.45000000001</v>
          </cell>
          <cell r="AV442">
            <v>128961.62</v>
          </cell>
        </row>
        <row r="443"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</row>
        <row r="444"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</row>
        <row r="445"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</row>
        <row r="446"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</row>
        <row r="447"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</row>
        <row r="449"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</row>
        <row r="450"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</row>
        <row r="451"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</row>
        <row r="452"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</row>
        <row r="453"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</row>
        <row r="454"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</row>
        <row r="457"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</row>
        <row r="458"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</row>
        <row r="461"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</row>
        <row r="462"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</row>
        <row r="463"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</row>
        <row r="464"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</row>
        <row r="465"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</row>
        <row r="466"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</row>
        <row r="467"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</row>
        <row r="468"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</row>
        <row r="470"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</row>
        <row r="471"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</row>
        <row r="472"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</row>
        <row r="473"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</row>
        <row r="474"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</row>
        <row r="475"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</row>
        <row r="476"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</row>
        <row r="477"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</row>
        <row r="478"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</row>
        <row r="479"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</row>
        <row r="480"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</row>
        <row r="481"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</row>
        <row r="482"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</row>
        <row r="483"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</row>
        <row r="484"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</row>
        <row r="485"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</row>
        <row r="486"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</row>
        <row r="487"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</row>
        <row r="488"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</row>
        <row r="489"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</row>
        <row r="490"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</row>
        <row r="491"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</row>
        <row r="492"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</row>
        <row r="493"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</row>
        <row r="494"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243860</v>
          </cell>
          <cell r="AT494">
            <v>0</v>
          </cell>
          <cell r="AU494">
            <v>243860</v>
          </cell>
          <cell r="AV494">
            <v>243860</v>
          </cell>
        </row>
        <row r="495"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</row>
        <row r="496"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20300</v>
          </cell>
          <cell r="AV496">
            <v>20300</v>
          </cell>
        </row>
        <row r="497"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</row>
        <row r="498"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</row>
        <row r="499"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</row>
        <row r="500"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</row>
        <row r="501"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</row>
        <row r="502"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</row>
        <row r="503"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</row>
        <row r="504"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</row>
        <row r="505"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</row>
        <row r="506"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</row>
        <row r="507"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</row>
        <row r="508"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</row>
        <row r="509"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</row>
        <row r="510"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</row>
        <row r="511"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</row>
        <row r="512"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</row>
        <row r="513"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13980</v>
          </cell>
          <cell r="AV513">
            <v>13980</v>
          </cell>
        </row>
        <row r="514"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</row>
        <row r="515"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</row>
        <row r="516"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</row>
        <row r="517"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</row>
        <row r="518"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</row>
        <row r="519"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</row>
        <row r="520"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</row>
        <row r="521"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</row>
        <row r="522"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</row>
        <row r="523"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</row>
        <row r="524"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</row>
        <row r="525"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</row>
        <row r="526"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</row>
        <row r="527"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</row>
        <row r="528"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</row>
        <row r="529"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</row>
        <row r="530"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是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3758.97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3758.97</v>
          </cell>
          <cell r="AV530">
            <v>3758.97</v>
          </cell>
        </row>
        <row r="531"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</row>
        <row r="532"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</row>
        <row r="533"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</row>
        <row r="534"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</row>
        <row r="535"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</row>
        <row r="536"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140700</v>
          </cell>
          <cell r="AV536">
            <v>140700</v>
          </cell>
        </row>
        <row r="537"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</row>
        <row r="538"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18873</v>
          </cell>
          <cell r="AV538">
            <v>18873</v>
          </cell>
        </row>
        <row r="539"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</row>
        <row r="540"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54782.400000000001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768339.52</v>
          </cell>
          <cell r="AV540">
            <v>768339.52</v>
          </cell>
        </row>
        <row r="541"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137946.29999999999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137946.29999999999</v>
          </cell>
          <cell r="AV541">
            <v>137946.29999999999</v>
          </cell>
        </row>
        <row r="542"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106818.11</v>
          </cell>
          <cell r="AQ542">
            <v>210057.34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1112503.79</v>
          </cell>
          <cell r="AV542">
            <v>574328.43000000005</v>
          </cell>
        </row>
        <row r="543"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26870</v>
          </cell>
          <cell r="AS543">
            <v>0</v>
          </cell>
          <cell r="AT543">
            <v>0</v>
          </cell>
          <cell r="AU543">
            <v>26870</v>
          </cell>
          <cell r="AV543">
            <v>26870</v>
          </cell>
        </row>
        <row r="544"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169.6</v>
          </cell>
          <cell r="AV544">
            <v>169.6</v>
          </cell>
        </row>
        <row r="545"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30081.03</v>
          </cell>
          <cell r="V545">
            <v>0</v>
          </cell>
          <cell r="W545">
            <v>26480.11</v>
          </cell>
          <cell r="X545">
            <v>0</v>
          </cell>
          <cell r="Y545">
            <v>51412.319999999898</v>
          </cell>
          <cell r="Z545">
            <v>51701.690000000097</v>
          </cell>
          <cell r="AA545">
            <v>0</v>
          </cell>
          <cell r="AB545">
            <v>36271.449999999997</v>
          </cell>
          <cell r="AC545">
            <v>56016.21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454111.2</v>
          </cell>
          <cell r="AV545">
            <v>454111.2</v>
          </cell>
        </row>
        <row r="546"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</row>
        <row r="547"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</row>
        <row r="548"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是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6211.3</v>
          </cell>
          <cell r="AO548">
            <v>14400</v>
          </cell>
          <cell r="AP548">
            <v>0</v>
          </cell>
          <cell r="AQ548">
            <v>0</v>
          </cell>
          <cell r="AR548">
            <v>69627.78</v>
          </cell>
          <cell r="AS548">
            <v>0</v>
          </cell>
          <cell r="AT548">
            <v>0</v>
          </cell>
          <cell r="AU548">
            <v>90239.08</v>
          </cell>
          <cell r="AV548">
            <v>90239.08</v>
          </cell>
        </row>
        <row r="549"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是</v>
          </cell>
          <cell r="H549">
            <v>90</v>
          </cell>
          <cell r="AI549">
            <v>0</v>
          </cell>
          <cell r="AJ549">
            <v>35446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29000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546559.03</v>
          </cell>
          <cell r="AV549">
            <v>64446</v>
          </cell>
        </row>
        <row r="550"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192220.28</v>
          </cell>
          <cell r="AR550">
            <v>200463.57</v>
          </cell>
          <cell r="AS550">
            <v>38804.370000000003</v>
          </cell>
          <cell r="AT550">
            <v>206015.95</v>
          </cell>
          <cell r="AU550">
            <v>637504.17000000004</v>
          </cell>
          <cell r="AV550">
            <v>392683.85</v>
          </cell>
        </row>
        <row r="551"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29864.799999999999</v>
          </cell>
          <cell r="AP551">
            <v>7100</v>
          </cell>
          <cell r="AQ551">
            <v>16452.8</v>
          </cell>
          <cell r="AR551">
            <v>0</v>
          </cell>
          <cell r="AS551">
            <v>0</v>
          </cell>
          <cell r="AT551">
            <v>0</v>
          </cell>
          <cell r="AU551">
            <v>53417.599999999999</v>
          </cell>
          <cell r="AV551">
            <v>53417.599999999999</v>
          </cell>
        </row>
        <row r="552"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</row>
        <row r="553"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1100174.44</v>
          </cell>
          <cell r="AV553">
            <v>1100174.44</v>
          </cell>
        </row>
        <row r="554"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98362.19</v>
          </cell>
          <cell r="AS554">
            <v>0</v>
          </cell>
          <cell r="AT554">
            <v>216365.4</v>
          </cell>
          <cell r="AU554">
            <v>314727.59000000003</v>
          </cell>
          <cell r="AV554">
            <v>98362.19</v>
          </cell>
        </row>
        <row r="555"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</row>
        <row r="556"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109000</v>
          </cell>
          <cell r="AS556">
            <v>178900</v>
          </cell>
          <cell r="AT556">
            <v>74600</v>
          </cell>
          <cell r="AU556">
            <v>362500</v>
          </cell>
          <cell r="AV556">
            <v>287900</v>
          </cell>
        </row>
        <row r="557"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</row>
        <row r="558">
          <cell r="C558" t="str">
            <v>北京场景智能科技有限公司</v>
          </cell>
          <cell r="F558">
            <v>60</v>
          </cell>
          <cell r="G558" t="str">
            <v>是</v>
          </cell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6000</v>
          </cell>
          <cell r="AV558">
            <v>6000</v>
          </cell>
        </row>
        <row r="559"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1750</v>
          </cell>
          <cell r="AV559">
            <v>1750</v>
          </cell>
        </row>
        <row r="560"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</row>
        <row r="561"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1663.7</v>
          </cell>
          <cell r="AV561">
            <v>1663.7</v>
          </cell>
        </row>
        <row r="562"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</row>
        <row r="563"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</row>
        <row r="564"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</row>
        <row r="565"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</row>
        <row r="566"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36233.1</v>
          </cell>
          <cell r="AV566">
            <v>0</v>
          </cell>
        </row>
        <row r="567"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103214.78</v>
          </cell>
          <cell r="AV567">
            <v>41912.28</v>
          </cell>
        </row>
        <row r="568"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</row>
        <row r="569"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</row>
        <row r="570"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Q570">
            <v>59180.25</v>
          </cell>
          <cell r="AR570">
            <v>33075.550000000003</v>
          </cell>
          <cell r="AS570">
            <v>0</v>
          </cell>
          <cell r="AT570">
            <v>77603.199999999997</v>
          </cell>
          <cell r="AU570">
            <v>169859</v>
          </cell>
          <cell r="AV570">
            <v>92255.8</v>
          </cell>
        </row>
        <row r="571"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193711.34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838642.2</v>
          </cell>
          <cell r="AV571">
            <v>457194.23</v>
          </cell>
        </row>
        <row r="572"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28844.74</v>
          </cell>
          <cell r="AT572">
            <v>0</v>
          </cell>
          <cell r="AU572">
            <v>28844.74</v>
          </cell>
          <cell r="AV572">
            <v>28844.74</v>
          </cell>
        </row>
        <row r="573"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是</v>
          </cell>
          <cell r="AK573">
            <v>0</v>
          </cell>
          <cell r="AL573">
            <v>0</v>
          </cell>
          <cell r="AM573">
            <v>0</v>
          </cell>
          <cell r="AN573">
            <v>175849.55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504926.33</v>
          </cell>
          <cell r="AV573">
            <v>504926.33</v>
          </cell>
        </row>
        <row r="574"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</row>
        <row r="575"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380442.46</v>
          </cell>
          <cell r="AU575">
            <v>380442.46</v>
          </cell>
          <cell r="AV575">
            <v>380442.46</v>
          </cell>
        </row>
        <row r="576"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是</v>
          </cell>
          <cell r="H576">
            <v>45</v>
          </cell>
          <cell r="AL576">
            <v>0</v>
          </cell>
          <cell r="AN576">
            <v>63897.32</v>
          </cell>
          <cell r="AO576">
            <v>71800</v>
          </cell>
          <cell r="AP576">
            <v>600</v>
          </cell>
          <cell r="AQ576">
            <v>118075.96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438589.27</v>
          </cell>
          <cell r="AV576">
            <v>257774.01</v>
          </cell>
        </row>
        <row r="577"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325</v>
          </cell>
          <cell r="AS577">
            <v>0</v>
          </cell>
          <cell r="AT577">
            <v>325</v>
          </cell>
          <cell r="AU577">
            <v>650</v>
          </cell>
          <cell r="AV577">
            <v>650</v>
          </cell>
        </row>
        <row r="578"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15365.48</v>
          </cell>
          <cell r="AT578">
            <v>0</v>
          </cell>
          <cell r="AU578">
            <v>15365.48</v>
          </cell>
          <cell r="AV578">
            <v>0</v>
          </cell>
        </row>
        <row r="579"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3244.44</v>
          </cell>
          <cell r="AQ580">
            <v>27513.24</v>
          </cell>
          <cell r="AR580">
            <v>35939.65</v>
          </cell>
          <cell r="AS580">
            <v>4949.3999999999996</v>
          </cell>
          <cell r="AT580">
            <v>59313.7</v>
          </cell>
          <cell r="AU580">
            <v>130960.43</v>
          </cell>
          <cell r="AV580">
            <v>30757.68</v>
          </cell>
        </row>
        <row r="581"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82321.2</v>
          </cell>
          <cell r="AQ581">
            <v>378460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1300342.8</v>
          </cell>
          <cell r="AV581">
            <v>1300342.8</v>
          </cell>
        </row>
        <row r="582">
          <cell r="C582" t="str">
            <v>大连吉田拉链有限公司北京分公司</v>
          </cell>
          <cell r="F582">
            <v>60</v>
          </cell>
          <cell r="G582" t="str">
            <v>是</v>
          </cell>
          <cell r="AM582">
            <v>0</v>
          </cell>
          <cell r="AN582">
            <v>12027.3</v>
          </cell>
          <cell r="AO582">
            <v>0</v>
          </cell>
          <cell r="AP582">
            <v>16800</v>
          </cell>
          <cell r="AQ582">
            <v>16837</v>
          </cell>
          <cell r="AR582">
            <v>21888.1</v>
          </cell>
          <cell r="AS582">
            <v>25255.5</v>
          </cell>
          <cell r="AT582">
            <v>0</v>
          </cell>
          <cell r="AU582">
            <v>92807.9</v>
          </cell>
          <cell r="AV582">
            <v>67552.399999999994</v>
          </cell>
        </row>
        <row r="583"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146511.12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735808.38</v>
          </cell>
          <cell r="AV583">
            <v>286857.12</v>
          </cell>
        </row>
        <row r="584"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11660.35</v>
          </cell>
          <cell r="AV585">
            <v>9517.8700000000008</v>
          </cell>
        </row>
        <row r="586"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C587" t="str">
            <v>中贵天建（北京）建设集团有限公司黄骅分公司</v>
          </cell>
          <cell r="F587">
            <v>0</v>
          </cell>
          <cell r="G587" t="str">
            <v>是</v>
          </cell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7730</v>
          </cell>
          <cell r="AV587">
            <v>7730</v>
          </cell>
        </row>
        <row r="588"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732.5</v>
          </cell>
          <cell r="AV588">
            <v>732.5</v>
          </cell>
        </row>
        <row r="589"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7950.71000000001</v>
          </cell>
          <cell r="AS589">
            <v>45301.7</v>
          </cell>
          <cell r="AT589">
            <v>68209.06</v>
          </cell>
          <cell r="AU589">
            <v>121461.47</v>
          </cell>
          <cell r="AV589">
            <v>0</v>
          </cell>
        </row>
        <row r="590"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19935.490000000002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166649.26999999999</v>
          </cell>
          <cell r="AV590">
            <v>166649.26999999999</v>
          </cell>
        </row>
        <row r="591"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92700</v>
          </cell>
          <cell r="AT592">
            <v>115500</v>
          </cell>
          <cell r="AU592">
            <v>208200</v>
          </cell>
          <cell r="AV592">
            <v>208200</v>
          </cell>
        </row>
        <row r="593"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24680</v>
          </cell>
          <cell r="AV597">
            <v>7280</v>
          </cell>
        </row>
        <row r="598"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25460</v>
          </cell>
          <cell r="AV598">
            <v>25460</v>
          </cell>
        </row>
        <row r="599">
          <cell r="C599" t="str">
            <v>米思米（中国）精密机械贸易有限公司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C600" t="str">
            <v>中国人民健康保险股份有限公司沧州中心支公司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C602" t="str">
            <v>黄骅市兴华石油有限责任公司宏坤加油站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C603" t="str">
            <v>天津又进精密部品有限公司</v>
          </cell>
          <cell r="F603">
            <v>60</v>
          </cell>
          <cell r="AO603">
            <v>26099.99</v>
          </cell>
          <cell r="AP603">
            <v>0</v>
          </cell>
          <cell r="AQ603">
            <v>19437.3</v>
          </cell>
          <cell r="AR603">
            <v>142337.73000000001</v>
          </cell>
          <cell r="AS603">
            <v>95087.99</v>
          </cell>
          <cell r="AT603">
            <v>100270.38</v>
          </cell>
          <cell r="AU603">
            <v>383233.39</v>
          </cell>
          <cell r="AV603">
            <v>187875.02</v>
          </cell>
        </row>
        <row r="604"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94072.5</v>
          </cell>
          <cell r="AV604">
            <v>0</v>
          </cell>
        </row>
        <row r="605">
          <cell r="C605" t="str">
            <v>佛山市顺德区菲斯卡特五金电器有限公司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8500</v>
          </cell>
          <cell r="AV605">
            <v>8500</v>
          </cell>
        </row>
        <row r="606">
          <cell r="C606" t="str">
            <v>天津新起点模具有限公司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156000</v>
          </cell>
          <cell r="AT606">
            <v>0</v>
          </cell>
          <cell r="AU606">
            <v>156000</v>
          </cell>
          <cell r="AV606">
            <v>156000</v>
          </cell>
        </row>
        <row r="607">
          <cell r="C607" t="str">
            <v>廊坊冀杰塑料制品有限公司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</row>
        <row r="608">
          <cell r="C608" t="str">
            <v>北京格兰力士机电技术有限责任公司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</row>
        <row r="609"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4641.96</v>
          </cell>
          <cell r="AV609">
            <v>0</v>
          </cell>
        </row>
        <row r="610"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22960</v>
          </cell>
          <cell r="AU610">
            <v>22960</v>
          </cell>
          <cell r="AV610">
            <v>0</v>
          </cell>
        </row>
        <row r="611">
          <cell r="C611" t="str">
            <v>河南九途道路材料科技有限公司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12131.2</v>
          </cell>
          <cell r="AS612">
            <v>0</v>
          </cell>
          <cell r="AT612">
            <v>34977.599999999999</v>
          </cell>
          <cell r="AU612">
            <v>47108.800000000003</v>
          </cell>
          <cell r="AV612">
            <v>47108.800000000003</v>
          </cell>
        </row>
        <row r="613">
          <cell r="C613" t="str">
            <v>沧州智联人力资源服务有限公司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C615" t="str">
            <v>黄骅市盛腾广告有限公司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C616" t="str">
            <v>山东集合内建筑设计有限公司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C617" t="str">
            <v>PPG涂料（天津）有限公司</v>
          </cell>
          <cell r="F617">
            <v>30</v>
          </cell>
          <cell r="AQ617">
            <v>0</v>
          </cell>
          <cell r="AR617">
            <v>53265.58</v>
          </cell>
          <cell r="AS617">
            <v>153692.01999999999</v>
          </cell>
          <cell r="AT617">
            <v>17768.48</v>
          </cell>
          <cell r="AU617">
            <v>224726.08</v>
          </cell>
          <cell r="AV617">
            <v>206957.6</v>
          </cell>
        </row>
        <row r="618">
          <cell r="C618" t="str">
            <v>天津艾尔特精密机械有限公司</v>
          </cell>
          <cell r="AQ618">
            <v>33100</v>
          </cell>
          <cell r="AR618">
            <v>0</v>
          </cell>
          <cell r="AS618">
            <v>0</v>
          </cell>
          <cell r="AT618">
            <v>60000</v>
          </cell>
          <cell r="AU618">
            <v>93100</v>
          </cell>
          <cell r="AV618">
            <v>93100</v>
          </cell>
        </row>
        <row r="619">
          <cell r="C619" t="str">
            <v>深州市晶立泰(安广顺)机械配件有限公司</v>
          </cell>
          <cell r="F619">
            <v>60</v>
          </cell>
          <cell r="AQ619">
            <v>79777.38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88908.5</v>
          </cell>
          <cell r="AV619">
            <v>86098.02</v>
          </cell>
        </row>
        <row r="620"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20523.37</v>
          </cell>
          <cell r="AV621">
            <v>0</v>
          </cell>
        </row>
        <row r="622">
          <cell r="C622" t="str">
            <v>黄骅市荣昌祥纸制品有限公司</v>
          </cell>
          <cell r="F622">
            <v>90</v>
          </cell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49282.46</v>
          </cell>
          <cell r="AV622">
            <v>49282.46</v>
          </cell>
        </row>
        <row r="623">
          <cell r="C623" t="str">
            <v>永清永泰汽车部件有限公司</v>
          </cell>
          <cell r="F623">
            <v>90</v>
          </cell>
          <cell r="AQ623">
            <v>26942.55</v>
          </cell>
          <cell r="AR623">
            <v>0</v>
          </cell>
          <cell r="AS623">
            <v>9050.17</v>
          </cell>
          <cell r="AT623">
            <v>56255.85</v>
          </cell>
          <cell r="AU623">
            <v>92248.57</v>
          </cell>
          <cell r="AV623">
            <v>26942.55</v>
          </cell>
        </row>
        <row r="624"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127694.24</v>
          </cell>
          <cell r="AS624">
            <v>97920.6</v>
          </cell>
          <cell r="AT624">
            <v>100728.2</v>
          </cell>
          <cell r="AU624">
            <v>326343.03999999998</v>
          </cell>
          <cell r="AV624">
            <v>0</v>
          </cell>
        </row>
        <row r="625">
          <cell r="C625" t="str">
            <v>芜湖金安世腾汽车安全系统有限公司</v>
          </cell>
          <cell r="AQ625">
            <v>6225.04</v>
          </cell>
          <cell r="AR625">
            <v>0</v>
          </cell>
          <cell r="AS625">
            <v>0</v>
          </cell>
          <cell r="AT625">
            <v>0</v>
          </cell>
          <cell r="AU625">
            <v>6225.04</v>
          </cell>
          <cell r="AV625">
            <v>6225.04</v>
          </cell>
        </row>
        <row r="626">
          <cell r="C626" t="str">
            <v>烟台毓顺汽车零部件有限公司</v>
          </cell>
          <cell r="F626">
            <v>60</v>
          </cell>
          <cell r="AQ626">
            <v>126211.2</v>
          </cell>
          <cell r="AR626">
            <v>93306.36</v>
          </cell>
          <cell r="AS626">
            <v>76152.960000000006</v>
          </cell>
          <cell r="AT626">
            <v>82010.880000000005</v>
          </cell>
          <cell r="AU626">
            <v>377681.4</v>
          </cell>
          <cell r="AV626">
            <v>219517.56</v>
          </cell>
        </row>
        <row r="627"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5600</v>
          </cell>
          <cell r="AU627">
            <v>5600</v>
          </cell>
          <cell r="AV627">
            <v>5600</v>
          </cell>
        </row>
        <row r="628">
          <cell r="C628" t="str">
            <v>青岛亿嘉通物流有限公司</v>
          </cell>
          <cell r="AQ628">
            <v>101797.75999999999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201936.38</v>
          </cell>
          <cell r="AV628">
            <v>201936.38</v>
          </cell>
        </row>
        <row r="629"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6500</v>
          </cell>
          <cell r="AV629">
            <v>0</v>
          </cell>
        </row>
        <row r="630">
          <cell r="C630" t="str">
            <v>北京寸金宏德科技发展有限公司</v>
          </cell>
          <cell r="F630">
            <v>90</v>
          </cell>
          <cell r="AR630">
            <v>11361.25</v>
          </cell>
          <cell r="AS630">
            <v>7201.26</v>
          </cell>
          <cell r="AT630">
            <v>0</v>
          </cell>
          <cell r="AU630">
            <v>18562.509999999998</v>
          </cell>
          <cell r="AV630">
            <v>0</v>
          </cell>
        </row>
        <row r="631">
          <cell r="C631" t="str">
            <v>天津东凯科技有限公司</v>
          </cell>
          <cell r="F631">
            <v>90</v>
          </cell>
          <cell r="AR631">
            <v>11480.8</v>
          </cell>
          <cell r="AS631">
            <v>12023.2</v>
          </cell>
          <cell r="AT631">
            <v>9040</v>
          </cell>
          <cell r="AU631">
            <v>32544</v>
          </cell>
          <cell r="AV631">
            <v>0</v>
          </cell>
        </row>
        <row r="632"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C633" t="str">
            <v>江苏凌派通信科技有限公司</v>
          </cell>
          <cell r="F633">
            <v>60</v>
          </cell>
          <cell r="AR633">
            <v>17764.07</v>
          </cell>
          <cell r="AS633">
            <v>21679.119999999999</v>
          </cell>
          <cell r="AT633">
            <v>52799.74</v>
          </cell>
          <cell r="AU633">
            <v>92242.93</v>
          </cell>
          <cell r="AV633">
            <v>17764.07</v>
          </cell>
        </row>
        <row r="634">
          <cell r="C634" t="str">
            <v>苏州宏逸汽车零部件有限公司</v>
          </cell>
          <cell r="F634" t="str">
            <v>预付</v>
          </cell>
          <cell r="AR634">
            <v>51024</v>
          </cell>
          <cell r="AS634">
            <v>0</v>
          </cell>
          <cell r="AT634">
            <v>72096</v>
          </cell>
          <cell r="AU634">
            <v>123120</v>
          </cell>
          <cell r="AV634">
            <v>123120</v>
          </cell>
        </row>
        <row r="635">
          <cell r="C635" t="str">
            <v>天台宏泰电子有限公司</v>
          </cell>
          <cell r="F635">
            <v>60</v>
          </cell>
          <cell r="AR635">
            <v>26092.95</v>
          </cell>
          <cell r="AS635">
            <v>0</v>
          </cell>
          <cell r="AT635">
            <v>18088.71</v>
          </cell>
          <cell r="AU635">
            <v>44181.66</v>
          </cell>
          <cell r="AV635">
            <v>26092.95</v>
          </cell>
        </row>
        <row r="636"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1040933.79</v>
          </cell>
          <cell r="AT636">
            <v>160784.85</v>
          </cell>
          <cell r="AU636">
            <v>1201718.6399999999</v>
          </cell>
          <cell r="AV636">
            <v>0</v>
          </cell>
        </row>
        <row r="637">
          <cell r="C637" t="str">
            <v>重庆光大产业有限公司</v>
          </cell>
          <cell r="F637">
            <v>60</v>
          </cell>
          <cell r="AR637">
            <v>12258.81</v>
          </cell>
          <cell r="AS637">
            <v>0</v>
          </cell>
          <cell r="AT637">
            <v>0</v>
          </cell>
          <cell r="AU637">
            <v>12258.81</v>
          </cell>
          <cell r="AV637">
            <v>12258.81</v>
          </cell>
        </row>
        <row r="638">
          <cell r="C638" t="str">
            <v>河北岳钢数控设备有限公司</v>
          </cell>
          <cell r="U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C639" t="str">
            <v>河北讯飞起重设备安装有限公司</v>
          </cell>
          <cell r="AR639">
            <v>30000</v>
          </cell>
          <cell r="AT639">
            <v>0</v>
          </cell>
          <cell r="AU639">
            <v>30000</v>
          </cell>
          <cell r="AV639">
            <v>30000</v>
          </cell>
        </row>
        <row r="640">
          <cell r="C640" t="str">
            <v>天津未来化学有限公司</v>
          </cell>
          <cell r="AR640">
            <v>19500</v>
          </cell>
          <cell r="AT640">
            <v>0</v>
          </cell>
          <cell r="AU640">
            <v>19500</v>
          </cell>
          <cell r="AV640">
            <v>19500</v>
          </cell>
        </row>
        <row r="641"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V641">
            <v>0</v>
          </cell>
        </row>
        <row r="642">
          <cell r="C642" t="str">
            <v>沧州君泰包装制品有限公司</v>
          </cell>
          <cell r="F642">
            <v>30</v>
          </cell>
          <cell r="AP642">
            <v>126255.8</v>
          </cell>
          <cell r="AQ642">
            <v>75757.119999999995</v>
          </cell>
          <cell r="AT642">
            <v>0</v>
          </cell>
          <cell r="AU642">
            <v>202012.92</v>
          </cell>
          <cell r="AV642">
            <v>202012.92</v>
          </cell>
        </row>
        <row r="643">
          <cell r="C643" t="str">
            <v>沧州渤海新区欣智恒科技有限公司</v>
          </cell>
          <cell r="AR643">
            <v>800</v>
          </cell>
          <cell r="AT643">
            <v>0</v>
          </cell>
          <cell r="AU643">
            <v>800</v>
          </cell>
          <cell r="AV643">
            <v>800</v>
          </cell>
        </row>
        <row r="644">
          <cell r="C644" t="str">
            <v>沧州辉骏建筑安装工程有限公司</v>
          </cell>
          <cell r="AR644">
            <v>1095</v>
          </cell>
          <cell r="AT644">
            <v>0</v>
          </cell>
          <cell r="AU644">
            <v>1095</v>
          </cell>
          <cell r="AV644">
            <v>1095</v>
          </cell>
        </row>
        <row r="645">
          <cell r="C645" t="str">
            <v>黄骅市渤新环保科技有限公司</v>
          </cell>
          <cell r="AR645">
            <v>35000</v>
          </cell>
          <cell r="AT645">
            <v>0</v>
          </cell>
          <cell r="AU645">
            <v>35000</v>
          </cell>
          <cell r="AV645">
            <v>35000</v>
          </cell>
        </row>
        <row r="646">
          <cell r="C646" t="str">
            <v>大连安华物流系统有限公司</v>
          </cell>
          <cell r="AR646">
            <v>21057.55</v>
          </cell>
          <cell r="AT646">
            <v>0</v>
          </cell>
          <cell r="AU646">
            <v>21057.55</v>
          </cell>
          <cell r="AV646">
            <v>21057.55</v>
          </cell>
        </row>
        <row r="647">
          <cell r="C647" t="str">
            <v>南昌市瑞庄科技有限公司</v>
          </cell>
          <cell r="AQ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C649" t="str">
            <v>北京鑫葆海化学科技有限公司</v>
          </cell>
          <cell r="AT649">
            <v>0</v>
          </cell>
          <cell r="AU649">
            <v>0</v>
          </cell>
          <cell r="AV649">
            <v>0</v>
          </cell>
        </row>
        <row r="650">
          <cell r="C650" t="str">
            <v>北京长地集思信息技术有限公司</v>
          </cell>
          <cell r="AT650">
            <v>0</v>
          </cell>
          <cell r="AU650">
            <v>0</v>
          </cell>
          <cell r="AV650">
            <v>0</v>
          </cell>
        </row>
        <row r="651"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V651">
            <v>0</v>
          </cell>
        </row>
        <row r="652">
          <cell r="C652" t="str">
            <v>南皮县泰航五金制造有限公司</v>
          </cell>
          <cell r="AT652">
            <v>0</v>
          </cell>
          <cell r="AU652">
            <v>0</v>
          </cell>
          <cell r="AV652">
            <v>0</v>
          </cell>
        </row>
        <row r="653"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</row>
        <row r="654">
          <cell r="C654" t="str">
            <v>沧县大河精密铸造厂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</row>
        <row r="655">
          <cell r="C655" t="str">
            <v>上海通实机器人制造有限公司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</row>
        <row r="656">
          <cell r="C656" t="str">
            <v>南京磐纳科技发展有限公司</v>
          </cell>
          <cell r="AT656">
            <v>0</v>
          </cell>
          <cell r="AU656">
            <v>0</v>
          </cell>
          <cell r="AV656">
            <v>0</v>
          </cell>
        </row>
        <row r="657">
          <cell r="C657" t="str">
            <v>淄博颜山专用汽车有限公司</v>
          </cell>
          <cell r="I657">
            <v>430000</v>
          </cell>
          <cell r="AT657">
            <v>0</v>
          </cell>
          <cell r="AU657">
            <v>430000</v>
          </cell>
          <cell r="AV657">
            <v>430000</v>
          </cell>
        </row>
        <row r="658">
          <cell r="C658" t="str">
            <v>宁津县永胜胶合板厂</v>
          </cell>
          <cell r="AT658">
            <v>0</v>
          </cell>
          <cell r="AU658">
            <v>0</v>
          </cell>
          <cell r="AV658">
            <v>0</v>
          </cell>
        </row>
        <row r="659">
          <cell r="C659" t="str">
            <v>山东朗迪铝业有限公司</v>
          </cell>
          <cell r="AT659">
            <v>0</v>
          </cell>
          <cell r="AU659">
            <v>0</v>
          </cell>
          <cell r="AV659">
            <v>0</v>
          </cell>
        </row>
        <row r="660"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</row>
        <row r="661"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V661">
            <v>0</v>
          </cell>
        </row>
        <row r="662">
          <cell r="C662" t="str">
            <v>中联认证中心（北京）有限公司</v>
          </cell>
          <cell r="AT662">
            <v>0</v>
          </cell>
          <cell r="AU662">
            <v>0</v>
          </cell>
          <cell r="AV662">
            <v>0</v>
          </cell>
        </row>
        <row r="663">
          <cell r="C663" t="str">
            <v>东审鼎立国际会计师事务所有限责任公司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</row>
        <row r="664">
          <cell r="C664" t="str">
            <v>中汽研汽车检验中心（天津）有限公司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</row>
        <row r="665">
          <cell r="C665" t="str">
            <v>保定市齐稳精密机械设备制造有限公司</v>
          </cell>
          <cell r="AT665">
            <v>0</v>
          </cell>
          <cell r="AU665">
            <v>0</v>
          </cell>
          <cell r="AV665">
            <v>0</v>
          </cell>
        </row>
        <row r="666">
          <cell r="C666" t="str">
            <v>中国移动通信集团河北有限公司沧州分公司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</row>
        <row r="667">
          <cell r="C667" t="str">
            <v>河北清旭科技服务有限公司</v>
          </cell>
          <cell r="AT667">
            <v>0</v>
          </cell>
          <cell r="AU667">
            <v>0</v>
          </cell>
          <cell r="AV667">
            <v>0</v>
          </cell>
        </row>
        <row r="668">
          <cell r="C668" t="str">
            <v>沧州强盛精密模具制造有限公司</v>
          </cell>
          <cell r="AT668">
            <v>0</v>
          </cell>
          <cell r="AU668">
            <v>0</v>
          </cell>
          <cell r="AV668">
            <v>0</v>
          </cell>
        </row>
        <row r="669">
          <cell r="C669" t="str">
            <v>河北冀翔通电子科技有限公司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</row>
        <row r="670">
          <cell r="C670" t="str">
            <v>河北宇通特种胶管有限公司</v>
          </cell>
          <cell r="AT670">
            <v>0</v>
          </cell>
          <cell r="AU670">
            <v>0</v>
          </cell>
          <cell r="AV670">
            <v>0</v>
          </cell>
        </row>
        <row r="671">
          <cell r="C671" t="str">
            <v>信誉楼百货集团有限公司黄骅信誉楼旗舰店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</row>
        <row r="672">
          <cell r="C672" t="str">
            <v>沧州骏臣金属材料销售有限公司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</row>
        <row r="673">
          <cell r="C673" t="str">
            <v>河北爱信诺航天信息有限公司沧州分公司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</row>
        <row r="674">
          <cell r="C674" t="str">
            <v>永赢金融租赁有限公司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</row>
        <row r="675">
          <cell r="C675" t="str">
            <v>中国重汽集团济南动力有限公司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</row>
        <row r="676">
          <cell r="C676" t="str">
            <v>河南云塔新能源科技开发有限公司</v>
          </cell>
          <cell r="AT676">
            <v>0</v>
          </cell>
          <cell r="AU676">
            <v>0</v>
          </cell>
          <cell r="AV676">
            <v>0</v>
          </cell>
        </row>
        <row r="677">
          <cell r="C677" t="str">
            <v>卫辉市华伟矿山机械有限公司</v>
          </cell>
          <cell r="AT677">
            <v>0</v>
          </cell>
          <cell r="AU677">
            <v>0</v>
          </cell>
          <cell r="AV677">
            <v>0</v>
          </cell>
        </row>
        <row r="678">
          <cell r="C678" t="str">
            <v>东莞市博一自动化科技有限公司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</row>
        <row r="679">
          <cell r="C679" t="str">
            <v>陕西华臻工贸服务有限公司</v>
          </cell>
          <cell r="AT679">
            <v>0</v>
          </cell>
          <cell r="AU679">
            <v>0</v>
          </cell>
          <cell r="AV679">
            <v>0</v>
          </cell>
        </row>
        <row r="680"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38209.019999999997</v>
          </cell>
          <cell r="AU680">
            <v>38209.019999999997</v>
          </cell>
          <cell r="AV680">
            <v>0</v>
          </cell>
        </row>
        <row r="681"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59971.360000000001</v>
          </cell>
          <cell r="AU681">
            <v>59971.360000000001</v>
          </cell>
          <cell r="AV681">
            <v>0</v>
          </cell>
        </row>
        <row r="682"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2486</v>
          </cell>
          <cell r="AV682">
            <v>0</v>
          </cell>
        </row>
        <row r="683"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155940</v>
          </cell>
          <cell r="AU683">
            <v>155940</v>
          </cell>
          <cell r="AV683">
            <v>0</v>
          </cell>
        </row>
        <row r="684"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3583</v>
          </cell>
          <cell r="AV684">
            <v>0</v>
          </cell>
        </row>
        <row r="685"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V685">
            <v>0</v>
          </cell>
        </row>
        <row r="686">
          <cell r="C686" t="str">
            <v>上海绒彧贸易有限公司</v>
          </cell>
          <cell r="AT686">
            <v>0</v>
          </cell>
          <cell r="AU686">
            <v>0</v>
          </cell>
          <cell r="AV686">
            <v>0</v>
          </cell>
        </row>
        <row r="687">
          <cell r="C687" t="str">
            <v>无锡万谦工品智造科技有限公司</v>
          </cell>
          <cell r="AT687">
            <v>0</v>
          </cell>
          <cell r="AU687">
            <v>0</v>
          </cell>
          <cell r="AV687">
            <v>0</v>
          </cell>
        </row>
        <row r="688">
          <cell r="AU688">
            <v>220027710.77000001</v>
          </cell>
          <cell r="AV688">
            <v>179247179.09999999</v>
          </cell>
        </row>
        <row r="689">
          <cell r="AS689">
            <v>219</v>
          </cell>
        </row>
        <row r="693">
          <cell r="AU693">
            <v>1006167.36</v>
          </cell>
          <cell r="AV693">
            <v>768570.1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2批量付款"/>
      <sheetName val="Sheet1"/>
      <sheetName val="Sheet2"/>
      <sheetName val="4.3批量付款 -涉诉"/>
    </sheetNames>
    <sheetDataSet>
      <sheetData sheetId="0"/>
      <sheetData sheetId="1">
        <row r="4">
          <cell r="C4" t="str">
            <v>S512030</v>
          </cell>
        </row>
        <row r="5">
          <cell r="C5" t="str">
            <v>S413042</v>
          </cell>
        </row>
        <row r="6">
          <cell r="C6" t="str">
            <v>S413065</v>
          </cell>
        </row>
        <row r="7">
          <cell r="C7" t="str">
            <v>S421002</v>
          </cell>
        </row>
        <row r="8">
          <cell r="C8" t="str">
            <v>S412003</v>
          </cell>
        </row>
        <row r="9">
          <cell r="C9" t="str">
            <v>S413029</v>
          </cell>
        </row>
        <row r="10">
          <cell r="C10" t="str">
            <v>S413052</v>
          </cell>
        </row>
        <row r="11">
          <cell r="C11" t="str">
            <v>S422005</v>
          </cell>
        </row>
        <row r="12">
          <cell r="C12" t="str">
            <v>S413213</v>
          </cell>
        </row>
        <row r="13">
          <cell r="C13" t="str">
            <v>S413130</v>
          </cell>
        </row>
        <row r="14">
          <cell r="C14" t="str">
            <v>S413025</v>
          </cell>
        </row>
        <row r="15">
          <cell r="C15" t="str">
            <v>S413125</v>
          </cell>
        </row>
        <row r="16">
          <cell r="C16" t="str">
            <v>S437060</v>
          </cell>
        </row>
        <row r="17">
          <cell r="C17" t="str">
            <v>S413037</v>
          </cell>
        </row>
        <row r="18">
          <cell r="C18" t="str">
            <v>S433003</v>
          </cell>
        </row>
        <row r="19">
          <cell r="C19" t="str">
            <v>S413053</v>
          </cell>
        </row>
        <row r="20">
          <cell r="C20" t="str">
            <v>S413066</v>
          </cell>
        </row>
        <row r="21">
          <cell r="C21" t="str">
            <v>S413132</v>
          </cell>
        </row>
        <row r="22">
          <cell r="C22" t="str">
            <v>S411007</v>
          </cell>
        </row>
        <row r="23">
          <cell r="C23" t="str">
            <v>S413077</v>
          </cell>
        </row>
        <row r="24">
          <cell r="C24" t="str">
            <v>S413033</v>
          </cell>
        </row>
        <row r="25">
          <cell r="C25" t="str">
            <v>S413034</v>
          </cell>
        </row>
        <row r="26">
          <cell r="C26" t="str">
            <v>S413179</v>
          </cell>
        </row>
        <row r="27">
          <cell r="C27" t="str">
            <v>S411018</v>
          </cell>
        </row>
        <row r="28">
          <cell r="C28" t="str">
            <v>S413055</v>
          </cell>
        </row>
        <row r="29">
          <cell r="C29" t="str">
            <v>S413022</v>
          </cell>
        </row>
        <row r="30">
          <cell r="C30" t="str">
            <v>S435001</v>
          </cell>
        </row>
        <row r="31">
          <cell r="C31" t="str">
            <v>S432009</v>
          </cell>
        </row>
        <row r="32">
          <cell r="C32" t="str">
            <v>S411046</v>
          </cell>
        </row>
        <row r="33">
          <cell r="C33" t="str">
            <v>S432036</v>
          </cell>
        </row>
        <row r="34">
          <cell r="C34" t="str">
            <v>S443004</v>
          </cell>
        </row>
        <row r="35">
          <cell r="C35" t="str">
            <v>S413044</v>
          </cell>
        </row>
        <row r="36">
          <cell r="C36" t="str">
            <v>S413018</v>
          </cell>
        </row>
        <row r="37">
          <cell r="C37" t="str">
            <v>S413202</v>
          </cell>
        </row>
        <row r="38">
          <cell r="C38" t="str">
            <v>S413064</v>
          </cell>
        </row>
        <row r="39">
          <cell r="C39" t="str">
            <v>S413078</v>
          </cell>
        </row>
        <row r="40">
          <cell r="C40" t="str">
            <v>S413175</v>
          </cell>
        </row>
        <row r="41">
          <cell r="C41" t="str">
            <v>S413185</v>
          </cell>
        </row>
        <row r="42">
          <cell r="C42" t="str">
            <v>S411036</v>
          </cell>
        </row>
        <row r="43">
          <cell r="C43" t="str">
            <v>S412012</v>
          </cell>
        </row>
        <row r="44">
          <cell r="C44" t="str">
            <v>S413145</v>
          </cell>
        </row>
        <row r="45">
          <cell r="C45" t="str">
            <v>S412001</v>
          </cell>
        </row>
        <row r="46">
          <cell r="C46" t="str">
            <v>S413161</v>
          </cell>
        </row>
        <row r="47">
          <cell r="C47" t="str">
            <v>S413039</v>
          </cell>
        </row>
        <row r="48">
          <cell r="C48" t="str">
            <v>S413020</v>
          </cell>
        </row>
        <row r="49">
          <cell r="C49" t="str">
            <v>S413035</v>
          </cell>
        </row>
        <row r="50">
          <cell r="C50" t="str">
            <v>S437015</v>
          </cell>
        </row>
        <row r="51">
          <cell r="C51" t="str">
            <v>S413047</v>
          </cell>
        </row>
        <row r="52">
          <cell r="C52" t="str">
            <v>S413073</v>
          </cell>
        </row>
        <row r="53">
          <cell r="C53" t="str">
            <v>S413129</v>
          </cell>
        </row>
        <row r="54">
          <cell r="C54" t="str">
            <v>S413070</v>
          </cell>
        </row>
        <row r="55">
          <cell r="C55" t="str">
            <v>S412009</v>
          </cell>
        </row>
        <row r="56">
          <cell r="C56" t="str">
            <v>S433009</v>
          </cell>
        </row>
        <row r="57">
          <cell r="C57" t="str">
            <v>S432005</v>
          </cell>
        </row>
        <row r="58">
          <cell r="C58" t="str">
            <v>S413023</v>
          </cell>
        </row>
        <row r="59">
          <cell r="C59" t="str">
            <v>S432037</v>
          </cell>
        </row>
        <row r="60">
          <cell r="C60" t="str">
            <v>S437051</v>
          </cell>
        </row>
        <row r="61">
          <cell r="C61" t="str">
            <v>S413011</v>
          </cell>
        </row>
        <row r="62">
          <cell r="C62" t="str">
            <v>S411048</v>
          </cell>
        </row>
        <row r="63">
          <cell r="C63" t="str">
            <v>S437008</v>
          </cell>
        </row>
        <row r="64">
          <cell r="C64" t="str">
            <v>S432011</v>
          </cell>
        </row>
        <row r="65">
          <cell r="C65" t="str">
            <v>S422002</v>
          </cell>
        </row>
        <row r="66">
          <cell r="C66" t="str">
            <v>S431004</v>
          </cell>
        </row>
        <row r="67">
          <cell r="C67" t="str">
            <v>S413007</v>
          </cell>
        </row>
        <row r="68">
          <cell r="C68" t="str">
            <v>S412020</v>
          </cell>
        </row>
        <row r="69">
          <cell r="C69" t="str">
            <v>S437019</v>
          </cell>
        </row>
        <row r="70">
          <cell r="C70" t="str">
            <v>S413084</v>
          </cell>
        </row>
        <row r="71">
          <cell r="C71" t="str">
            <v>S413004</v>
          </cell>
        </row>
        <row r="72">
          <cell r="C72" t="str">
            <v>S434002</v>
          </cell>
        </row>
        <row r="73">
          <cell r="C73" t="str">
            <v>S413201</v>
          </cell>
        </row>
        <row r="74">
          <cell r="C74" t="str">
            <v>S432014</v>
          </cell>
        </row>
        <row r="75">
          <cell r="C75" t="str">
            <v>S435004</v>
          </cell>
        </row>
        <row r="76">
          <cell r="C76" t="str">
            <v>S432020</v>
          </cell>
        </row>
        <row r="77">
          <cell r="C77" t="str">
            <v>S432002</v>
          </cell>
        </row>
        <row r="78">
          <cell r="C78" t="str">
            <v>S450003</v>
          </cell>
        </row>
        <row r="79">
          <cell r="C79" t="str">
            <v>S432001</v>
          </cell>
        </row>
        <row r="80">
          <cell r="C80" t="str">
            <v>S431010</v>
          </cell>
        </row>
        <row r="81">
          <cell r="C81" t="str">
            <v>S444016</v>
          </cell>
        </row>
        <row r="82">
          <cell r="C82" t="str">
            <v>S413157</v>
          </cell>
        </row>
        <row r="83">
          <cell r="C83" t="str">
            <v>S431034</v>
          </cell>
        </row>
        <row r="84">
          <cell r="C84" t="str">
            <v>S437016</v>
          </cell>
        </row>
        <row r="85">
          <cell r="C85" t="str">
            <v>S437039</v>
          </cell>
        </row>
        <row r="86">
          <cell r="C86" t="str">
            <v>S413156</v>
          </cell>
        </row>
        <row r="87">
          <cell r="C87" t="str">
            <v>S511037</v>
          </cell>
        </row>
        <row r="88">
          <cell r="C88" t="str">
            <v>S537036</v>
          </cell>
        </row>
        <row r="89">
          <cell r="C89" t="str">
            <v>S413082</v>
          </cell>
        </row>
        <row r="90">
          <cell r="C90" t="str">
            <v>S433027</v>
          </cell>
        </row>
        <row r="91">
          <cell r="C91" t="str">
            <v>S423001</v>
          </cell>
        </row>
        <row r="92">
          <cell r="C92" t="str">
            <v>S535001</v>
          </cell>
        </row>
        <row r="93">
          <cell r="C93" t="str">
            <v>S433021</v>
          </cell>
        </row>
        <row r="94">
          <cell r="C94" t="str">
            <v>S444014</v>
          </cell>
        </row>
        <row r="95">
          <cell r="C95" t="str">
            <v>S411047</v>
          </cell>
        </row>
        <row r="96">
          <cell r="C96" t="str">
            <v>S511032</v>
          </cell>
        </row>
        <row r="98">
          <cell r="C98" t="str">
            <v>S513004</v>
          </cell>
        </row>
        <row r="106">
          <cell r="C106" t="str">
            <v>S513017</v>
          </cell>
        </row>
        <row r="117">
          <cell r="C117" t="str">
            <v>S513151</v>
          </cell>
        </row>
        <row r="118">
          <cell r="C118" t="str">
            <v>S411021</v>
          </cell>
        </row>
        <row r="119">
          <cell r="C119" t="str">
            <v>S412004</v>
          </cell>
        </row>
        <row r="120">
          <cell r="C120" t="str">
            <v>S513222</v>
          </cell>
        </row>
        <row r="122">
          <cell r="C122" t="str">
            <v>S512013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view="pageBreakPreview" zoomScale="80" zoomScaleNormal="100" zoomScaleSheetLayoutView="80" workbookViewId="0">
      <pane xSplit="12" ySplit="3" topLeftCell="M88" activePane="bottomRight" state="frozen"/>
      <selection pane="topRight"/>
      <selection pane="bottomLeft"/>
      <selection pane="bottomRight" sqref="A1:G1"/>
    </sheetView>
  </sheetViews>
  <sheetFormatPr defaultColWidth="9" defaultRowHeight="27" customHeight="1"/>
  <cols>
    <col min="1" max="1" width="6.25" style="3" customWidth="1"/>
    <col min="2" max="2" width="8.5" style="2" customWidth="1"/>
    <col min="3" max="3" width="12.75" style="2" customWidth="1"/>
    <col min="4" max="4" width="33.375" style="3" customWidth="1"/>
    <col min="5" max="5" width="11.625" style="2" customWidth="1"/>
    <col min="6" max="6" width="10.125" style="2" customWidth="1"/>
    <col min="7" max="7" width="11.25" style="2" customWidth="1"/>
    <col min="8" max="8" width="11.25" style="3" customWidth="1"/>
    <col min="9" max="9" width="17.875" style="3" customWidth="1"/>
    <col min="10" max="10" width="16.5" style="3" customWidth="1"/>
    <col min="11" max="11" width="15.25" style="3" customWidth="1"/>
    <col min="12" max="12" width="19.5" style="4" customWidth="1"/>
    <col min="13" max="13" width="18.125" style="4" customWidth="1"/>
    <col min="14" max="14" width="7.25" style="2" customWidth="1"/>
    <col min="15" max="15" width="16.625" style="4" customWidth="1"/>
    <col min="16" max="16" width="18.5" style="125" customWidth="1"/>
    <col min="17" max="17" width="12.625" style="5" customWidth="1"/>
    <col min="18" max="18" width="7.875" style="2" customWidth="1"/>
    <col min="19" max="19" width="14.5" style="5" customWidth="1"/>
    <col min="20" max="20" width="10.125" style="2" customWidth="1"/>
    <col min="21" max="21" width="10.75" style="3" customWidth="1"/>
    <col min="22" max="22" width="14.75" style="3" customWidth="1"/>
    <col min="23" max="23" width="43.5" style="6" customWidth="1"/>
    <col min="24" max="24" width="14.375" style="6" customWidth="1"/>
    <col min="25" max="16384" width="9" style="3"/>
  </cols>
  <sheetData>
    <row r="1" spans="1:24" ht="27" customHeight="1">
      <c r="A1" s="136" t="s">
        <v>0</v>
      </c>
      <c r="B1" s="136"/>
      <c r="C1" s="136"/>
      <c r="D1" s="136"/>
      <c r="E1" s="136"/>
      <c r="F1" s="136"/>
      <c r="G1" s="136"/>
      <c r="H1" s="7"/>
      <c r="I1" s="7">
        <f>SUBTOTAL(9,I4:I91)</f>
        <v>100584439.31999996</v>
      </c>
      <c r="J1" s="7">
        <f>SUBTOTAL(9,J4:J91)</f>
        <v>11857419.042666664</v>
      </c>
      <c r="K1" s="7">
        <f>SUBTOTAL(9,K7:K91)</f>
        <v>2070000</v>
      </c>
      <c r="L1" s="7">
        <f>SUBTOTAL(9,L4:L91)</f>
        <v>17895651.721766666</v>
      </c>
      <c r="M1" s="7">
        <f>SUBTOTAL(9,M4:M91)</f>
        <v>16498667.931766666</v>
      </c>
      <c r="N1" s="7"/>
      <c r="O1" s="7">
        <f>SUBTOTAL(9,O4:O91)</f>
        <v>16355915.345253669</v>
      </c>
      <c r="P1" s="42"/>
      <c r="Q1" s="16"/>
      <c r="R1" s="9"/>
      <c r="S1" s="16"/>
      <c r="T1" s="12"/>
      <c r="U1" s="12"/>
      <c r="V1" s="22"/>
      <c r="W1" s="23"/>
    </row>
    <row r="2" spans="1:24" s="1" customFormat="1" ht="15">
      <c r="A2" s="137" t="s">
        <v>1</v>
      </c>
      <c r="B2" s="138" t="s">
        <v>2</v>
      </c>
      <c r="C2" s="137" t="s">
        <v>3</v>
      </c>
      <c r="D2" s="137" t="s">
        <v>4</v>
      </c>
      <c r="E2" s="140" t="s">
        <v>5</v>
      </c>
      <c r="F2" s="138" t="s">
        <v>6</v>
      </c>
      <c r="G2" s="137" t="s">
        <v>7</v>
      </c>
      <c r="H2" s="140" t="s">
        <v>8</v>
      </c>
      <c r="I2" s="8" t="s">
        <v>9</v>
      </c>
      <c r="J2" s="140" t="s">
        <v>10</v>
      </c>
      <c r="K2" s="140" t="s">
        <v>11</v>
      </c>
      <c r="L2" s="8" t="s">
        <v>12</v>
      </c>
      <c r="M2" s="142" t="s">
        <v>13</v>
      </c>
      <c r="N2" s="140" t="s">
        <v>14</v>
      </c>
      <c r="O2" s="140" t="s">
        <v>15</v>
      </c>
      <c r="P2" s="138" t="s">
        <v>16</v>
      </c>
      <c r="Q2" s="143" t="s">
        <v>17</v>
      </c>
      <c r="R2" s="140" t="s">
        <v>18</v>
      </c>
      <c r="S2" s="143" t="s">
        <v>19</v>
      </c>
      <c r="T2" s="140" t="s">
        <v>20</v>
      </c>
      <c r="U2" s="8" t="s">
        <v>21</v>
      </c>
      <c r="V2" s="137" t="s">
        <v>22</v>
      </c>
      <c r="W2" s="142" t="s">
        <v>23</v>
      </c>
      <c r="X2" s="24"/>
    </row>
    <row r="3" spans="1:24" s="1" customFormat="1" ht="15">
      <c r="A3" s="137"/>
      <c r="B3" s="139"/>
      <c r="C3" s="137"/>
      <c r="D3" s="137"/>
      <c r="E3" s="141"/>
      <c r="F3" s="139"/>
      <c r="G3" s="137"/>
      <c r="H3" s="141"/>
      <c r="I3" s="17" t="s">
        <v>24</v>
      </c>
      <c r="J3" s="141"/>
      <c r="K3" s="141"/>
      <c r="L3" s="18" t="s">
        <v>25</v>
      </c>
      <c r="M3" s="137"/>
      <c r="N3" s="141"/>
      <c r="O3" s="141"/>
      <c r="P3" s="139"/>
      <c r="Q3" s="144"/>
      <c r="R3" s="141"/>
      <c r="S3" s="144"/>
      <c r="T3" s="141"/>
      <c r="U3" s="17" t="s">
        <v>26</v>
      </c>
      <c r="V3" s="137"/>
      <c r="W3" s="142"/>
      <c r="X3" s="24"/>
    </row>
    <row r="4" spans="1:24" s="2" customFormat="1" ht="31.15" customHeight="1">
      <c r="A4" s="9">
        <f t="shared" ref="A4:A88" si="0">ROW()-3</f>
        <v>1</v>
      </c>
      <c r="B4" s="9" t="s">
        <v>27</v>
      </c>
      <c r="C4" s="63" t="s">
        <v>28</v>
      </c>
      <c r="D4" s="11" t="s">
        <v>29</v>
      </c>
      <c r="E4" s="12" t="s">
        <v>30</v>
      </c>
      <c r="F4" s="13" t="s">
        <v>31</v>
      </c>
      <c r="G4" s="14" t="s">
        <v>32</v>
      </c>
      <c r="H4" s="12" t="s">
        <v>33</v>
      </c>
      <c r="I4" s="7">
        <v>145000</v>
      </c>
      <c r="J4" s="19">
        <v>74574.890666666703</v>
      </c>
      <c r="K4" s="19"/>
      <c r="L4" s="7">
        <v>70000</v>
      </c>
      <c r="M4" s="19">
        <f t="shared" ref="M4:M27" si="1">L4</f>
        <v>70000</v>
      </c>
      <c r="N4" s="67">
        <v>0.03</v>
      </c>
      <c r="O4" s="19">
        <f t="shared" ref="O4:O6" si="2">M4*(1-N4)</f>
        <v>67900</v>
      </c>
      <c r="P4" s="42" t="s">
        <v>34</v>
      </c>
      <c r="Q4" s="16">
        <v>45405</v>
      </c>
      <c r="R4" s="9">
        <v>1</v>
      </c>
      <c r="S4" s="16">
        <f t="shared" ref="S4:S5" si="3">Q4-R4</f>
        <v>45404</v>
      </c>
      <c r="T4" s="12" t="s">
        <v>35</v>
      </c>
      <c r="U4" s="7"/>
      <c r="V4" s="9" t="s">
        <v>36</v>
      </c>
      <c r="W4" s="23" t="s">
        <v>37</v>
      </c>
      <c r="X4" s="25"/>
    </row>
    <row r="5" spans="1:24" ht="31.9" customHeight="1">
      <c r="A5" s="9">
        <f t="shared" si="0"/>
        <v>2</v>
      </c>
      <c r="B5" s="64" t="s">
        <v>27</v>
      </c>
      <c r="C5" s="10" t="s">
        <v>38</v>
      </c>
      <c r="D5" s="11" t="s">
        <v>39</v>
      </c>
      <c r="E5" s="12" t="s">
        <v>30</v>
      </c>
      <c r="F5" s="13" t="s">
        <v>40</v>
      </c>
      <c r="G5" s="14" t="s">
        <v>32</v>
      </c>
      <c r="H5" s="12" t="s">
        <v>41</v>
      </c>
      <c r="I5" s="7">
        <v>1120877.0900000001</v>
      </c>
      <c r="J5" s="19">
        <v>47669.489333333302</v>
      </c>
      <c r="K5" s="19"/>
      <c r="L5" s="19">
        <v>30000</v>
      </c>
      <c r="M5" s="19">
        <v>50000</v>
      </c>
      <c r="N5" s="44">
        <v>0.03</v>
      </c>
      <c r="O5" s="19">
        <f t="shared" si="2"/>
        <v>48500</v>
      </c>
      <c r="P5" s="68" t="s">
        <v>42</v>
      </c>
      <c r="Q5" s="16">
        <v>45407</v>
      </c>
      <c r="R5" s="9">
        <v>3</v>
      </c>
      <c r="S5" s="16">
        <f t="shared" si="3"/>
        <v>45404</v>
      </c>
      <c r="T5" s="12" t="s">
        <v>35</v>
      </c>
      <c r="U5" s="7"/>
      <c r="V5" s="9" t="s">
        <v>43</v>
      </c>
      <c r="W5" s="23" t="s">
        <v>44</v>
      </c>
    </row>
    <row r="6" spans="1:24" s="2" customFormat="1" ht="31.9" customHeight="1">
      <c r="A6" s="9">
        <f t="shared" si="0"/>
        <v>3</v>
      </c>
      <c r="B6" s="9" t="s">
        <v>45</v>
      </c>
      <c r="C6" s="63" t="s">
        <v>46</v>
      </c>
      <c r="D6" s="27" t="s">
        <v>47</v>
      </c>
      <c r="E6" s="12" t="s">
        <v>30</v>
      </c>
      <c r="F6" s="13" t="s">
        <v>40</v>
      </c>
      <c r="G6" s="14" t="s">
        <v>32</v>
      </c>
      <c r="H6" s="12" t="s">
        <v>48</v>
      </c>
      <c r="I6" s="19">
        <v>906429.46</v>
      </c>
      <c r="J6" s="19">
        <v>160569.41866666701</v>
      </c>
      <c r="K6" s="19"/>
      <c r="L6" s="19">
        <v>300000</v>
      </c>
      <c r="M6" s="19">
        <f t="shared" si="1"/>
        <v>300000</v>
      </c>
      <c r="N6" s="44"/>
      <c r="O6" s="19">
        <f t="shared" si="2"/>
        <v>300000</v>
      </c>
      <c r="P6" s="42" t="s">
        <v>49</v>
      </c>
      <c r="Q6" s="16">
        <v>45406</v>
      </c>
      <c r="R6" s="9">
        <v>3</v>
      </c>
      <c r="S6" s="16">
        <v>45404</v>
      </c>
      <c r="T6" s="12" t="s">
        <v>35</v>
      </c>
      <c r="U6" s="7"/>
      <c r="V6" s="9" t="s">
        <v>43</v>
      </c>
      <c r="W6" s="23" t="s">
        <v>50</v>
      </c>
      <c r="X6" s="25" t="s">
        <v>51</v>
      </c>
    </row>
    <row r="7" spans="1:24" ht="31.9" customHeight="1">
      <c r="A7" s="9">
        <f t="shared" si="0"/>
        <v>4</v>
      </c>
      <c r="B7" s="9" t="s">
        <v>27</v>
      </c>
      <c r="C7" s="10" t="s">
        <v>52</v>
      </c>
      <c r="D7" s="11" t="s">
        <v>53</v>
      </c>
      <c r="E7" s="12" t="s">
        <v>30</v>
      </c>
      <c r="F7" s="13" t="s">
        <v>31</v>
      </c>
      <c r="G7" s="14" t="s">
        <v>54</v>
      </c>
      <c r="H7" s="12" t="s">
        <v>48</v>
      </c>
      <c r="I7" s="7">
        <v>2002126.41</v>
      </c>
      <c r="J7" s="19">
        <v>126804.529333333</v>
      </c>
      <c r="K7" s="19"/>
      <c r="L7" s="19">
        <v>126804.529333333</v>
      </c>
      <c r="M7" s="19">
        <f t="shared" si="1"/>
        <v>126804.529333333</v>
      </c>
      <c r="N7" s="12"/>
      <c r="O7" s="19">
        <f t="shared" ref="O7:O10" si="4">M7*(1-N7)</f>
        <v>126804.529333333</v>
      </c>
      <c r="P7" s="68" t="s">
        <v>55</v>
      </c>
      <c r="Q7" s="16">
        <v>45405</v>
      </c>
      <c r="R7" s="9">
        <v>3</v>
      </c>
      <c r="S7" s="16">
        <v>45404</v>
      </c>
      <c r="T7" s="12" t="s">
        <v>56</v>
      </c>
      <c r="U7" s="7"/>
      <c r="V7" s="9" t="s">
        <v>36</v>
      </c>
      <c r="W7" s="23" t="s">
        <v>57</v>
      </c>
    </row>
    <row r="8" spans="1:24" s="2" customFormat="1" ht="31.9" customHeight="1">
      <c r="A8" s="9">
        <f t="shared" si="0"/>
        <v>5</v>
      </c>
      <c r="B8" s="9" t="s">
        <v>45</v>
      </c>
      <c r="C8" s="100" t="s">
        <v>58</v>
      </c>
      <c r="D8" s="101" t="s">
        <v>59</v>
      </c>
      <c r="E8" s="12" t="s">
        <v>30</v>
      </c>
      <c r="F8" s="13" t="s">
        <v>31</v>
      </c>
      <c r="G8" s="14" t="s">
        <v>32</v>
      </c>
      <c r="H8" s="12" t="s">
        <v>60</v>
      </c>
      <c r="I8" s="7">
        <v>2035522.75</v>
      </c>
      <c r="J8" s="19">
        <v>230140.76</v>
      </c>
      <c r="K8" s="19"/>
      <c r="L8" s="7">
        <v>600000</v>
      </c>
      <c r="M8" s="19">
        <f t="shared" si="1"/>
        <v>600000</v>
      </c>
      <c r="N8" s="103">
        <v>2.5000000000000001E-2</v>
      </c>
      <c r="O8" s="19">
        <f t="shared" si="4"/>
        <v>585000</v>
      </c>
      <c r="P8" s="68" t="s">
        <v>55</v>
      </c>
      <c r="Q8" s="16">
        <v>45405</v>
      </c>
      <c r="R8" s="9">
        <v>15</v>
      </c>
      <c r="S8" s="16">
        <v>45404</v>
      </c>
      <c r="T8" s="12" t="s">
        <v>35</v>
      </c>
      <c r="U8" s="7"/>
      <c r="V8" s="9" t="s">
        <v>36</v>
      </c>
      <c r="W8" s="22" t="s">
        <v>61</v>
      </c>
      <c r="X8" s="25"/>
    </row>
    <row r="9" spans="1:24" s="2" customFormat="1" ht="31.9" customHeight="1">
      <c r="A9" s="9">
        <f t="shared" si="0"/>
        <v>6</v>
      </c>
      <c r="B9" s="9" t="s">
        <v>27</v>
      </c>
      <c r="C9" s="63" t="s">
        <v>62</v>
      </c>
      <c r="D9" s="11" t="s">
        <v>63</v>
      </c>
      <c r="E9" s="12" t="s">
        <v>30</v>
      </c>
      <c r="F9" s="13" t="s">
        <v>31</v>
      </c>
      <c r="G9" s="14" t="s">
        <v>32</v>
      </c>
      <c r="H9" s="12" t="s">
        <v>41</v>
      </c>
      <c r="I9" s="7">
        <v>2367700.7400000002</v>
      </c>
      <c r="J9" s="19">
        <v>85999.325333333298</v>
      </c>
      <c r="K9" s="19"/>
      <c r="L9" s="19">
        <v>200000</v>
      </c>
      <c r="M9" s="19">
        <f t="shared" si="1"/>
        <v>200000</v>
      </c>
      <c r="N9" s="67">
        <v>0.03</v>
      </c>
      <c r="O9" s="19">
        <f t="shared" si="4"/>
        <v>194000</v>
      </c>
      <c r="P9" s="42" t="s">
        <v>64</v>
      </c>
      <c r="Q9" s="16">
        <v>45407</v>
      </c>
      <c r="R9" s="9">
        <v>1</v>
      </c>
      <c r="S9" s="16">
        <v>45404</v>
      </c>
      <c r="T9" s="12" t="s">
        <v>35</v>
      </c>
      <c r="U9" s="7"/>
      <c r="V9" s="9" t="s">
        <v>65</v>
      </c>
      <c r="W9" s="23" t="s">
        <v>66</v>
      </c>
      <c r="X9" s="25"/>
    </row>
    <row r="10" spans="1:24" ht="31.9" customHeight="1">
      <c r="A10" s="9">
        <f t="shared" si="0"/>
        <v>7</v>
      </c>
      <c r="B10" s="9" t="s">
        <v>45</v>
      </c>
      <c r="C10" s="10" t="s">
        <v>67</v>
      </c>
      <c r="D10" s="11" t="s">
        <v>68</v>
      </c>
      <c r="E10" s="12" t="s">
        <v>30</v>
      </c>
      <c r="F10" s="13" t="s">
        <v>40</v>
      </c>
      <c r="G10" s="14" t="s">
        <v>32</v>
      </c>
      <c r="H10" s="12" t="s">
        <v>41</v>
      </c>
      <c r="I10" s="19">
        <v>1331607.73</v>
      </c>
      <c r="J10" s="19">
        <v>996974.65</v>
      </c>
      <c r="K10" s="19"/>
      <c r="L10" s="19">
        <v>100000</v>
      </c>
      <c r="M10" s="19">
        <f t="shared" si="1"/>
        <v>100000</v>
      </c>
      <c r="N10" s="44"/>
      <c r="O10" s="19">
        <f t="shared" si="4"/>
        <v>100000</v>
      </c>
      <c r="P10" s="42" t="s">
        <v>69</v>
      </c>
      <c r="Q10" s="16">
        <v>45412</v>
      </c>
      <c r="R10" s="9">
        <v>3</v>
      </c>
      <c r="S10" s="16">
        <v>45404</v>
      </c>
      <c r="T10" s="12" t="s">
        <v>70</v>
      </c>
      <c r="U10" s="7"/>
      <c r="V10" s="9" t="s">
        <v>43</v>
      </c>
      <c r="W10" s="23" t="s">
        <v>71</v>
      </c>
    </row>
    <row r="11" spans="1:24" ht="31.9" customHeight="1">
      <c r="A11" s="9">
        <f t="shared" si="0"/>
        <v>8</v>
      </c>
      <c r="B11" s="9" t="s">
        <v>45</v>
      </c>
      <c r="C11" s="10" t="s">
        <v>72</v>
      </c>
      <c r="D11" s="11" t="s">
        <v>73</v>
      </c>
      <c r="E11" s="12" t="s">
        <v>30</v>
      </c>
      <c r="F11" s="13" t="s">
        <v>74</v>
      </c>
      <c r="G11" s="14" t="s">
        <v>32</v>
      </c>
      <c r="H11" s="12" t="s">
        <v>41</v>
      </c>
      <c r="I11" s="19">
        <v>1136896.01</v>
      </c>
      <c r="J11" s="19">
        <v>154908.08933333299</v>
      </c>
      <c r="K11" s="19"/>
      <c r="L11" s="19">
        <f>J11*0.8</f>
        <v>123926.47146666639</v>
      </c>
      <c r="M11" s="19">
        <f t="shared" si="1"/>
        <v>123926.47146666639</v>
      </c>
      <c r="N11" s="44">
        <v>0.03</v>
      </c>
      <c r="O11" s="19">
        <f t="shared" ref="O11:O50" si="5">M11*(1-N11)</f>
        <v>120208.67732266639</v>
      </c>
      <c r="P11" s="42" t="s">
        <v>75</v>
      </c>
      <c r="Q11" s="16">
        <v>45405.29</v>
      </c>
      <c r="R11" s="9">
        <v>7</v>
      </c>
      <c r="S11" s="16">
        <v>45404</v>
      </c>
      <c r="T11" s="12" t="s">
        <v>35</v>
      </c>
      <c r="U11" s="7"/>
      <c r="V11" s="9" t="s">
        <v>65</v>
      </c>
      <c r="W11" s="23" t="s">
        <v>76</v>
      </c>
    </row>
    <row r="12" spans="1:24" ht="31.9" customHeight="1">
      <c r="A12" s="9">
        <f t="shared" si="0"/>
        <v>9</v>
      </c>
      <c r="B12" s="9" t="s">
        <v>45</v>
      </c>
      <c r="C12" s="10" t="s">
        <v>77</v>
      </c>
      <c r="D12" s="11" t="s">
        <v>78</v>
      </c>
      <c r="E12" s="12" t="s">
        <v>30</v>
      </c>
      <c r="F12" s="13" t="s">
        <v>74</v>
      </c>
      <c r="G12" s="14" t="s">
        <v>32</v>
      </c>
      <c r="H12" s="12" t="s">
        <v>41</v>
      </c>
      <c r="I12" s="7">
        <v>5800</v>
      </c>
      <c r="J12" s="19"/>
      <c r="K12" s="19"/>
      <c r="L12" s="7">
        <v>5800</v>
      </c>
      <c r="M12" s="19">
        <f t="shared" si="1"/>
        <v>5800</v>
      </c>
      <c r="N12" s="12"/>
      <c r="O12" s="19">
        <f t="shared" si="5"/>
        <v>5800</v>
      </c>
      <c r="P12" s="42" t="s">
        <v>49</v>
      </c>
      <c r="Q12" s="16">
        <v>45412.29</v>
      </c>
      <c r="R12" s="9">
        <v>7</v>
      </c>
      <c r="S12" s="16">
        <v>45404</v>
      </c>
      <c r="T12" s="12" t="s">
        <v>35</v>
      </c>
      <c r="U12" s="7"/>
      <c r="V12" s="9" t="s">
        <v>65</v>
      </c>
      <c r="W12" s="23"/>
    </row>
    <row r="13" spans="1:24" ht="34.15" customHeight="1">
      <c r="A13" s="9">
        <f t="shared" si="0"/>
        <v>10</v>
      </c>
      <c r="B13" s="9" t="s">
        <v>27</v>
      </c>
      <c r="C13" s="10" t="s">
        <v>79</v>
      </c>
      <c r="D13" s="11" t="s">
        <v>80</v>
      </c>
      <c r="E13" s="12" t="s">
        <v>30</v>
      </c>
      <c r="F13" s="13" t="s">
        <v>40</v>
      </c>
      <c r="G13" s="14" t="s">
        <v>32</v>
      </c>
      <c r="H13" s="12" t="s">
        <v>48</v>
      </c>
      <c r="I13" s="7">
        <v>1950333.4</v>
      </c>
      <c r="J13" s="19">
        <v>127522.073333333</v>
      </c>
      <c r="K13" s="19"/>
      <c r="L13" s="19">
        <v>180000</v>
      </c>
      <c r="M13" s="19">
        <v>180000</v>
      </c>
      <c r="N13" s="12"/>
      <c r="O13" s="19">
        <f t="shared" ref="O13" si="6">M13*(1-N13)</f>
        <v>180000</v>
      </c>
      <c r="P13" s="42" t="s">
        <v>64</v>
      </c>
      <c r="Q13" s="16">
        <v>45407.29</v>
      </c>
      <c r="R13" s="9">
        <v>2</v>
      </c>
      <c r="S13" s="16">
        <v>45404</v>
      </c>
      <c r="T13" s="12" t="s">
        <v>35</v>
      </c>
      <c r="U13" s="7"/>
      <c r="V13" s="9" t="s">
        <v>43</v>
      </c>
      <c r="W13" s="23"/>
      <c r="X13" s="25"/>
    </row>
    <row r="14" spans="1:24" s="2" customFormat="1" ht="31.15" customHeight="1">
      <c r="A14" s="9">
        <f t="shared" si="0"/>
        <v>11</v>
      </c>
      <c r="B14" s="9" t="s">
        <v>27</v>
      </c>
      <c r="C14" s="10" t="s">
        <v>81</v>
      </c>
      <c r="D14" s="27" t="s">
        <v>82</v>
      </c>
      <c r="E14" s="12" t="s">
        <v>30</v>
      </c>
      <c r="F14" s="13" t="s">
        <v>40</v>
      </c>
      <c r="G14" s="14" t="s">
        <v>32</v>
      </c>
      <c r="H14" s="12" t="s">
        <v>48</v>
      </c>
      <c r="I14" s="19">
        <v>6729901.7699999996</v>
      </c>
      <c r="J14" s="19">
        <v>543238.09866666701</v>
      </c>
      <c r="K14" s="19">
        <v>350000</v>
      </c>
      <c r="L14" s="19">
        <v>200000</v>
      </c>
      <c r="M14" s="19">
        <f t="shared" ref="M14:M24" si="7">L14</f>
        <v>200000</v>
      </c>
      <c r="N14" s="44">
        <v>0.03</v>
      </c>
      <c r="O14" s="19">
        <f t="shared" si="5"/>
        <v>194000</v>
      </c>
      <c r="P14" s="42" t="s">
        <v>64</v>
      </c>
      <c r="Q14" s="16">
        <v>45404</v>
      </c>
      <c r="R14" s="9">
        <v>2</v>
      </c>
      <c r="S14" s="16">
        <v>45404</v>
      </c>
      <c r="T14" s="12" t="s">
        <v>35</v>
      </c>
      <c r="U14" s="7"/>
      <c r="V14" s="9" t="s">
        <v>43</v>
      </c>
      <c r="W14" s="23" t="s">
        <v>83</v>
      </c>
      <c r="X14" s="25"/>
    </row>
    <row r="15" spans="1:24" s="2" customFormat="1" ht="31.15" customHeight="1">
      <c r="A15" s="9">
        <f t="shared" si="0"/>
        <v>12</v>
      </c>
      <c r="B15" s="9" t="s">
        <v>27</v>
      </c>
      <c r="C15" s="10" t="s">
        <v>84</v>
      </c>
      <c r="D15" s="27" t="s">
        <v>85</v>
      </c>
      <c r="E15" s="12" t="s">
        <v>30</v>
      </c>
      <c r="F15" s="13" t="s">
        <v>40</v>
      </c>
      <c r="G15" s="14" t="s">
        <v>32</v>
      </c>
      <c r="H15" s="12" t="s">
        <v>48</v>
      </c>
      <c r="I15" s="19">
        <v>8707779.6600000001</v>
      </c>
      <c r="J15" s="19">
        <v>528633.36133333296</v>
      </c>
      <c r="K15" s="19">
        <v>350000</v>
      </c>
      <c r="L15" s="19">
        <v>200000</v>
      </c>
      <c r="M15" s="19">
        <f t="shared" si="7"/>
        <v>200000</v>
      </c>
      <c r="N15" s="44">
        <v>0.03</v>
      </c>
      <c r="O15" s="19">
        <f t="shared" si="5"/>
        <v>194000</v>
      </c>
      <c r="P15" s="42" t="s">
        <v>64</v>
      </c>
      <c r="Q15" s="16">
        <v>45404</v>
      </c>
      <c r="R15" s="9">
        <v>2</v>
      </c>
      <c r="S15" s="16">
        <v>45404</v>
      </c>
      <c r="T15" s="12" t="s">
        <v>35</v>
      </c>
      <c r="U15" s="7"/>
      <c r="V15" s="9" t="s">
        <v>86</v>
      </c>
      <c r="W15" s="23" t="s">
        <v>83</v>
      </c>
      <c r="X15" s="25"/>
    </row>
    <row r="16" spans="1:24" s="2" customFormat="1" ht="31.15" customHeight="1">
      <c r="A16" s="9">
        <f t="shared" si="0"/>
        <v>13</v>
      </c>
      <c r="B16" s="9" t="s">
        <v>45</v>
      </c>
      <c r="C16" s="10" t="s">
        <v>87</v>
      </c>
      <c r="D16" s="27" t="s">
        <v>88</v>
      </c>
      <c r="E16" s="12" t="s">
        <v>30</v>
      </c>
      <c r="F16" s="13" t="s">
        <v>40</v>
      </c>
      <c r="G16" s="14" t="s">
        <v>32</v>
      </c>
      <c r="H16" s="12" t="s">
        <v>48</v>
      </c>
      <c r="I16" s="19">
        <v>16034.72</v>
      </c>
      <c r="J16" s="19">
        <v>16034.72</v>
      </c>
      <c r="K16" s="19"/>
      <c r="L16" s="19">
        <v>16034.72</v>
      </c>
      <c r="M16" s="19">
        <f t="shared" si="7"/>
        <v>16034.72</v>
      </c>
      <c r="N16" s="44"/>
      <c r="O16" s="19">
        <f t="shared" si="5"/>
        <v>16034.72</v>
      </c>
      <c r="P16" s="42"/>
      <c r="Q16" s="16"/>
      <c r="R16" s="9"/>
      <c r="S16" s="16">
        <v>45404</v>
      </c>
      <c r="T16" s="12" t="s">
        <v>35</v>
      </c>
      <c r="U16" s="7"/>
      <c r="V16" s="9" t="s">
        <v>89</v>
      </c>
      <c r="W16" s="23"/>
      <c r="X16" s="25"/>
    </row>
    <row r="17" spans="1:24" s="2" customFormat="1" ht="31.15" customHeight="1">
      <c r="A17" s="9">
        <f t="shared" si="0"/>
        <v>14</v>
      </c>
      <c r="B17" s="9" t="s">
        <v>90</v>
      </c>
      <c r="C17" s="10" t="s">
        <v>91</v>
      </c>
      <c r="D17" s="27" t="s">
        <v>92</v>
      </c>
      <c r="E17" s="12" t="s">
        <v>30</v>
      </c>
      <c r="F17" s="13" t="s">
        <v>93</v>
      </c>
      <c r="G17" s="14" t="s">
        <v>32</v>
      </c>
      <c r="H17" s="12" t="s">
        <v>48</v>
      </c>
      <c r="I17" s="19">
        <v>280736.58</v>
      </c>
      <c r="J17" s="19">
        <v>64281.737333333302</v>
      </c>
      <c r="K17" s="19"/>
      <c r="L17" s="19">
        <v>100000</v>
      </c>
      <c r="M17" s="19">
        <f t="shared" si="7"/>
        <v>100000</v>
      </c>
      <c r="N17" s="44"/>
      <c r="O17" s="19">
        <f t="shared" si="5"/>
        <v>100000</v>
      </c>
      <c r="P17" s="42"/>
      <c r="Q17" s="16">
        <v>45405</v>
      </c>
      <c r="R17" s="9">
        <v>2</v>
      </c>
      <c r="S17" s="16">
        <f t="shared" ref="S17:S34" si="8">Q17-R17</f>
        <v>45403</v>
      </c>
      <c r="T17" s="12" t="s">
        <v>35</v>
      </c>
      <c r="U17" s="7"/>
      <c r="V17" s="9" t="s">
        <v>36</v>
      </c>
      <c r="W17" s="23"/>
      <c r="X17" s="25"/>
    </row>
    <row r="18" spans="1:24" s="2" customFormat="1" ht="31.15" customHeight="1">
      <c r="A18" s="9">
        <f t="shared" si="0"/>
        <v>15</v>
      </c>
      <c r="B18" s="9" t="s">
        <v>45</v>
      </c>
      <c r="C18" s="10" t="s">
        <v>94</v>
      </c>
      <c r="D18" s="27" t="s">
        <v>95</v>
      </c>
      <c r="E18" s="12" t="s">
        <v>30</v>
      </c>
      <c r="F18" s="13" t="s">
        <v>74</v>
      </c>
      <c r="G18" s="14" t="s">
        <v>32</v>
      </c>
      <c r="H18" s="12" t="s">
        <v>48</v>
      </c>
      <c r="I18" s="19">
        <v>3536556.02</v>
      </c>
      <c r="J18" s="19">
        <v>839837.97600000002</v>
      </c>
      <c r="K18" s="19"/>
      <c r="L18" s="19">
        <v>2000000</v>
      </c>
      <c r="M18" s="19">
        <f t="shared" si="7"/>
        <v>2000000</v>
      </c>
      <c r="N18" s="44">
        <v>0.03</v>
      </c>
      <c r="O18" s="19">
        <f t="shared" ref="O18" si="9">M18*(1-N18)</f>
        <v>1940000</v>
      </c>
      <c r="P18" s="42" t="s">
        <v>96</v>
      </c>
      <c r="Q18" s="16">
        <v>45402</v>
      </c>
      <c r="R18" s="9">
        <v>4</v>
      </c>
      <c r="S18" s="16">
        <v>45404</v>
      </c>
      <c r="T18" s="12" t="s">
        <v>35</v>
      </c>
      <c r="U18" s="7"/>
      <c r="V18" s="9" t="s">
        <v>97</v>
      </c>
      <c r="W18" s="23" t="s">
        <v>98</v>
      </c>
      <c r="X18" s="25"/>
    </row>
    <row r="19" spans="1:24" s="2" customFormat="1" ht="31.15" customHeight="1">
      <c r="A19" s="9">
        <f t="shared" si="0"/>
        <v>16</v>
      </c>
      <c r="B19" s="9" t="s">
        <v>90</v>
      </c>
      <c r="C19" s="10" t="s">
        <v>99</v>
      </c>
      <c r="D19" s="27" t="s">
        <v>100</v>
      </c>
      <c r="E19" s="12" t="s">
        <v>30</v>
      </c>
      <c r="F19" s="13" t="s">
        <v>40</v>
      </c>
      <c r="G19" s="14" t="s">
        <v>32</v>
      </c>
      <c r="H19" s="12" t="s">
        <v>48</v>
      </c>
      <c r="I19" s="19">
        <v>3332314.91</v>
      </c>
      <c r="J19" s="19">
        <v>664411.42799999996</v>
      </c>
      <c r="K19" s="19"/>
      <c r="L19" s="19">
        <v>200000</v>
      </c>
      <c r="M19" s="19">
        <v>150000</v>
      </c>
      <c r="N19" s="44"/>
      <c r="O19" s="19">
        <f t="shared" ref="O19" si="10">M19*(1-N19)</f>
        <v>150000</v>
      </c>
      <c r="P19" s="42" t="s">
        <v>49</v>
      </c>
      <c r="Q19" s="16">
        <v>45407</v>
      </c>
      <c r="R19" s="9">
        <v>4</v>
      </c>
      <c r="S19" s="16">
        <f t="shared" si="8"/>
        <v>45403</v>
      </c>
      <c r="T19" s="12" t="s">
        <v>35</v>
      </c>
      <c r="U19" s="7"/>
      <c r="V19" s="9" t="s">
        <v>43</v>
      </c>
      <c r="W19" s="23"/>
      <c r="X19" s="25"/>
    </row>
    <row r="20" spans="1:24" s="2" customFormat="1" ht="31.15" customHeight="1">
      <c r="A20" s="9">
        <f t="shared" si="0"/>
        <v>17</v>
      </c>
      <c r="B20" s="9" t="s">
        <v>27</v>
      </c>
      <c r="C20" s="10" t="s">
        <v>101</v>
      </c>
      <c r="D20" s="27" t="s">
        <v>102</v>
      </c>
      <c r="E20" s="12" t="s">
        <v>30</v>
      </c>
      <c r="F20" s="13" t="s">
        <v>103</v>
      </c>
      <c r="G20" s="14" t="s">
        <v>32</v>
      </c>
      <c r="H20" s="12" t="s">
        <v>48</v>
      </c>
      <c r="I20" s="19">
        <v>114427.21</v>
      </c>
      <c r="J20" s="19">
        <v>10980.944</v>
      </c>
      <c r="K20" s="19"/>
      <c r="L20" s="19">
        <v>10980.944</v>
      </c>
      <c r="M20" s="19">
        <f t="shared" si="7"/>
        <v>10980.944</v>
      </c>
      <c r="N20" s="44">
        <v>0.03</v>
      </c>
      <c r="O20" s="19">
        <f t="shared" ref="O20" si="11">M20*(1-N20)</f>
        <v>10651.515679999999</v>
      </c>
      <c r="P20" s="42" t="s">
        <v>64</v>
      </c>
      <c r="Q20" s="16">
        <v>45407</v>
      </c>
      <c r="R20" s="9">
        <v>4</v>
      </c>
      <c r="S20" s="16">
        <f t="shared" si="8"/>
        <v>45403</v>
      </c>
      <c r="T20" s="12" t="s">
        <v>35</v>
      </c>
      <c r="U20" s="7"/>
      <c r="V20" s="9" t="s">
        <v>43</v>
      </c>
      <c r="W20" s="23"/>
      <c r="X20" s="25"/>
    </row>
    <row r="21" spans="1:24" s="2" customFormat="1" ht="31.15" customHeight="1">
      <c r="A21" s="9">
        <f t="shared" si="0"/>
        <v>18</v>
      </c>
      <c r="B21" s="9" t="s">
        <v>45</v>
      </c>
      <c r="C21" s="10" t="s">
        <v>104</v>
      </c>
      <c r="D21" s="27" t="s">
        <v>105</v>
      </c>
      <c r="E21" s="12" t="s">
        <v>30</v>
      </c>
      <c r="F21" s="13" t="s">
        <v>74</v>
      </c>
      <c r="G21" s="14" t="s">
        <v>32</v>
      </c>
      <c r="H21" s="12" t="s">
        <v>48</v>
      </c>
      <c r="I21" s="19">
        <v>352121.33</v>
      </c>
      <c r="J21" s="19">
        <v>4198.3786666666701</v>
      </c>
      <c r="K21" s="19"/>
      <c r="L21" s="19">
        <v>30000</v>
      </c>
      <c r="M21" s="19">
        <f t="shared" si="7"/>
        <v>30000</v>
      </c>
      <c r="N21" s="44">
        <v>0.03</v>
      </c>
      <c r="O21" s="19">
        <f t="shared" ref="O21" si="12">M21*(1-N21)</f>
        <v>29100</v>
      </c>
      <c r="P21" s="42"/>
      <c r="Q21" s="16">
        <v>45410</v>
      </c>
      <c r="R21" s="9">
        <v>4</v>
      </c>
      <c r="S21" s="16">
        <f t="shared" si="8"/>
        <v>45406</v>
      </c>
      <c r="T21" s="12" t="s">
        <v>35</v>
      </c>
      <c r="U21" s="7"/>
      <c r="V21" s="9" t="s">
        <v>36</v>
      </c>
      <c r="W21" s="23"/>
      <c r="X21" s="25"/>
    </row>
    <row r="22" spans="1:24" s="2" customFormat="1" ht="31.15" customHeight="1">
      <c r="A22" s="9">
        <f t="shared" si="0"/>
        <v>19</v>
      </c>
      <c r="B22" s="9" t="s">
        <v>90</v>
      </c>
      <c r="C22" s="10" t="s">
        <v>106</v>
      </c>
      <c r="D22" s="27" t="s">
        <v>107</v>
      </c>
      <c r="E22" s="12" t="s">
        <v>30</v>
      </c>
      <c r="F22" s="13" t="s">
        <v>74</v>
      </c>
      <c r="G22" s="14" t="s">
        <v>32</v>
      </c>
      <c r="H22" s="12" t="s">
        <v>48</v>
      </c>
      <c r="I22" s="19">
        <v>313466.93</v>
      </c>
      <c r="J22" s="19">
        <v>32662.965333333301</v>
      </c>
      <c r="K22" s="19"/>
      <c r="L22" s="19">
        <v>32662.965333333301</v>
      </c>
      <c r="M22" s="19">
        <f t="shared" ref="M22" si="13">L22</f>
        <v>32662.965333333301</v>
      </c>
      <c r="N22" s="44">
        <v>0.03</v>
      </c>
      <c r="O22" s="19">
        <f t="shared" ref="O22" si="14">M22*(1-N22)</f>
        <v>31683.076373333301</v>
      </c>
      <c r="P22" s="42"/>
      <c r="Q22" s="16">
        <v>45407</v>
      </c>
      <c r="R22" s="9">
        <v>4</v>
      </c>
      <c r="S22" s="16">
        <f t="shared" si="8"/>
        <v>45403</v>
      </c>
      <c r="T22" s="12" t="s">
        <v>35</v>
      </c>
      <c r="U22" s="7"/>
      <c r="V22" s="9" t="s">
        <v>36</v>
      </c>
      <c r="W22" s="23"/>
      <c r="X22" s="25"/>
    </row>
    <row r="23" spans="1:24" s="2" customFormat="1" ht="31.15" customHeight="1">
      <c r="A23" s="9">
        <f t="shared" si="0"/>
        <v>20</v>
      </c>
      <c r="B23" s="9" t="s">
        <v>45</v>
      </c>
      <c r="C23" s="10" t="s">
        <v>108</v>
      </c>
      <c r="D23" s="27" t="s">
        <v>109</v>
      </c>
      <c r="E23" s="12" t="s">
        <v>30</v>
      </c>
      <c r="F23" s="13" t="s">
        <v>74</v>
      </c>
      <c r="G23" s="14" t="s">
        <v>32</v>
      </c>
      <c r="H23" s="12" t="s">
        <v>48</v>
      </c>
      <c r="I23" s="19">
        <v>2656251.88</v>
      </c>
      <c r="J23" s="19">
        <v>274403.45066666702</v>
      </c>
      <c r="K23" s="19">
        <v>100000</v>
      </c>
      <c r="L23" s="19">
        <v>100000</v>
      </c>
      <c r="M23" s="19">
        <f t="shared" si="7"/>
        <v>100000</v>
      </c>
      <c r="N23" s="44">
        <v>0.03</v>
      </c>
      <c r="O23" s="19">
        <f t="shared" si="5"/>
        <v>97000</v>
      </c>
      <c r="P23" s="42"/>
      <c r="Q23" s="16">
        <v>45404</v>
      </c>
      <c r="R23" s="9">
        <v>2</v>
      </c>
      <c r="S23" s="16">
        <f t="shared" si="8"/>
        <v>45402</v>
      </c>
      <c r="T23" s="12" t="s">
        <v>35</v>
      </c>
      <c r="U23" s="7"/>
      <c r="V23" s="9" t="s">
        <v>110</v>
      </c>
      <c r="W23" s="23" t="s">
        <v>111</v>
      </c>
      <c r="X23" s="25" t="s">
        <v>51</v>
      </c>
    </row>
    <row r="24" spans="1:24" s="2" customFormat="1" ht="31.15" customHeight="1">
      <c r="A24" s="9">
        <f t="shared" si="0"/>
        <v>21</v>
      </c>
      <c r="B24" s="9" t="s">
        <v>90</v>
      </c>
      <c r="C24" s="10" t="s">
        <v>112</v>
      </c>
      <c r="D24" s="27" t="s">
        <v>113</v>
      </c>
      <c r="E24" s="12" t="s">
        <v>30</v>
      </c>
      <c r="F24" s="13" t="s">
        <v>74</v>
      </c>
      <c r="G24" s="14" t="s">
        <v>54</v>
      </c>
      <c r="H24" s="12" t="s">
        <v>48</v>
      </c>
      <c r="I24" s="19">
        <v>49844</v>
      </c>
      <c r="J24" s="19">
        <v>6645.8666666666704</v>
      </c>
      <c r="K24" s="19"/>
      <c r="L24" s="19">
        <v>49844</v>
      </c>
      <c r="M24" s="19">
        <f t="shared" si="7"/>
        <v>49844</v>
      </c>
      <c r="N24" s="44"/>
      <c r="O24" s="19">
        <f t="shared" si="5"/>
        <v>49844</v>
      </c>
      <c r="P24" s="42"/>
      <c r="Q24" s="16">
        <v>45404</v>
      </c>
      <c r="R24" s="9">
        <v>1</v>
      </c>
      <c r="S24" s="16">
        <f t="shared" si="8"/>
        <v>45403</v>
      </c>
      <c r="T24" s="12" t="s">
        <v>35</v>
      </c>
      <c r="U24" s="7"/>
      <c r="V24" s="9" t="s">
        <v>89</v>
      </c>
      <c r="W24" s="23" t="s">
        <v>114</v>
      </c>
      <c r="X24" s="25"/>
    </row>
    <row r="25" spans="1:24" s="2" customFormat="1" ht="31.15" customHeight="1">
      <c r="A25" s="9">
        <f t="shared" si="0"/>
        <v>22</v>
      </c>
      <c r="B25" s="9" t="s">
        <v>90</v>
      </c>
      <c r="C25" s="10" t="s">
        <v>115</v>
      </c>
      <c r="D25" s="27" t="s">
        <v>116</v>
      </c>
      <c r="E25" s="12" t="s">
        <v>30</v>
      </c>
      <c r="F25" s="13" t="s">
        <v>40</v>
      </c>
      <c r="G25" s="14" t="s">
        <v>32</v>
      </c>
      <c r="H25" s="12" t="s">
        <v>48</v>
      </c>
      <c r="I25" s="19">
        <v>572618.47</v>
      </c>
      <c r="J25" s="19">
        <v>85179.786666666696</v>
      </c>
      <c r="K25" s="19"/>
      <c r="L25" s="19">
        <v>80000</v>
      </c>
      <c r="M25" s="19">
        <v>150000</v>
      </c>
      <c r="N25" s="44">
        <v>0.03</v>
      </c>
      <c r="O25" s="19">
        <f t="shared" si="5"/>
        <v>145500</v>
      </c>
      <c r="P25" s="126" t="s">
        <v>117</v>
      </c>
      <c r="Q25" s="128">
        <v>45405</v>
      </c>
      <c r="R25" s="9">
        <v>3</v>
      </c>
      <c r="S25" s="16">
        <f t="shared" si="8"/>
        <v>45402</v>
      </c>
      <c r="T25" s="12" t="s">
        <v>35</v>
      </c>
      <c r="U25" s="7"/>
      <c r="V25" s="9" t="s">
        <v>43</v>
      </c>
      <c r="W25" s="23" t="s">
        <v>83</v>
      </c>
      <c r="X25" s="25" t="s">
        <v>118</v>
      </c>
    </row>
    <row r="26" spans="1:24" s="2" customFormat="1" ht="31.15" customHeight="1">
      <c r="A26" s="9">
        <f t="shared" si="0"/>
        <v>23</v>
      </c>
      <c r="B26" s="9" t="s">
        <v>27</v>
      </c>
      <c r="C26" s="10" t="s">
        <v>119</v>
      </c>
      <c r="D26" s="11" t="s">
        <v>120</v>
      </c>
      <c r="E26" s="12" t="s">
        <v>30</v>
      </c>
      <c r="F26" s="13" t="s">
        <v>40</v>
      </c>
      <c r="G26" s="14" t="s">
        <v>32</v>
      </c>
      <c r="H26" s="12" t="s">
        <v>41</v>
      </c>
      <c r="I26" s="19">
        <v>2786350.28</v>
      </c>
      <c r="J26" s="19">
        <v>88434.695999999996</v>
      </c>
      <c r="K26" s="19"/>
      <c r="L26" s="19">
        <v>50000</v>
      </c>
      <c r="M26" s="19">
        <f t="shared" si="1"/>
        <v>50000</v>
      </c>
      <c r="N26" s="44">
        <v>0.03</v>
      </c>
      <c r="O26" s="19">
        <f t="shared" si="5"/>
        <v>48500</v>
      </c>
      <c r="P26" s="42"/>
      <c r="Q26" s="16">
        <v>45407</v>
      </c>
      <c r="R26" s="9">
        <v>3</v>
      </c>
      <c r="S26" s="16">
        <f t="shared" si="8"/>
        <v>45404</v>
      </c>
      <c r="T26" s="12" t="s">
        <v>35</v>
      </c>
      <c r="U26" s="7"/>
      <c r="V26" s="9" t="s">
        <v>36</v>
      </c>
      <c r="W26" s="23" t="s">
        <v>83</v>
      </c>
      <c r="X26" s="25"/>
    </row>
    <row r="27" spans="1:24" ht="30.6" customHeight="1">
      <c r="A27" s="9">
        <f t="shared" si="0"/>
        <v>24</v>
      </c>
      <c r="B27" s="9" t="s">
        <v>45</v>
      </c>
      <c r="C27" s="10" t="s">
        <v>121</v>
      </c>
      <c r="D27" s="11" t="s">
        <v>122</v>
      </c>
      <c r="E27" s="12" t="s">
        <v>30</v>
      </c>
      <c r="F27" s="13" t="s">
        <v>31</v>
      </c>
      <c r="G27" s="14" t="s">
        <v>32</v>
      </c>
      <c r="H27" s="12" t="s">
        <v>41</v>
      </c>
      <c r="I27" s="7">
        <v>1040933.79</v>
      </c>
      <c r="J27" s="19">
        <v>167408.12400000001</v>
      </c>
      <c r="K27" s="19">
        <v>100000</v>
      </c>
      <c r="L27" s="7">
        <v>150000</v>
      </c>
      <c r="M27" s="19">
        <f t="shared" si="1"/>
        <v>150000</v>
      </c>
      <c r="N27" s="12"/>
      <c r="O27" s="19">
        <f t="shared" si="5"/>
        <v>150000</v>
      </c>
      <c r="P27" s="42"/>
      <c r="Q27" s="16">
        <v>45404.29</v>
      </c>
      <c r="R27" s="9">
        <v>3</v>
      </c>
      <c r="S27" s="16">
        <f t="shared" si="8"/>
        <v>45401.29</v>
      </c>
      <c r="T27" s="12" t="s">
        <v>35</v>
      </c>
      <c r="U27" s="7"/>
      <c r="V27" s="9" t="s">
        <v>36</v>
      </c>
      <c r="W27" s="23"/>
      <c r="X27" s="25" t="s">
        <v>118</v>
      </c>
    </row>
    <row r="28" spans="1:24" ht="30.6" customHeight="1">
      <c r="A28" s="9">
        <f t="shared" si="0"/>
        <v>25</v>
      </c>
      <c r="B28" s="9" t="s">
        <v>45</v>
      </c>
      <c r="C28" s="10" t="s">
        <v>123</v>
      </c>
      <c r="D28" s="11" t="s">
        <v>124</v>
      </c>
      <c r="E28" s="12" t="s">
        <v>30</v>
      </c>
      <c r="F28" s="13" t="s">
        <v>31</v>
      </c>
      <c r="G28" s="14" t="s">
        <v>32</v>
      </c>
      <c r="H28" s="12" t="s">
        <v>48</v>
      </c>
      <c r="I28" s="7">
        <v>231488.22</v>
      </c>
      <c r="J28" s="19">
        <v>70669.798666666698</v>
      </c>
      <c r="K28" s="19"/>
      <c r="L28" s="7">
        <v>231488.22</v>
      </c>
      <c r="M28" s="7">
        <v>231488.22</v>
      </c>
      <c r="N28" s="12"/>
      <c r="O28" s="19">
        <f t="shared" si="5"/>
        <v>231488.22</v>
      </c>
      <c r="P28" s="42"/>
      <c r="Q28" s="16">
        <v>45404.29</v>
      </c>
      <c r="R28" s="9">
        <v>3</v>
      </c>
      <c r="S28" s="16">
        <f t="shared" si="8"/>
        <v>45401.29</v>
      </c>
      <c r="T28" s="12" t="s">
        <v>35</v>
      </c>
      <c r="U28" s="7"/>
      <c r="V28" s="9" t="s">
        <v>125</v>
      </c>
      <c r="W28" s="23"/>
    </row>
    <row r="29" spans="1:24" s="2" customFormat="1" ht="31.15" customHeight="1">
      <c r="A29" s="9">
        <f t="shared" si="0"/>
        <v>26</v>
      </c>
      <c r="B29" s="9" t="s">
        <v>45</v>
      </c>
      <c r="C29" s="10" t="s">
        <v>126</v>
      </c>
      <c r="D29" s="11" t="s">
        <v>127</v>
      </c>
      <c r="E29" s="12" t="s">
        <v>30</v>
      </c>
      <c r="F29" s="13" t="s">
        <v>40</v>
      </c>
      <c r="G29" s="14" t="s">
        <v>32</v>
      </c>
      <c r="H29" s="12" t="s">
        <v>41</v>
      </c>
      <c r="I29" s="19">
        <v>726344.41</v>
      </c>
      <c r="J29" s="19">
        <v>72573.677333333297</v>
      </c>
      <c r="K29" s="19">
        <v>70000</v>
      </c>
      <c r="L29" s="19">
        <f>I29-K29</f>
        <v>656344.41</v>
      </c>
      <c r="M29" s="19">
        <f t="shared" ref="M29:M50" si="15">L29</f>
        <v>656344.41</v>
      </c>
      <c r="N29" s="44"/>
      <c r="O29" s="19">
        <f t="shared" si="5"/>
        <v>656344.41</v>
      </c>
      <c r="P29" s="42" t="s">
        <v>55</v>
      </c>
      <c r="Q29" s="16">
        <v>45412</v>
      </c>
      <c r="R29" s="9">
        <v>7</v>
      </c>
      <c r="S29" s="16">
        <f t="shared" si="8"/>
        <v>45405</v>
      </c>
      <c r="T29" s="12" t="s">
        <v>70</v>
      </c>
      <c r="U29" s="22"/>
      <c r="V29" s="9" t="s">
        <v>89</v>
      </c>
      <c r="W29" s="23" t="s">
        <v>128</v>
      </c>
      <c r="X29" s="25"/>
    </row>
    <row r="30" spans="1:24" s="2" customFormat="1" ht="31.15" customHeight="1">
      <c r="A30" s="9">
        <f t="shared" si="0"/>
        <v>27</v>
      </c>
      <c r="B30" s="9" t="s">
        <v>45</v>
      </c>
      <c r="C30" s="10" t="s">
        <v>129</v>
      </c>
      <c r="D30" s="11" t="s">
        <v>130</v>
      </c>
      <c r="E30" s="12" t="s">
        <v>30</v>
      </c>
      <c r="F30" s="13" t="s">
        <v>31</v>
      </c>
      <c r="G30" s="14" t="s">
        <v>32</v>
      </c>
      <c r="H30" s="12" t="s">
        <v>48</v>
      </c>
      <c r="I30" s="19">
        <v>20000</v>
      </c>
      <c r="J30" s="19">
        <v>20000</v>
      </c>
      <c r="K30" s="19"/>
      <c r="L30" s="19">
        <v>20000</v>
      </c>
      <c r="M30" s="19">
        <f t="shared" si="15"/>
        <v>20000</v>
      </c>
      <c r="N30" s="44"/>
      <c r="O30" s="19">
        <f t="shared" si="5"/>
        <v>20000</v>
      </c>
      <c r="P30" s="42" t="s">
        <v>131</v>
      </c>
      <c r="Q30" s="16">
        <v>45407</v>
      </c>
      <c r="R30" s="9">
        <v>3</v>
      </c>
      <c r="S30" s="16">
        <f t="shared" si="8"/>
        <v>45404</v>
      </c>
      <c r="T30" s="12" t="s">
        <v>70</v>
      </c>
      <c r="U30" s="22"/>
      <c r="V30" s="9" t="s">
        <v>89</v>
      </c>
      <c r="W30" s="23" t="s">
        <v>132</v>
      </c>
      <c r="X30" s="25" t="s">
        <v>133</v>
      </c>
    </row>
    <row r="31" spans="1:24" s="2" customFormat="1" ht="31.15" customHeight="1">
      <c r="A31" s="9">
        <f t="shared" si="0"/>
        <v>28</v>
      </c>
      <c r="B31" s="9" t="s">
        <v>45</v>
      </c>
      <c r="C31" s="10" t="s">
        <v>134</v>
      </c>
      <c r="D31" s="11" t="s">
        <v>135</v>
      </c>
      <c r="E31" s="12" t="s">
        <v>30</v>
      </c>
      <c r="F31" s="13" t="s">
        <v>31</v>
      </c>
      <c r="G31" s="14" t="s">
        <v>32</v>
      </c>
      <c r="H31" s="12" t="s">
        <v>48</v>
      </c>
      <c r="I31" s="19">
        <v>400000</v>
      </c>
      <c r="J31" s="19">
        <v>400000</v>
      </c>
      <c r="K31" s="19"/>
      <c r="L31" s="19">
        <v>400000</v>
      </c>
      <c r="M31" s="19">
        <f t="shared" si="15"/>
        <v>400000</v>
      </c>
      <c r="N31" s="44"/>
      <c r="O31" s="19">
        <f t="shared" si="5"/>
        <v>400000</v>
      </c>
      <c r="P31" s="42"/>
      <c r="Q31" s="16">
        <v>45412</v>
      </c>
      <c r="R31" s="9">
        <v>7</v>
      </c>
      <c r="S31" s="16">
        <f t="shared" si="8"/>
        <v>45405</v>
      </c>
      <c r="T31" s="12" t="s">
        <v>70</v>
      </c>
      <c r="U31" s="22"/>
      <c r="V31" s="9" t="s">
        <v>36</v>
      </c>
      <c r="W31" s="23"/>
      <c r="X31" s="25"/>
    </row>
    <row r="32" spans="1:24" s="2" customFormat="1" ht="31.15" customHeight="1">
      <c r="A32" s="9">
        <f t="shared" si="0"/>
        <v>29</v>
      </c>
      <c r="B32" s="9" t="s">
        <v>45</v>
      </c>
      <c r="C32" s="10" t="s">
        <v>136</v>
      </c>
      <c r="D32" s="11" t="s">
        <v>137</v>
      </c>
      <c r="E32" s="12" t="s">
        <v>30</v>
      </c>
      <c r="F32" s="13" t="s">
        <v>31</v>
      </c>
      <c r="G32" s="14" t="s">
        <v>54</v>
      </c>
      <c r="H32" s="12" t="s">
        <v>48</v>
      </c>
      <c r="I32" s="19">
        <v>1323982.5</v>
      </c>
      <c r="J32" s="19">
        <v>176531</v>
      </c>
      <c r="K32" s="19"/>
      <c r="L32" s="19">
        <v>600000</v>
      </c>
      <c r="M32" s="19">
        <v>600000</v>
      </c>
      <c r="N32" s="44"/>
      <c r="O32" s="19">
        <f t="shared" si="5"/>
        <v>600000</v>
      </c>
      <c r="P32" s="126" t="s">
        <v>96</v>
      </c>
      <c r="Q32" s="128">
        <v>45405</v>
      </c>
      <c r="R32" s="9">
        <v>3</v>
      </c>
      <c r="S32" s="16">
        <f t="shared" si="8"/>
        <v>45402</v>
      </c>
      <c r="T32" s="12" t="s">
        <v>70</v>
      </c>
      <c r="U32" s="22"/>
      <c r="V32" s="9" t="s">
        <v>89</v>
      </c>
      <c r="W32" s="23"/>
      <c r="X32" s="25"/>
    </row>
    <row r="33" spans="1:24" s="2" customFormat="1" ht="31.15" customHeight="1">
      <c r="A33" s="9">
        <f t="shared" si="0"/>
        <v>30</v>
      </c>
      <c r="B33" s="9" t="s">
        <v>45</v>
      </c>
      <c r="C33" s="10" t="s">
        <v>138</v>
      </c>
      <c r="D33" s="11" t="s">
        <v>139</v>
      </c>
      <c r="E33" s="12" t="s">
        <v>30</v>
      </c>
      <c r="F33" s="13" t="s">
        <v>31</v>
      </c>
      <c r="G33" s="14" t="s">
        <v>54</v>
      </c>
      <c r="H33" s="12" t="s">
        <v>48</v>
      </c>
      <c r="I33" s="19">
        <v>876359.4</v>
      </c>
      <c r="J33" s="19">
        <v>116847.92</v>
      </c>
      <c r="K33" s="19"/>
      <c r="L33" s="19">
        <v>300000</v>
      </c>
      <c r="M33" s="19">
        <f t="shared" si="15"/>
        <v>300000</v>
      </c>
      <c r="N33" s="44"/>
      <c r="O33" s="19">
        <f t="shared" si="5"/>
        <v>300000</v>
      </c>
      <c r="P33" s="126" t="s">
        <v>96</v>
      </c>
      <c r="Q33" s="128">
        <v>45405</v>
      </c>
      <c r="R33" s="9">
        <v>3</v>
      </c>
      <c r="S33" s="16">
        <f t="shared" si="8"/>
        <v>45402</v>
      </c>
      <c r="T33" s="12" t="s">
        <v>70</v>
      </c>
      <c r="U33" s="22"/>
      <c r="V33" s="9" t="s">
        <v>89</v>
      </c>
      <c r="W33" s="23"/>
      <c r="X33" s="25"/>
    </row>
    <row r="34" spans="1:24" s="2" customFormat="1" ht="31.15" customHeight="1">
      <c r="A34" s="9">
        <f t="shared" si="0"/>
        <v>31</v>
      </c>
      <c r="B34" s="9" t="s">
        <v>27</v>
      </c>
      <c r="C34" s="10" t="s">
        <v>140</v>
      </c>
      <c r="D34" s="11" t="s">
        <v>141</v>
      </c>
      <c r="E34" s="12" t="s">
        <v>30</v>
      </c>
      <c r="F34" s="13" t="s">
        <v>31</v>
      </c>
      <c r="G34" s="14" t="s">
        <v>54</v>
      </c>
      <c r="H34" s="12" t="s">
        <v>48</v>
      </c>
      <c r="I34" s="19">
        <v>374973.64</v>
      </c>
      <c r="J34" s="19">
        <v>49996.485333333301</v>
      </c>
      <c r="K34" s="19"/>
      <c r="L34" s="19">
        <v>300000</v>
      </c>
      <c r="M34" s="19">
        <f t="shared" si="15"/>
        <v>300000</v>
      </c>
      <c r="N34" s="44"/>
      <c r="O34" s="19">
        <f t="shared" si="5"/>
        <v>300000</v>
      </c>
      <c r="P34" s="126" t="s">
        <v>96</v>
      </c>
      <c r="Q34" s="128">
        <v>45405</v>
      </c>
      <c r="R34" s="9">
        <v>3</v>
      </c>
      <c r="S34" s="16">
        <f t="shared" si="8"/>
        <v>45402</v>
      </c>
      <c r="T34" s="12" t="s">
        <v>70</v>
      </c>
      <c r="U34" s="22"/>
      <c r="V34" s="9" t="s">
        <v>89</v>
      </c>
      <c r="W34" s="23"/>
      <c r="X34" s="25"/>
    </row>
    <row r="35" spans="1:24" s="2" customFormat="1" ht="31.15" customHeight="1">
      <c r="A35" s="9">
        <f t="shared" si="0"/>
        <v>32</v>
      </c>
      <c r="B35" s="9" t="s">
        <v>45</v>
      </c>
      <c r="C35" s="10" t="s">
        <v>142</v>
      </c>
      <c r="D35" s="11" t="s">
        <v>143</v>
      </c>
      <c r="E35" s="12" t="s">
        <v>30</v>
      </c>
      <c r="F35" s="13" t="s">
        <v>40</v>
      </c>
      <c r="G35" s="14" t="s">
        <v>32</v>
      </c>
      <c r="H35" s="12" t="s">
        <v>48</v>
      </c>
      <c r="I35" s="19">
        <v>590525.91</v>
      </c>
      <c r="J35" s="19">
        <v>256132.17866666699</v>
      </c>
      <c r="K35" s="19"/>
      <c r="L35" s="19">
        <v>256132.17866666699</v>
      </c>
      <c r="M35" s="19">
        <f t="shared" si="15"/>
        <v>256132.17866666699</v>
      </c>
      <c r="N35" s="44"/>
      <c r="O35" s="19">
        <f t="shared" si="5"/>
        <v>256132.17866666699</v>
      </c>
      <c r="P35" s="42"/>
      <c r="Q35" s="16">
        <v>45412</v>
      </c>
      <c r="R35" s="9">
        <v>3</v>
      </c>
      <c r="S35" s="16">
        <f t="shared" ref="S35:S46" si="16">Q35-R35</f>
        <v>45409</v>
      </c>
      <c r="T35" s="12" t="s">
        <v>70</v>
      </c>
      <c r="U35" s="22"/>
      <c r="V35" s="9" t="s">
        <v>89</v>
      </c>
      <c r="W35" s="23"/>
      <c r="X35" s="25"/>
    </row>
    <row r="36" spans="1:24" s="2" customFormat="1" ht="31.15" customHeight="1">
      <c r="A36" s="9">
        <f t="shared" si="0"/>
        <v>33</v>
      </c>
      <c r="B36" s="9" t="s">
        <v>45</v>
      </c>
      <c r="C36" s="10" t="s">
        <v>144</v>
      </c>
      <c r="D36" s="11" t="s">
        <v>145</v>
      </c>
      <c r="E36" s="12" t="s">
        <v>30</v>
      </c>
      <c r="F36" s="13" t="s">
        <v>31</v>
      </c>
      <c r="G36" s="14" t="s">
        <v>32</v>
      </c>
      <c r="H36" s="12" t="s">
        <v>48</v>
      </c>
      <c r="I36" s="19">
        <v>204947.43</v>
      </c>
      <c r="J36" s="19">
        <v>48387.716</v>
      </c>
      <c r="K36" s="19"/>
      <c r="L36" s="19">
        <v>150000</v>
      </c>
      <c r="M36" s="19">
        <f t="shared" si="15"/>
        <v>150000</v>
      </c>
      <c r="N36" s="44"/>
      <c r="O36" s="19">
        <f t="shared" si="5"/>
        <v>150000</v>
      </c>
      <c r="P36" s="42"/>
      <c r="Q36" s="16">
        <v>45404</v>
      </c>
      <c r="R36" s="9">
        <v>3</v>
      </c>
      <c r="S36" s="16">
        <f t="shared" si="16"/>
        <v>45401</v>
      </c>
      <c r="T36" s="12" t="s">
        <v>70</v>
      </c>
      <c r="U36" s="22"/>
      <c r="V36" s="9" t="s">
        <v>36</v>
      </c>
      <c r="W36" s="23"/>
      <c r="X36" s="25"/>
    </row>
    <row r="37" spans="1:24" s="2" customFormat="1" ht="31.15" customHeight="1">
      <c r="A37" s="9">
        <f t="shared" si="0"/>
        <v>34</v>
      </c>
      <c r="B37" s="9" t="s">
        <v>45</v>
      </c>
      <c r="C37" s="10" t="s">
        <v>146</v>
      </c>
      <c r="D37" s="11" t="s">
        <v>147</v>
      </c>
      <c r="E37" s="12" t="s">
        <v>30</v>
      </c>
      <c r="F37" s="13" t="s">
        <v>31</v>
      </c>
      <c r="G37" s="14" t="s">
        <v>32</v>
      </c>
      <c r="H37" s="12" t="s">
        <v>48</v>
      </c>
      <c r="I37" s="19">
        <v>2452720.7000000002</v>
      </c>
      <c r="J37" s="19">
        <v>212667.653333333</v>
      </c>
      <c r="K37" s="19"/>
      <c r="L37" s="19">
        <v>100000</v>
      </c>
      <c r="M37" s="19">
        <f t="shared" si="15"/>
        <v>100000</v>
      </c>
      <c r="N37" s="44"/>
      <c r="O37" s="19">
        <f t="shared" si="5"/>
        <v>100000</v>
      </c>
      <c r="P37" s="42"/>
      <c r="Q37" s="16">
        <v>45404</v>
      </c>
      <c r="R37" s="9">
        <v>3</v>
      </c>
      <c r="S37" s="16">
        <f t="shared" si="16"/>
        <v>45401</v>
      </c>
      <c r="T37" s="12" t="s">
        <v>70</v>
      </c>
      <c r="U37" s="22"/>
      <c r="V37" s="9" t="s">
        <v>36</v>
      </c>
      <c r="W37" s="23"/>
      <c r="X37" s="25"/>
    </row>
    <row r="38" spans="1:24" s="2" customFormat="1" ht="31.15" customHeight="1">
      <c r="A38" s="9">
        <f t="shared" si="0"/>
        <v>35</v>
      </c>
      <c r="B38" s="9" t="s">
        <v>90</v>
      </c>
      <c r="C38" s="10" t="s">
        <v>148</v>
      </c>
      <c r="D38" s="11" t="s">
        <v>149</v>
      </c>
      <c r="E38" s="12" t="s">
        <v>30</v>
      </c>
      <c r="F38" s="13" t="s">
        <v>40</v>
      </c>
      <c r="G38" s="14" t="s">
        <v>32</v>
      </c>
      <c r="H38" s="12" t="s">
        <v>48</v>
      </c>
      <c r="I38" s="19">
        <v>1432728.6</v>
      </c>
      <c r="J38" s="19">
        <v>1226983.79</v>
      </c>
      <c r="K38" s="19"/>
      <c r="L38" s="19">
        <v>1226983.79</v>
      </c>
      <c r="M38" s="19">
        <v>110000</v>
      </c>
      <c r="N38" s="44"/>
      <c r="O38" s="19">
        <f t="shared" si="5"/>
        <v>110000</v>
      </c>
      <c r="P38" s="42" t="s">
        <v>131</v>
      </c>
      <c r="Q38" s="16">
        <v>45407</v>
      </c>
      <c r="R38" s="9">
        <v>3</v>
      </c>
      <c r="S38" s="16">
        <f t="shared" si="16"/>
        <v>45404</v>
      </c>
      <c r="T38" s="12" t="s">
        <v>70</v>
      </c>
      <c r="U38" s="22"/>
      <c r="V38" s="9" t="s">
        <v>43</v>
      </c>
      <c r="W38" s="23"/>
      <c r="X38" s="25" t="s">
        <v>118</v>
      </c>
    </row>
    <row r="39" spans="1:24" s="2" customFormat="1" ht="31.15" customHeight="1">
      <c r="A39" s="9">
        <f t="shared" si="0"/>
        <v>36</v>
      </c>
      <c r="B39" s="9" t="s">
        <v>90</v>
      </c>
      <c r="C39" s="10" t="s">
        <v>150</v>
      </c>
      <c r="D39" s="11" t="s">
        <v>151</v>
      </c>
      <c r="E39" s="12" t="s">
        <v>30</v>
      </c>
      <c r="F39" s="13" t="s">
        <v>152</v>
      </c>
      <c r="G39" s="14" t="s">
        <v>32</v>
      </c>
      <c r="H39" s="12" t="s">
        <v>48</v>
      </c>
      <c r="I39" s="19">
        <v>6722093.4400000004</v>
      </c>
      <c r="J39" s="19">
        <v>404929.32666666701</v>
      </c>
      <c r="K39" s="19"/>
      <c r="L39" s="19">
        <v>200000</v>
      </c>
      <c r="M39" s="19">
        <f t="shared" si="15"/>
        <v>200000</v>
      </c>
      <c r="N39" s="44">
        <v>0.03</v>
      </c>
      <c r="O39" s="19">
        <f t="shared" si="5"/>
        <v>194000</v>
      </c>
      <c r="P39" s="42"/>
      <c r="Q39" s="16">
        <v>45412</v>
      </c>
      <c r="R39" s="9">
        <v>3</v>
      </c>
      <c r="S39" s="16">
        <f t="shared" si="16"/>
        <v>45409</v>
      </c>
      <c r="T39" s="12" t="s">
        <v>70</v>
      </c>
      <c r="U39" s="22"/>
      <c r="V39" s="9" t="s">
        <v>153</v>
      </c>
      <c r="W39" s="23"/>
      <c r="X39" s="25"/>
    </row>
    <row r="40" spans="1:24" s="2" customFormat="1" ht="31.15" customHeight="1">
      <c r="A40" s="9">
        <f t="shared" si="0"/>
        <v>37</v>
      </c>
      <c r="B40" s="9" t="s">
        <v>90</v>
      </c>
      <c r="C40" s="10" t="s">
        <v>154</v>
      </c>
      <c r="D40" s="11" t="s">
        <v>155</v>
      </c>
      <c r="E40" s="12" t="s">
        <v>30</v>
      </c>
      <c r="F40" s="13" t="s">
        <v>31</v>
      </c>
      <c r="G40" s="14" t="s">
        <v>32</v>
      </c>
      <c r="H40" s="12" t="s">
        <v>48</v>
      </c>
      <c r="I40" s="19">
        <v>256449.09</v>
      </c>
      <c r="J40" s="19">
        <v>150000</v>
      </c>
      <c r="K40" s="19"/>
      <c r="L40" s="19">
        <v>256449.09</v>
      </c>
      <c r="M40" s="19">
        <f t="shared" si="15"/>
        <v>256449.09</v>
      </c>
      <c r="N40" s="44"/>
      <c r="O40" s="19">
        <f t="shared" si="5"/>
        <v>256449.09</v>
      </c>
      <c r="P40" s="42"/>
      <c r="Q40" s="16">
        <v>45405</v>
      </c>
      <c r="R40" s="9">
        <v>3</v>
      </c>
      <c r="S40" s="16">
        <f t="shared" si="16"/>
        <v>45402</v>
      </c>
      <c r="T40" s="12" t="s">
        <v>70</v>
      </c>
      <c r="U40" s="22"/>
      <c r="V40" s="9" t="s">
        <v>125</v>
      </c>
      <c r="W40" s="23"/>
      <c r="X40" s="25"/>
    </row>
    <row r="41" spans="1:24" s="2" customFormat="1" ht="31.15" customHeight="1">
      <c r="A41" s="9">
        <f t="shared" si="0"/>
        <v>38</v>
      </c>
      <c r="B41" s="9" t="s">
        <v>27</v>
      </c>
      <c r="C41" s="10" t="s">
        <v>156</v>
      </c>
      <c r="D41" s="11" t="s">
        <v>157</v>
      </c>
      <c r="E41" s="12" t="s">
        <v>30</v>
      </c>
      <c r="F41" s="13" t="s">
        <v>40</v>
      </c>
      <c r="G41" s="14" t="s">
        <v>32</v>
      </c>
      <c r="H41" s="12" t="s">
        <v>48</v>
      </c>
      <c r="I41" s="19">
        <v>1925793.4</v>
      </c>
      <c r="J41" s="19">
        <v>46814.415999999997</v>
      </c>
      <c r="K41" s="19"/>
      <c r="L41" s="19">
        <v>50000</v>
      </c>
      <c r="M41" s="19">
        <f t="shared" si="15"/>
        <v>50000</v>
      </c>
      <c r="N41" s="44">
        <v>0.03</v>
      </c>
      <c r="O41" s="19">
        <f t="shared" si="5"/>
        <v>48500</v>
      </c>
      <c r="P41" s="42"/>
      <c r="Q41" s="16">
        <v>45408</v>
      </c>
      <c r="R41" s="9">
        <v>3</v>
      </c>
      <c r="S41" s="16">
        <f t="shared" si="16"/>
        <v>45405</v>
      </c>
      <c r="T41" s="12" t="s">
        <v>70</v>
      </c>
      <c r="U41" s="22"/>
      <c r="V41" s="9" t="s">
        <v>43</v>
      </c>
      <c r="W41" s="23" t="s">
        <v>158</v>
      </c>
      <c r="X41" s="25"/>
    </row>
    <row r="42" spans="1:24" s="2" customFormat="1" ht="31.15" customHeight="1">
      <c r="A42" s="9">
        <f t="shared" si="0"/>
        <v>39</v>
      </c>
      <c r="B42" s="9" t="s">
        <v>45</v>
      </c>
      <c r="C42" s="10" t="s">
        <v>159</v>
      </c>
      <c r="D42" s="11" t="s">
        <v>160</v>
      </c>
      <c r="E42" s="12" t="s">
        <v>30</v>
      </c>
      <c r="F42" s="13" t="s">
        <v>40</v>
      </c>
      <c r="G42" s="14" t="s">
        <v>32</v>
      </c>
      <c r="H42" s="12" t="s">
        <v>48</v>
      </c>
      <c r="I42" s="19">
        <v>2419541.67</v>
      </c>
      <c r="J42" s="19">
        <v>96124.005333333305</v>
      </c>
      <c r="K42" s="19"/>
      <c r="L42" s="19">
        <v>126124</v>
      </c>
      <c r="M42" s="19">
        <f t="shared" si="15"/>
        <v>126124</v>
      </c>
      <c r="N42" s="44">
        <v>0.03</v>
      </c>
      <c r="O42" s="19">
        <f t="shared" si="5"/>
        <v>122340.28</v>
      </c>
      <c r="P42" s="126" t="s">
        <v>161</v>
      </c>
      <c r="Q42" s="128">
        <v>45405</v>
      </c>
      <c r="R42" s="9">
        <v>3</v>
      </c>
      <c r="S42" s="16">
        <f t="shared" si="16"/>
        <v>45402</v>
      </c>
      <c r="T42" s="12" t="s">
        <v>70</v>
      </c>
      <c r="U42" s="22"/>
      <c r="V42" s="9" t="s">
        <v>65</v>
      </c>
      <c r="W42" s="23"/>
      <c r="X42" s="25"/>
    </row>
    <row r="43" spans="1:24" s="2" customFormat="1" ht="31.15" customHeight="1">
      <c r="A43" s="9">
        <f t="shared" si="0"/>
        <v>40</v>
      </c>
      <c r="B43" s="9" t="s">
        <v>27</v>
      </c>
      <c r="C43" s="10" t="s">
        <v>162</v>
      </c>
      <c r="D43" s="11" t="s">
        <v>163</v>
      </c>
      <c r="E43" s="12" t="s">
        <v>30</v>
      </c>
      <c r="F43" s="13" t="s">
        <v>31</v>
      </c>
      <c r="G43" s="14" t="s">
        <v>32</v>
      </c>
      <c r="H43" s="12" t="s">
        <v>48</v>
      </c>
      <c r="I43" s="19">
        <v>317889.28000000003</v>
      </c>
      <c r="J43" s="19">
        <v>16360.841333333299</v>
      </c>
      <c r="K43" s="19"/>
      <c r="L43" s="19">
        <v>20000</v>
      </c>
      <c r="M43" s="19">
        <f t="shared" si="15"/>
        <v>20000</v>
      </c>
      <c r="N43" s="44">
        <v>0.03</v>
      </c>
      <c r="O43" s="19">
        <f t="shared" si="5"/>
        <v>19400</v>
      </c>
      <c r="P43" s="42"/>
      <c r="Q43" s="16">
        <v>45405</v>
      </c>
      <c r="R43" s="9">
        <v>3</v>
      </c>
      <c r="S43" s="16">
        <f t="shared" si="16"/>
        <v>45402</v>
      </c>
      <c r="T43" s="12" t="s">
        <v>70</v>
      </c>
      <c r="U43" s="22"/>
      <c r="V43" s="9" t="s">
        <v>36</v>
      </c>
      <c r="W43" s="23"/>
      <c r="X43" s="25"/>
    </row>
    <row r="44" spans="1:24" s="2" customFormat="1" ht="31.15" customHeight="1">
      <c r="A44" s="9">
        <f t="shared" si="0"/>
        <v>41</v>
      </c>
      <c r="B44" s="9" t="s">
        <v>45</v>
      </c>
      <c r="C44" s="10" t="s">
        <v>164</v>
      </c>
      <c r="D44" s="11" t="s">
        <v>165</v>
      </c>
      <c r="E44" s="12" t="s">
        <v>30</v>
      </c>
      <c r="F44" s="13" t="s">
        <v>31</v>
      </c>
      <c r="G44" s="14" t="s">
        <v>32</v>
      </c>
      <c r="H44" s="12" t="s">
        <v>48</v>
      </c>
      <c r="I44" s="19">
        <v>2460794.9900000002</v>
      </c>
      <c r="J44" s="19">
        <v>379404.69866666698</v>
      </c>
      <c r="K44" s="19"/>
      <c r="L44" s="19">
        <v>200000</v>
      </c>
      <c r="M44" s="19">
        <f t="shared" si="15"/>
        <v>200000</v>
      </c>
      <c r="N44" s="44">
        <v>0.02</v>
      </c>
      <c r="O44" s="19">
        <f t="shared" si="5"/>
        <v>196000</v>
      </c>
      <c r="P44" s="42"/>
      <c r="Q44" s="16">
        <v>45404</v>
      </c>
      <c r="R44" s="9">
        <v>3</v>
      </c>
      <c r="S44" s="16">
        <f t="shared" si="16"/>
        <v>45401</v>
      </c>
      <c r="T44" s="12" t="s">
        <v>70</v>
      </c>
      <c r="U44" s="22"/>
      <c r="V44" s="9" t="s">
        <v>125</v>
      </c>
      <c r="W44" s="23"/>
      <c r="X44" s="25"/>
    </row>
    <row r="45" spans="1:24" s="2" customFormat="1" ht="31.15" customHeight="1">
      <c r="A45" s="9">
        <f t="shared" si="0"/>
        <v>42</v>
      </c>
      <c r="B45" s="9" t="s">
        <v>90</v>
      </c>
      <c r="C45" s="10" t="s">
        <v>166</v>
      </c>
      <c r="D45" s="11" t="s">
        <v>167</v>
      </c>
      <c r="E45" s="12" t="s">
        <v>30</v>
      </c>
      <c r="F45" s="13" t="s">
        <v>40</v>
      </c>
      <c r="G45" s="14" t="s">
        <v>32</v>
      </c>
      <c r="H45" s="12" t="s">
        <v>48</v>
      </c>
      <c r="I45" s="19">
        <v>774399.3</v>
      </c>
      <c r="J45" s="19">
        <v>117897.88933333301</v>
      </c>
      <c r="K45" s="19"/>
      <c r="L45" s="19">
        <f>100000+151387.8363</f>
        <v>251387.8363</v>
      </c>
      <c r="M45" s="19">
        <f t="shared" si="15"/>
        <v>251387.8363</v>
      </c>
      <c r="N45" s="44">
        <v>0.03</v>
      </c>
      <c r="O45" s="19">
        <f t="shared" si="5"/>
        <v>243846.20121099998</v>
      </c>
      <c r="P45" s="42"/>
      <c r="Q45" s="16">
        <v>45408</v>
      </c>
      <c r="R45" s="9">
        <v>3</v>
      </c>
      <c r="S45" s="16">
        <f t="shared" si="16"/>
        <v>45405</v>
      </c>
      <c r="T45" s="12" t="s">
        <v>70</v>
      </c>
      <c r="U45" s="22"/>
      <c r="V45" s="9" t="s">
        <v>43</v>
      </c>
      <c r="W45" s="23" t="s">
        <v>168</v>
      </c>
      <c r="X45" s="25"/>
    </row>
    <row r="46" spans="1:24" s="2" customFormat="1" ht="31.15" customHeight="1">
      <c r="A46" s="9">
        <f t="shared" si="0"/>
        <v>43</v>
      </c>
      <c r="B46" s="9" t="s">
        <v>90</v>
      </c>
      <c r="C46" s="10" t="s">
        <v>169</v>
      </c>
      <c r="D46" s="11" t="s">
        <v>170</v>
      </c>
      <c r="E46" s="12" t="s">
        <v>30</v>
      </c>
      <c r="F46" s="13" t="s">
        <v>40</v>
      </c>
      <c r="G46" s="14" t="s">
        <v>32</v>
      </c>
      <c r="H46" s="12" t="s">
        <v>48</v>
      </c>
      <c r="I46" s="19">
        <v>10000</v>
      </c>
      <c r="J46" s="19">
        <v>10000</v>
      </c>
      <c r="K46" s="19"/>
      <c r="L46" s="19">
        <v>10000</v>
      </c>
      <c r="M46" s="19">
        <f t="shared" si="15"/>
        <v>10000</v>
      </c>
      <c r="N46" s="44"/>
      <c r="O46" s="19">
        <f t="shared" si="5"/>
        <v>10000</v>
      </c>
      <c r="P46" s="42"/>
      <c r="Q46" s="16">
        <v>45404</v>
      </c>
      <c r="R46" s="9">
        <v>1</v>
      </c>
      <c r="S46" s="16">
        <f t="shared" si="16"/>
        <v>45403</v>
      </c>
      <c r="T46" s="12" t="s">
        <v>70</v>
      </c>
      <c r="U46" s="22"/>
      <c r="V46" s="9" t="s">
        <v>36</v>
      </c>
      <c r="W46" s="23"/>
      <c r="X46" s="25"/>
    </row>
    <row r="47" spans="1:24" s="2" customFormat="1" ht="31.15" customHeight="1">
      <c r="A47" s="9">
        <f t="shared" si="0"/>
        <v>44</v>
      </c>
      <c r="B47" s="9"/>
      <c r="C47" s="10"/>
      <c r="D47" s="11" t="s">
        <v>171</v>
      </c>
      <c r="E47" s="12" t="s">
        <v>172</v>
      </c>
      <c r="F47" s="13" t="s">
        <v>40</v>
      </c>
      <c r="G47" s="14" t="s">
        <v>173</v>
      </c>
      <c r="H47" s="12" t="s">
        <v>48</v>
      </c>
      <c r="I47" s="19">
        <v>9450</v>
      </c>
      <c r="J47" s="118"/>
      <c r="K47" s="19"/>
      <c r="L47" s="19">
        <v>9450</v>
      </c>
      <c r="M47" s="19">
        <f t="shared" si="15"/>
        <v>9450</v>
      </c>
      <c r="N47" s="44"/>
      <c r="O47" s="19">
        <f t="shared" si="5"/>
        <v>9450</v>
      </c>
      <c r="P47" s="42"/>
      <c r="Q47" s="16">
        <v>45404</v>
      </c>
      <c r="R47" s="9">
        <v>1</v>
      </c>
      <c r="S47" s="16">
        <f t="shared" ref="S47:S48" si="17">Q47-R47</f>
        <v>45403</v>
      </c>
      <c r="T47" s="12" t="s">
        <v>70</v>
      </c>
      <c r="U47" s="22"/>
      <c r="V47" s="9" t="s">
        <v>89</v>
      </c>
      <c r="W47" s="23" t="s">
        <v>174</v>
      </c>
      <c r="X47" s="25"/>
    </row>
    <row r="48" spans="1:24" s="2" customFormat="1" ht="31.15" customHeight="1">
      <c r="A48" s="9">
        <f t="shared" si="0"/>
        <v>45</v>
      </c>
      <c r="B48" s="9" t="s">
        <v>90</v>
      </c>
      <c r="C48" s="10" t="s">
        <v>175</v>
      </c>
      <c r="D48" s="11" t="s">
        <v>176</v>
      </c>
      <c r="E48" s="12" t="s">
        <v>172</v>
      </c>
      <c r="F48" s="13" t="s">
        <v>40</v>
      </c>
      <c r="G48" s="14" t="s">
        <v>173</v>
      </c>
      <c r="H48" s="12" t="s">
        <v>48</v>
      </c>
      <c r="I48" s="19">
        <v>39000</v>
      </c>
      <c r="J48" s="19"/>
      <c r="K48" s="19"/>
      <c r="L48" s="19">
        <v>39000</v>
      </c>
      <c r="M48" s="19">
        <f t="shared" si="15"/>
        <v>39000</v>
      </c>
      <c r="N48" s="44"/>
      <c r="O48" s="19">
        <f t="shared" si="5"/>
        <v>39000</v>
      </c>
      <c r="P48" s="42"/>
      <c r="Q48" s="16">
        <v>45404</v>
      </c>
      <c r="R48" s="9">
        <v>1</v>
      </c>
      <c r="S48" s="16">
        <f t="shared" si="17"/>
        <v>45403</v>
      </c>
      <c r="T48" s="12" t="s">
        <v>70</v>
      </c>
      <c r="U48" s="22"/>
      <c r="V48" s="9" t="s">
        <v>89</v>
      </c>
      <c r="W48" s="23" t="s">
        <v>177</v>
      </c>
      <c r="X48" s="25"/>
    </row>
    <row r="49" spans="1:25" s="2" customFormat="1" ht="31.15" customHeight="1">
      <c r="A49" s="9">
        <f t="shared" si="0"/>
        <v>46</v>
      </c>
      <c r="B49" s="9" t="s">
        <v>90</v>
      </c>
      <c r="C49" s="10" t="s">
        <v>178</v>
      </c>
      <c r="D49" s="11" t="s">
        <v>179</v>
      </c>
      <c r="E49" s="12" t="s">
        <v>172</v>
      </c>
      <c r="F49" s="13" t="s">
        <v>40</v>
      </c>
      <c r="G49" s="14" t="s">
        <v>180</v>
      </c>
      <c r="H49" s="12" t="s">
        <v>48</v>
      </c>
      <c r="I49" s="19">
        <v>140700</v>
      </c>
      <c r="J49" s="19">
        <v>18760</v>
      </c>
      <c r="K49" s="19"/>
      <c r="L49" s="19">
        <v>50000</v>
      </c>
      <c r="M49" s="19">
        <f t="shared" si="15"/>
        <v>50000</v>
      </c>
      <c r="N49" s="44"/>
      <c r="O49" s="19">
        <f t="shared" si="5"/>
        <v>50000</v>
      </c>
      <c r="P49" s="42"/>
      <c r="Q49" s="16"/>
      <c r="R49" s="9"/>
      <c r="S49" s="16"/>
      <c r="T49" s="12" t="s">
        <v>70</v>
      </c>
      <c r="U49" s="22"/>
      <c r="V49" s="9" t="s">
        <v>181</v>
      </c>
      <c r="W49" s="23" t="s">
        <v>182</v>
      </c>
      <c r="X49" s="25"/>
    </row>
    <row r="50" spans="1:25" s="2" customFormat="1" ht="31.15" customHeight="1">
      <c r="A50" s="9">
        <f t="shared" si="0"/>
        <v>47</v>
      </c>
      <c r="B50" s="9" t="s">
        <v>183</v>
      </c>
      <c r="C50" s="10" t="s">
        <v>184</v>
      </c>
      <c r="D50" s="11" t="s">
        <v>185</v>
      </c>
      <c r="E50" s="12" t="s">
        <v>172</v>
      </c>
      <c r="F50" s="13" t="s">
        <v>40</v>
      </c>
      <c r="G50" s="14" t="s">
        <v>180</v>
      </c>
      <c r="H50" s="12" t="s">
        <v>48</v>
      </c>
      <c r="I50" s="19">
        <v>40459.99</v>
      </c>
      <c r="J50" s="19"/>
      <c r="K50" s="19"/>
      <c r="L50" s="19">
        <v>40459.99</v>
      </c>
      <c r="M50" s="19">
        <f t="shared" si="15"/>
        <v>40459.99</v>
      </c>
      <c r="N50" s="44"/>
      <c r="O50" s="19">
        <f t="shared" si="5"/>
        <v>40459.99</v>
      </c>
      <c r="P50" s="42"/>
      <c r="Q50" s="16"/>
      <c r="R50" s="9"/>
      <c r="S50" s="16"/>
      <c r="T50" s="12" t="s">
        <v>70</v>
      </c>
      <c r="U50" s="22"/>
      <c r="V50" s="9" t="s">
        <v>181</v>
      </c>
      <c r="W50" s="23" t="s">
        <v>186</v>
      </c>
      <c r="X50" s="25"/>
    </row>
    <row r="51" spans="1:25" ht="36" customHeight="1">
      <c r="A51" s="9">
        <f t="shared" si="0"/>
        <v>48</v>
      </c>
      <c r="B51" s="9" t="s">
        <v>90</v>
      </c>
      <c r="C51" s="9" t="s">
        <v>187</v>
      </c>
      <c r="D51" s="11" t="s">
        <v>188</v>
      </c>
      <c r="E51" s="9" t="s">
        <v>30</v>
      </c>
      <c r="F51" s="9" t="s">
        <v>31</v>
      </c>
      <c r="G51" s="9" t="s">
        <v>32</v>
      </c>
      <c r="H51" s="12" t="s">
        <v>48</v>
      </c>
      <c r="I51" s="7">
        <v>1617123.16</v>
      </c>
      <c r="J51" s="19">
        <v>269349.28533333301</v>
      </c>
      <c r="K51" s="19"/>
      <c r="L51" s="19">
        <v>200000</v>
      </c>
      <c r="M51" s="19">
        <v>100000</v>
      </c>
      <c r="N51" s="12">
        <v>0</v>
      </c>
      <c r="O51" s="19">
        <v>100000</v>
      </c>
      <c r="P51" s="42"/>
      <c r="Q51" s="16">
        <v>45405</v>
      </c>
      <c r="R51" s="60"/>
      <c r="S51" s="60"/>
      <c r="T51" s="12" t="s">
        <v>35</v>
      </c>
      <c r="U51" s="7"/>
      <c r="V51" s="9" t="s">
        <v>36</v>
      </c>
      <c r="W51" s="23" t="s">
        <v>189</v>
      </c>
    </row>
    <row r="52" spans="1:25" ht="36" customHeight="1">
      <c r="A52" s="9">
        <f t="shared" si="0"/>
        <v>49</v>
      </c>
      <c r="B52" s="9" t="s">
        <v>190</v>
      </c>
      <c r="C52" s="9" t="s">
        <v>191</v>
      </c>
      <c r="D52" s="11" t="s">
        <v>192</v>
      </c>
      <c r="E52" s="9" t="s">
        <v>30</v>
      </c>
      <c r="F52" s="9" t="s">
        <v>31</v>
      </c>
      <c r="G52" s="9" t="s">
        <v>32</v>
      </c>
      <c r="H52" s="12" t="s">
        <v>48</v>
      </c>
      <c r="I52" s="7">
        <v>815110.53</v>
      </c>
      <c r="J52" s="19">
        <v>61544.144</v>
      </c>
      <c r="K52" s="19"/>
      <c r="L52" s="19">
        <v>200000</v>
      </c>
      <c r="M52" s="19">
        <v>100000</v>
      </c>
      <c r="N52" s="12">
        <v>0</v>
      </c>
      <c r="O52" s="19">
        <v>100000</v>
      </c>
      <c r="P52" s="42"/>
      <c r="Q52" s="16">
        <v>45405</v>
      </c>
      <c r="R52" s="60"/>
      <c r="S52" s="60"/>
      <c r="T52" s="12" t="s">
        <v>35</v>
      </c>
      <c r="U52" s="7"/>
      <c r="V52" s="9" t="s">
        <v>36</v>
      </c>
      <c r="W52" s="23" t="s">
        <v>193</v>
      </c>
    </row>
    <row r="53" spans="1:25" ht="36" customHeight="1">
      <c r="A53" s="9">
        <f t="shared" si="0"/>
        <v>50</v>
      </c>
      <c r="B53" s="9" t="s">
        <v>194</v>
      </c>
      <c r="C53" s="9" t="s">
        <v>195</v>
      </c>
      <c r="D53" s="11" t="s">
        <v>196</v>
      </c>
      <c r="E53" s="9" t="s">
        <v>30</v>
      </c>
      <c r="F53" s="9" t="s">
        <v>197</v>
      </c>
      <c r="G53" s="9" t="s">
        <v>32</v>
      </c>
      <c r="H53" s="12" t="s">
        <v>48</v>
      </c>
      <c r="I53" s="7">
        <v>7950.70999999999</v>
      </c>
      <c r="J53" s="19">
        <v>18343.369333333299</v>
      </c>
      <c r="K53" s="19"/>
      <c r="L53" s="19">
        <v>68209.06</v>
      </c>
      <c r="M53" s="19">
        <v>68209.06</v>
      </c>
      <c r="N53" s="12"/>
      <c r="O53" s="19">
        <v>68209.06</v>
      </c>
      <c r="P53" s="42"/>
      <c r="Q53" s="16">
        <v>45410</v>
      </c>
      <c r="R53" s="60"/>
      <c r="S53" s="60"/>
      <c r="T53" s="12" t="s">
        <v>35</v>
      </c>
      <c r="U53" s="7"/>
      <c r="V53" s="9" t="s">
        <v>36</v>
      </c>
      <c r="W53" s="23"/>
    </row>
    <row r="54" spans="1:25" ht="36" customHeight="1">
      <c r="A54" s="9">
        <f t="shared" si="0"/>
        <v>51</v>
      </c>
      <c r="B54" s="9" t="s">
        <v>198</v>
      </c>
      <c r="C54" s="9" t="s">
        <v>199</v>
      </c>
      <c r="D54" s="11" t="s">
        <v>200</v>
      </c>
      <c r="E54" s="9" t="s">
        <v>30</v>
      </c>
      <c r="F54" s="9" t="s">
        <v>31</v>
      </c>
      <c r="G54" s="9" t="s">
        <v>32</v>
      </c>
      <c r="H54" s="12" t="s">
        <v>48</v>
      </c>
      <c r="I54" s="7">
        <v>144280.10999999999</v>
      </c>
      <c r="J54" s="19">
        <v>15563.868</v>
      </c>
      <c r="K54" s="19"/>
      <c r="L54" s="19">
        <v>50000</v>
      </c>
      <c r="M54" s="19">
        <v>30000</v>
      </c>
      <c r="N54" s="12"/>
      <c r="O54" s="19">
        <v>30000</v>
      </c>
      <c r="P54" s="42"/>
      <c r="Q54" s="16">
        <v>45406</v>
      </c>
      <c r="R54" s="60"/>
      <c r="S54" s="60"/>
      <c r="T54" s="12" t="s">
        <v>35</v>
      </c>
      <c r="U54" s="7"/>
      <c r="V54" s="9" t="s">
        <v>36</v>
      </c>
      <c r="W54" s="23"/>
    </row>
    <row r="55" spans="1:25" ht="36" customHeight="1">
      <c r="A55" s="9">
        <f t="shared" si="0"/>
        <v>52</v>
      </c>
      <c r="B55" s="9" t="s">
        <v>190</v>
      </c>
      <c r="C55" s="9" t="s">
        <v>201</v>
      </c>
      <c r="D55" s="11" t="s">
        <v>202</v>
      </c>
      <c r="E55" s="9" t="s">
        <v>30</v>
      </c>
      <c r="F55" s="9" t="s">
        <v>31</v>
      </c>
      <c r="G55" s="9" t="s">
        <v>32</v>
      </c>
      <c r="H55" s="12" t="s">
        <v>48</v>
      </c>
      <c r="I55" s="7">
        <v>1547082.58</v>
      </c>
      <c r="J55" s="19">
        <v>95675.269333333301</v>
      </c>
      <c r="K55" s="19"/>
      <c r="L55" s="19">
        <v>200000</v>
      </c>
      <c r="M55" s="19">
        <v>100000</v>
      </c>
      <c r="N55" s="12">
        <v>0.03</v>
      </c>
      <c r="O55" s="19">
        <v>97000</v>
      </c>
      <c r="P55" s="42"/>
      <c r="Q55" s="16">
        <v>45406</v>
      </c>
      <c r="R55" s="60"/>
      <c r="S55" s="60"/>
      <c r="T55" s="12" t="s">
        <v>35</v>
      </c>
      <c r="U55" s="7"/>
      <c r="V55" s="9" t="s">
        <v>36</v>
      </c>
      <c r="W55" s="23"/>
    </row>
    <row r="56" spans="1:25" ht="36" customHeight="1">
      <c r="A56" s="9">
        <f t="shared" si="0"/>
        <v>53</v>
      </c>
      <c r="B56" s="9" t="s">
        <v>45</v>
      </c>
      <c r="C56" s="10" t="s">
        <v>203</v>
      </c>
      <c r="D56" s="11" t="s">
        <v>204</v>
      </c>
      <c r="E56" s="12" t="s">
        <v>30</v>
      </c>
      <c r="F56" s="13" t="s">
        <v>31</v>
      </c>
      <c r="G56" s="14" t="s">
        <v>54</v>
      </c>
      <c r="H56" s="12" t="s">
        <v>41</v>
      </c>
      <c r="I56" s="7">
        <f>VLOOKUP(D56,[1]Sheet1!$C$1:$AV$65536,46,0)</f>
        <v>3512209.82</v>
      </c>
      <c r="J56" s="19"/>
      <c r="K56" s="19">
        <v>400000</v>
      </c>
      <c r="L56" s="19">
        <v>800000</v>
      </c>
      <c r="M56" s="19">
        <f>L56</f>
        <v>800000</v>
      </c>
      <c r="N56" s="12"/>
      <c r="O56" s="19">
        <f t="shared" ref="O56:O58" si="18">M56*(1-N56)</f>
        <v>800000</v>
      </c>
      <c r="P56" s="16"/>
      <c r="Q56" s="56">
        <v>45412</v>
      </c>
      <c r="R56" s="16"/>
      <c r="S56" s="12"/>
      <c r="T56" s="12" t="s">
        <v>56</v>
      </c>
      <c r="U56" s="9"/>
      <c r="V56" s="9" t="s">
        <v>205</v>
      </c>
      <c r="W56" s="23" t="s">
        <v>206</v>
      </c>
      <c r="X56" s="3"/>
    </row>
    <row r="57" spans="1:25" ht="36" customHeight="1">
      <c r="A57" s="9">
        <f t="shared" si="0"/>
        <v>54</v>
      </c>
      <c r="B57" s="9" t="s">
        <v>45</v>
      </c>
      <c r="C57" s="10" t="s">
        <v>207</v>
      </c>
      <c r="D57" s="27" t="s">
        <v>208</v>
      </c>
      <c r="E57" s="12" t="s">
        <v>30</v>
      </c>
      <c r="F57" s="13" t="s">
        <v>31</v>
      </c>
      <c r="G57" s="14" t="s">
        <v>54</v>
      </c>
      <c r="H57" s="12" t="s">
        <v>41</v>
      </c>
      <c r="I57" s="7">
        <v>1588030.05</v>
      </c>
      <c r="J57" s="19"/>
      <c r="K57" s="19">
        <v>500000</v>
      </c>
      <c r="L57" s="19">
        <v>500000</v>
      </c>
      <c r="M57" s="19">
        <f t="shared" ref="M57:M58" si="19">L57</f>
        <v>500000</v>
      </c>
      <c r="N57" s="12"/>
      <c r="O57" s="19">
        <f t="shared" si="18"/>
        <v>500000</v>
      </c>
      <c r="P57" s="16"/>
      <c r="Q57" s="56">
        <v>45412</v>
      </c>
      <c r="R57" s="16"/>
      <c r="S57" s="12"/>
      <c r="T57" s="12" t="s">
        <v>56</v>
      </c>
      <c r="U57" s="9"/>
      <c r="V57" s="9" t="s">
        <v>205</v>
      </c>
      <c r="W57" s="23" t="s">
        <v>44</v>
      </c>
      <c r="X57" s="3"/>
    </row>
    <row r="58" spans="1:25" ht="36" customHeight="1">
      <c r="A58" s="9">
        <f t="shared" si="0"/>
        <v>55</v>
      </c>
      <c r="B58" s="9" t="s">
        <v>45</v>
      </c>
      <c r="C58" s="10" t="s">
        <v>209</v>
      </c>
      <c r="D58" s="27" t="s">
        <v>210</v>
      </c>
      <c r="E58" s="9" t="s">
        <v>30</v>
      </c>
      <c r="F58" s="13" t="s">
        <v>31</v>
      </c>
      <c r="G58" s="14" t="s">
        <v>54</v>
      </c>
      <c r="H58" s="12" t="s">
        <v>41</v>
      </c>
      <c r="I58" s="19">
        <f>VLOOKUP(D58,[1]Sheet1!$C$1:$AV$65536,46,0)</f>
        <v>982777.91</v>
      </c>
      <c r="J58" s="19"/>
      <c r="K58" s="19">
        <v>200000</v>
      </c>
      <c r="L58" s="19">
        <v>200000</v>
      </c>
      <c r="M58" s="19">
        <f t="shared" si="19"/>
        <v>200000</v>
      </c>
      <c r="N58" s="12"/>
      <c r="O58" s="19">
        <f t="shared" si="18"/>
        <v>200000</v>
      </c>
      <c r="P58" s="16"/>
      <c r="Q58" s="56">
        <v>45417</v>
      </c>
      <c r="R58" s="16"/>
      <c r="S58" s="12"/>
      <c r="T58" s="12" t="s">
        <v>56</v>
      </c>
      <c r="U58" s="9"/>
      <c r="V58" s="9" t="s">
        <v>205</v>
      </c>
      <c r="W58" s="23" t="s">
        <v>44</v>
      </c>
      <c r="X58" s="3"/>
    </row>
    <row r="59" spans="1:25" ht="36" customHeight="1">
      <c r="A59" s="9">
        <f t="shared" si="0"/>
        <v>56</v>
      </c>
      <c r="B59" s="9" t="s">
        <v>27</v>
      </c>
      <c r="C59" s="10" t="s">
        <v>211</v>
      </c>
      <c r="D59" s="11" t="s">
        <v>212</v>
      </c>
      <c r="E59" s="9" t="s">
        <v>30</v>
      </c>
      <c r="F59" s="13" t="s">
        <v>40</v>
      </c>
      <c r="G59" s="14" t="s">
        <v>54</v>
      </c>
      <c r="H59" s="12" t="s">
        <v>48</v>
      </c>
      <c r="I59" s="7">
        <v>2554924.42</v>
      </c>
      <c r="J59" s="19">
        <v>230560.95333333299</v>
      </c>
      <c r="K59" s="19"/>
      <c r="L59" s="66">
        <v>110000</v>
      </c>
      <c r="M59" s="66">
        <v>110000</v>
      </c>
      <c r="N59" s="44">
        <v>0.03</v>
      </c>
      <c r="O59" s="19">
        <f>M59*0.97</f>
        <v>106700</v>
      </c>
      <c r="P59" s="16"/>
      <c r="Q59" s="16">
        <v>45408</v>
      </c>
      <c r="R59" s="9"/>
      <c r="S59" s="16">
        <v>45406</v>
      </c>
      <c r="T59" s="12" t="s">
        <v>35</v>
      </c>
      <c r="U59" s="9"/>
      <c r="V59" s="14" t="s">
        <v>153</v>
      </c>
      <c r="W59" s="14" t="s">
        <v>213</v>
      </c>
    </row>
    <row r="60" spans="1:25" ht="36" customHeight="1">
      <c r="A60" s="9">
        <f t="shared" si="0"/>
        <v>57</v>
      </c>
      <c r="B60" s="9" t="s">
        <v>214</v>
      </c>
      <c r="C60" s="10" t="s">
        <v>215</v>
      </c>
      <c r="D60" s="11" t="s">
        <v>216</v>
      </c>
      <c r="E60" s="9" t="s">
        <v>30</v>
      </c>
      <c r="F60" s="13" t="s">
        <v>40</v>
      </c>
      <c r="G60" s="14" t="s">
        <v>54</v>
      </c>
      <c r="H60" s="12" t="s">
        <v>48</v>
      </c>
      <c r="I60" s="12">
        <v>329677.94</v>
      </c>
      <c r="J60" s="19">
        <v>47265.232000000004</v>
      </c>
      <c r="K60" s="19"/>
      <c r="L60" s="19">
        <v>50000</v>
      </c>
      <c r="M60" s="19">
        <v>50000</v>
      </c>
      <c r="N60" s="44">
        <v>0.03</v>
      </c>
      <c r="O60" s="19">
        <f t="shared" ref="O60" si="20">M60*0.97</f>
        <v>48500</v>
      </c>
      <c r="P60" s="16"/>
      <c r="Q60" s="16">
        <v>45410</v>
      </c>
      <c r="R60" s="9">
        <v>3</v>
      </c>
      <c r="S60" s="16">
        <v>45408</v>
      </c>
      <c r="T60" s="12" t="s">
        <v>35</v>
      </c>
      <c r="U60" s="7"/>
      <c r="V60" s="9" t="s">
        <v>43</v>
      </c>
      <c r="W60" s="23" t="s">
        <v>217</v>
      </c>
      <c r="X60" s="3"/>
    </row>
    <row r="61" spans="1:25" ht="36" customHeight="1">
      <c r="A61" s="9">
        <f t="shared" si="0"/>
        <v>58</v>
      </c>
      <c r="B61" s="9" t="s">
        <v>45</v>
      </c>
      <c r="C61" s="10" t="s">
        <v>218</v>
      </c>
      <c r="D61" s="11" t="s">
        <v>219</v>
      </c>
      <c r="E61" s="12" t="s">
        <v>30</v>
      </c>
      <c r="F61" s="13" t="s">
        <v>31</v>
      </c>
      <c r="G61" s="14" t="s">
        <v>32</v>
      </c>
      <c r="H61" s="12" t="s">
        <v>48</v>
      </c>
      <c r="I61" s="7">
        <v>13000</v>
      </c>
      <c r="J61" s="19">
        <v>8005.8720000000003</v>
      </c>
      <c r="K61" s="19"/>
      <c r="L61" s="7">
        <v>13000</v>
      </c>
      <c r="M61" s="7">
        <v>13000</v>
      </c>
      <c r="N61" s="12"/>
      <c r="O61" s="7">
        <v>13000</v>
      </c>
      <c r="P61" s="12" t="s">
        <v>220</v>
      </c>
      <c r="Q61" s="16">
        <v>45409</v>
      </c>
      <c r="R61" s="9">
        <v>9</v>
      </c>
      <c r="S61" s="16">
        <v>45404</v>
      </c>
      <c r="T61" s="12" t="s">
        <v>70</v>
      </c>
      <c r="U61" s="7"/>
      <c r="V61" s="9" t="s">
        <v>125</v>
      </c>
      <c r="W61" s="23" t="s">
        <v>221</v>
      </c>
      <c r="X61" s="3"/>
      <c r="Y61" s="6"/>
    </row>
    <row r="62" spans="1:25" ht="36" customHeight="1">
      <c r="A62" s="9">
        <f t="shared" si="0"/>
        <v>59</v>
      </c>
      <c r="B62" s="9" t="s">
        <v>45</v>
      </c>
      <c r="C62" s="10" t="s">
        <v>222</v>
      </c>
      <c r="D62" s="102" t="s">
        <v>223</v>
      </c>
      <c r="E62" s="12" t="s">
        <v>30</v>
      </c>
      <c r="F62" s="13" t="s">
        <v>31</v>
      </c>
      <c r="G62" s="14" t="s">
        <v>32</v>
      </c>
      <c r="H62" s="12" t="s">
        <v>48</v>
      </c>
      <c r="I62" s="127">
        <v>2996.5</v>
      </c>
      <c r="J62" s="19">
        <v>399.53333333333302</v>
      </c>
      <c r="K62" s="19"/>
      <c r="L62" s="19">
        <v>2996.5</v>
      </c>
      <c r="M62" s="19">
        <v>2996.5</v>
      </c>
      <c r="N62" s="12"/>
      <c r="O62" s="19">
        <v>2996.5</v>
      </c>
      <c r="P62" s="19"/>
      <c r="Q62" s="16">
        <v>45409</v>
      </c>
      <c r="R62" s="9">
        <v>5</v>
      </c>
      <c r="S62" s="16">
        <v>45404</v>
      </c>
      <c r="T62" s="12" t="s">
        <v>70</v>
      </c>
      <c r="U62" s="7"/>
      <c r="V62" s="9" t="s">
        <v>125</v>
      </c>
      <c r="W62" s="23" t="s">
        <v>221</v>
      </c>
      <c r="X62" s="3"/>
      <c r="Y62" s="6"/>
    </row>
    <row r="63" spans="1:25" ht="36" customHeight="1">
      <c r="A63" s="9">
        <f t="shared" si="0"/>
        <v>60</v>
      </c>
      <c r="B63" s="9" t="s">
        <v>45</v>
      </c>
      <c r="C63" s="10" t="s">
        <v>224</v>
      </c>
      <c r="D63" s="11" t="s">
        <v>225</v>
      </c>
      <c r="E63" s="12" t="s">
        <v>30</v>
      </c>
      <c r="F63" s="13" t="s">
        <v>31</v>
      </c>
      <c r="G63" s="14" t="s">
        <v>32</v>
      </c>
      <c r="H63" s="12" t="s">
        <v>48</v>
      </c>
      <c r="I63" s="7">
        <v>242902.54</v>
      </c>
      <c r="J63" s="19">
        <v>103097.864</v>
      </c>
      <c r="K63" s="19"/>
      <c r="L63" s="7">
        <v>242902.54</v>
      </c>
      <c r="M63" s="7">
        <v>242902.54</v>
      </c>
      <c r="N63" s="12"/>
      <c r="O63" s="7">
        <v>242902.54</v>
      </c>
      <c r="P63" s="19"/>
      <c r="Q63" s="16">
        <v>45409</v>
      </c>
      <c r="R63" s="9">
        <v>2</v>
      </c>
      <c r="S63" s="16">
        <v>45404</v>
      </c>
      <c r="T63" s="12" t="s">
        <v>70</v>
      </c>
      <c r="U63" s="7"/>
      <c r="V63" s="9" t="s">
        <v>125</v>
      </c>
      <c r="W63" s="23"/>
      <c r="X63" s="3"/>
      <c r="Y63" s="6"/>
    </row>
    <row r="64" spans="1:25" ht="36" customHeight="1">
      <c r="A64" s="9">
        <f t="shared" si="0"/>
        <v>61</v>
      </c>
      <c r="B64" s="9" t="s">
        <v>45</v>
      </c>
      <c r="C64" s="10" t="s">
        <v>226</v>
      </c>
      <c r="D64" s="11" t="s">
        <v>227</v>
      </c>
      <c r="E64" s="12" t="s">
        <v>30</v>
      </c>
      <c r="F64" s="13" t="s">
        <v>31</v>
      </c>
      <c r="G64" s="14" t="s">
        <v>32</v>
      </c>
      <c r="H64" s="12" t="s">
        <v>48</v>
      </c>
      <c r="I64" s="7">
        <v>13785</v>
      </c>
      <c r="J64" s="19">
        <v>2816.1426666666698</v>
      </c>
      <c r="K64" s="19"/>
      <c r="L64" s="7">
        <v>13785</v>
      </c>
      <c r="M64" s="7">
        <v>13785</v>
      </c>
      <c r="N64" s="12"/>
      <c r="O64" s="7">
        <v>13785</v>
      </c>
      <c r="P64" s="19"/>
      <c r="Q64" s="16">
        <v>45409</v>
      </c>
      <c r="R64" s="9">
        <v>4</v>
      </c>
      <c r="S64" s="16">
        <v>45404</v>
      </c>
      <c r="T64" s="12" t="s">
        <v>70</v>
      </c>
      <c r="U64" s="7"/>
      <c r="V64" s="9" t="s">
        <v>125</v>
      </c>
      <c r="W64" s="23"/>
      <c r="X64" s="3"/>
      <c r="Y64" s="6"/>
    </row>
    <row r="65" spans="1:25" ht="36" customHeight="1">
      <c r="A65" s="9">
        <f t="shared" si="0"/>
        <v>62</v>
      </c>
      <c r="B65" s="9" t="s">
        <v>45</v>
      </c>
      <c r="C65" s="10" t="s">
        <v>228</v>
      </c>
      <c r="D65" s="11" t="s">
        <v>229</v>
      </c>
      <c r="E65" s="12" t="s">
        <v>30</v>
      </c>
      <c r="F65" s="13" t="s">
        <v>31</v>
      </c>
      <c r="G65" s="14" t="s">
        <v>32</v>
      </c>
      <c r="H65" s="12" t="s">
        <v>48</v>
      </c>
      <c r="I65" s="7">
        <v>644913.44999999995</v>
      </c>
      <c r="J65" s="19">
        <v>122908.470666667</v>
      </c>
      <c r="K65" s="19"/>
      <c r="L65" s="19">
        <v>100000</v>
      </c>
      <c r="M65" s="19">
        <v>100000</v>
      </c>
      <c r="N65" s="12"/>
      <c r="O65" s="19">
        <v>100000</v>
      </c>
      <c r="P65" s="19"/>
      <c r="Q65" s="16">
        <v>45409</v>
      </c>
      <c r="R65" s="9">
        <v>5</v>
      </c>
      <c r="S65" s="16">
        <v>45404</v>
      </c>
      <c r="T65" s="12" t="s">
        <v>70</v>
      </c>
      <c r="U65" s="7"/>
      <c r="V65" s="9" t="s">
        <v>125</v>
      </c>
      <c r="W65" s="23"/>
      <c r="X65" s="3"/>
      <c r="Y65" s="6"/>
    </row>
    <row r="66" spans="1:25" ht="36" customHeight="1">
      <c r="A66" s="9">
        <f t="shared" si="0"/>
        <v>63</v>
      </c>
      <c r="B66" s="9" t="s">
        <v>45</v>
      </c>
      <c r="C66" s="10" t="s">
        <v>230</v>
      </c>
      <c r="D66" s="11" t="s">
        <v>231</v>
      </c>
      <c r="E66" s="12" t="s">
        <v>30</v>
      </c>
      <c r="F66" s="13" t="s">
        <v>31</v>
      </c>
      <c r="G66" s="14" t="s">
        <v>32</v>
      </c>
      <c r="H66" s="12" t="s">
        <v>48</v>
      </c>
      <c r="I66" s="7">
        <v>1551874.44</v>
      </c>
      <c r="J66" s="19">
        <v>146348.89199999999</v>
      </c>
      <c r="K66" s="19"/>
      <c r="L66" s="19">
        <v>100000</v>
      </c>
      <c r="M66" s="19">
        <v>100000</v>
      </c>
      <c r="N66" s="12"/>
      <c r="O66" s="19">
        <v>100000</v>
      </c>
      <c r="P66" s="19"/>
      <c r="Q66" s="16">
        <v>45409</v>
      </c>
      <c r="R66" s="9">
        <v>2</v>
      </c>
      <c r="S66" s="16">
        <v>45404</v>
      </c>
      <c r="T66" s="12" t="s">
        <v>70</v>
      </c>
      <c r="U66" s="7"/>
      <c r="V66" s="9" t="s">
        <v>125</v>
      </c>
      <c r="W66" s="23"/>
      <c r="X66" s="3"/>
      <c r="Y66" s="6"/>
    </row>
    <row r="67" spans="1:25" ht="36" customHeight="1">
      <c r="A67" s="9">
        <f t="shared" si="0"/>
        <v>64</v>
      </c>
      <c r="B67" s="9" t="s">
        <v>45</v>
      </c>
      <c r="C67" s="10" t="s">
        <v>232</v>
      </c>
      <c r="D67" s="11" t="s">
        <v>233</v>
      </c>
      <c r="E67" s="12" t="s">
        <v>30</v>
      </c>
      <c r="F67" s="13" t="s">
        <v>31</v>
      </c>
      <c r="G67" s="14" t="s">
        <v>32</v>
      </c>
      <c r="H67" s="12" t="s">
        <v>48</v>
      </c>
      <c r="I67" s="7">
        <v>885896.56</v>
      </c>
      <c r="J67" s="19">
        <v>148333.838666667</v>
      </c>
      <c r="K67" s="19"/>
      <c r="L67" s="19">
        <v>150000</v>
      </c>
      <c r="M67" s="19">
        <v>150000</v>
      </c>
      <c r="N67" s="12"/>
      <c r="O67" s="19">
        <v>150000</v>
      </c>
      <c r="P67" s="19"/>
      <c r="Q67" s="16">
        <v>45422</v>
      </c>
      <c r="R67" s="9">
        <v>15</v>
      </c>
      <c r="S67" s="16">
        <v>45410</v>
      </c>
      <c r="T67" s="12" t="s">
        <v>70</v>
      </c>
      <c r="U67" s="7"/>
      <c r="V67" s="9" t="s">
        <v>125</v>
      </c>
      <c r="W67" s="23"/>
      <c r="X67" s="3"/>
      <c r="Y67" s="6"/>
    </row>
    <row r="68" spans="1:25" ht="36" customHeight="1">
      <c r="A68" s="9">
        <f t="shared" si="0"/>
        <v>65</v>
      </c>
      <c r="B68" s="9" t="s">
        <v>45</v>
      </c>
      <c r="C68" s="10" t="s">
        <v>234</v>
      </c>
      <c r="D68" s="11" t="s">
        <v>235</v>
      </c>
      <c r="E68" s="12" t="s">
        <v>30</v>
      </c>
      <c r="F68" s="13" t="s">
        <v>31</v>
      </c>
      <c r="G68" s="14" t="s">
        <v>32</v>
      </c>
      <c r="H68" s="12" t="s">
        <v>48</v>
      </c>
      <c r="I68" s="7">
        <v>570888.88</v>
      </c>
      <c r="J68" s="19">
        <v>82378.045333333401</v>
      </c>
      <c r="K68" s="19"/>
      <c r="L68" s="19">
        <v>100000</v>
      </c>
      <c r="M68" s="19">
        <v>100000</v>
      </c>
      <c r="N68" s="12"/>
      <c r="O68" s="19">
        <v>100000</v>
      </c>
      <c r="P68" s="19"/>
      <c r="Q68" s="16">
        <v>45423</v>
      </c>
      <c r="R68" s="9">
        <v>15</v>
      </c>
      <c r="S68" s="16">
        <v>45411</v>
      </c>
      <c r="T68" s="12" t="s">
        <v>70</v>
      </c>
      <c r="U68" s="7"/>
      <c r="V68" s="9" t="s">
        <v>125</v>
      </c>
      <c r="W68" s="23"/>
      <c r="X68" s="3"/>
      <c r="Y68" s="6"/>
    </row>
    <row r="69" spans="1:25" ht="36" customHeight="1">
      <c r="A69" s="9">
        <f t="shared" si="0"/>
        <v>66</v>
      </c>
      <c r="B69" s="9" t="s">
        <v>45</v>
      </c>
      <c r="C69" s="10" t="s">
        <v>236</v>
      </c>
      <c r="D69" s="11" t="s">
        <v>237</v>
      </c>
      <c r="E69" s="12" t="s">
        <v>30</v>
      </c>
      <c r="F69" s="13" t="s">
        <v>31</v>
      </c>
      <c r="G69" s="14" t="s">
        <v>32</v>
      </c>
      <c r="H69" s="12" t="s">
        <v>48</v>
      </c>
      <c r="I69" s="7">
        <v>338661</v>
      </c>
      <c r="J69" s="19">
        <v>45154.8</v>
      </c>
      <c r="K69" s="19"/>
      <c r="L69" s="19">
        <v>338661</v>
      </c>
      <c r="M69" s="19">
        <v>338661</v>
      </c>
      <c r="N69" s="12"/>
      <c r="O69" s="19">
        <v>338661</v>
      </c>
      <c r="P69" s="19"/>
      <c r="Q69" s="16">
        <v>45423</v>
      </c>
      <c r="R69" s="9">
        <v>30</v>
      </c>
      <c r="S69" s="16">
        <v>45422</v>
      </c>
      <c r="T69" s="12" t="s">
        <v>70</v>
      </c>
      <c r="U69" s="7"/>
      <c r="V69" s="9" t="s">
        <v>125</v>
      </c>
      <c r="W69" s="23" t="s">
        <v>238</v>
      </c>
      <c r="X69" s="3"/>
      <c r="Y69" s="6"/>
    </row>
    <row r="70" spans="1:25" ht="36" customHeight="1">
      <c r="A70" s="9">
        <f t="shared" si="0"/>
        <v>67</v>
      </c>
      <c r="B70" s="9" t="s">
        <v>45</v>
      </c>
      <c r="C70" s="10" t="s">
        <v>239</v>
      </c>
      <c r="D70" s="11" t="s">
        <v>240</v>
      </c>
      <c r="E70" s="12" t="s">
        <v>30</v>
      </c>
      <c r="F70" s="13" t="s">
        <v>31</v>
      </c>
      <c r="G70" s="14" t="s">
        <v>32</v>
      </c>
      <c r="H70" s="12" t="s">
        <v>48</v>
      </c>
      <c r="I70" s="7">
        <v>12530.25</v>
      </c>
      <c r="J70" s="19">
        <v>1670.7</v>
      </c>
      <c r="K70" s="19"/>
      <c r="L70" s="19">
        <v>12530.25</v>
      </c>
      <c r="M70" s="19">
        <v>12530.25</v>
      </c>
      <c r="N70" s="12"/>
      <c r="O70" s="19">
        <v>12530.25</v>
      </c>
      <c r="P70" s="19"/>
      <c r="Q70" s="16">
        <v>45423</v>
      </c>
      <c r="R70" s="9">
        <v>30</v>
      </c>
      <c r="S70" s="16">
        <v>45422</v>
      </c>
      <c r="T70" s="12" t="s">
        <v>70</v>
      </c>
      <c r="U70" s="7"/>
      <c r="V70" s="9" t="s">
        <v>125</v>
      </c>
      <c r="W70" s="23" t="s">
        <v>221</v>
      </c>
      <c r="X70" s="3"/>
      <c r="Y70" s="6"/>
    </row>
    <row r="71" spans="1:25" ht="36" customHeight="1">
      <c r="A71" s="9">
        <f t="shared" si="0"/>
        <v>68</v>
      </c>
      <c r="B71" s="9" t="s">
        <v>45</v>
      </c>
      <c r="C71" s="10" t="s">
        <v>241</v>
      </c>
      <c r="D71" s="11" t="s">
        <v>242</v>
      </c>
      <c r="E71" s="12" t="s">
        <v>30</v>
      </c>
      <c r="F71" s="13" t="s">
        <v>31</v>
      </c>
      <c r="G71" s="14" t="s">
        <v>32</v>
      </c>
      <c r="H71" s="12" t="s">
        <v>48</v>
      </c>
      <c r="I71" s="7">
        <v>92255.8</v>
      </c>
      <c r="J71" s="19">
        <v>28042.170666666701</v>
      </c>
      <c r="K71" s="19"/>
      <c r="L71" s="19">
        <v>92255.8</v>
      </c>
      <c r="M71" s="19">
        <v>92255.8</v>
      </c>
      <c r="N71" s="12"/>
      <c r="O71" s="19">
        <v>92255.8</v>
      </c>
      <c r="P71" s="19"/>
      <c r="Q71" s="16">
        <v>45423</v>
      </c>
      <c r="R71" s="9">
        <v>30</v>
      </c>
      <c r="S71" s="16">
        <v>45422</v>
      </c>
      <c r="T71" s="12" t="s">
        <v>70</v>
      </c>
      <c r="U71" s="7"/>
      <c r="V71" s="9" t="s">
        <v>125</v>
      </c>
      <c r="W71" s="23"/>
      <c r="X71" s="3"/>
      <c r="Y71" s="6"/>
    </row>
    <row r="72" spans="1:25" ht="36" customHeight="1">
      <c r="A72" s="9">
        <f t="shared" si="0"/>
        <v>69</v>
      </c>
      <c r="B72" s="9" t="s">
        <v>45</v>
      </c>
      <c r="C72" s="10" t="s">
        <v>243</v>
      </c>
      <c r="D72" s="11" t="s">
        <v>244</v>
      </c>
      <c r="E72" s="12" t="s">
        <v>30</v>
      </c>
      <c r="F72" s="13" t="s">
        <v>31</v>
      </c>
      <c r="G72" s="14" t="s">
        <v>32</v>
      </c>
      <c r="H72" s="12" t="s">
        <v>48</v>
      </c>
      <c r="I72" s="7">
        <v>70604.95</v>
      </c>
      <c r="J72" s="19">
        <v>12217.683999999999</v>
      </c>
      <c r="K72" s="19"/>
      <c r="L72" s="19">
        <v>70604.95</v>
      </c>
      <c r="M72" s="19">
        <v>70604.95</v>
      </c>
      <c r="N72" s="12"/>
      <c r="O72" s="19">
        <v>70604.95</v>
      </c>
      <c r="P72" s="19"/>
      <c r="Q72" s="16">
        <v>45409</v>
      </c>
      <c r="R72" s="9">
        <v>2</v>
      </c>
      <c r="S72" s="16">
        <v>45404</v>
      </c>
      <c r="T72" s="12" t="s">
        <v>70</v>
      </c>
      <c r="U72" s="7"/>
      <c r="V72" s="9" t="s">
        <v>125</v>
      </c>
      <c r="W72" s="23"/>
      <c r="X72" s="3"/>
      <c r="Y72" s="6"/>
    </row>
    <row r="73" spans="1:25" ht="36" customHeight="1">
      <c r="A73" s="9">
        <f t="shared" si="0"/>
        <v>70</v>
      </c>
      <c r="B73" s="9" t="s">
        <v>45</v>
      </c>
      <c r="C73" s="10" t="s">
        <v>245</v>
      </c>
      <c r="D73" s="11" t="s">
        <v>246</v>
      </c>
      <c r="E73" s="12" t="s">
        <v>30</v>
      </c>
      <c r="F73" s="13" t="s">
        <v>31</v>
      </c>
      <c r="G73" s="14" t="s">
        <v>32</v>
      </c>
      <c r="H73" s="12" t="s">
        <v>48</v>
      </c>
      <c r="I73" s="7">
        <v>378903.74</v>
      </c>
      <c r="J73" s="19">
        <v>14632.324000000001</v>
      </c>
      <c r="K73" s="19"/>
      <c r="L73" s="19">
        <v>50000</v>
      </c>
      <c r="M73" s="19">
        <v>50000</v>
      </c>
      <c r="N73" s="12"/>
      <c r="O73" s="19">
        <v>50000</v>
      </c>
      <c r="P73" s="19"/>
      <c r="Q73" s="16">
        <v>45409</v>
      </c>
      <c r="R73" s="9">
        <v>2</v>
      </c>
      <c r="S73" s="16">
        <v>45404</v>
      </c>
      <c r="T73" s="12" t="s">
        <v>70</v>
      </c>
      <c r="U73" s="7"/>
      <c r="V73" s="9" t="s">
        <v>125</v>
      </c>
      <c r="W73" s="23"/>
      <c r="X73" s="3"/>
      <c r="Y73" s="6"/>
    </row>
    <row r="74" spans="1:25" ht="36" customHeight="1">
      <c r="A74" s="9">
        <f t="shared" si="0"/>
        <v>71</v>
      </c>
      <c r="B74" s="9" t="s">
        <v>45</v>
      </c>
      <c r="C74" s="105" t="s">
        <v>247</v>
      </c>
      <c r="D74" s="106" t="s">
        <v>248</v>
      </c>
      <c r="E74" s="12" t="s">
        <v>30</v>
      </c>
      <c r="F74" s="13" t="s">
        <v>31</v>
      </c>
      <c r="G74" s="14" t="s">
        <v>32</v>
      </c>
      <c r="H74" s="12" t="s">
        <v>48</v>
      </c>
      <c r="I74" s="7">
        <v>6960476.6900000004</v>
      </c>
      <c r="J74" s="19">
        <v>302920.90933333302</v>
      </c>
      <c r="K74" s="19"/>
      <c r="L74" s="19">
        <v>300000</v>
      </c>
      <c r="M74" s="19">
        <v>300000</v>
      </c>
      <c r="N74" s="12"/>
      <c r="O74" s="19">
        <v>300000</v>
      </c>
      <c r="P74" s="19"/>
      <c r="Q74" s="16">
        <v>45409</v>
      </c>
      <c r="R74" s="9">
        <v>2</v>
      </c>
      <c r="S74" s="16">
        <v>45404</v>
      </c>
      <c r="T74" s="12" t="s">
        <v>70</v>
      </c>
      <c r="U74" s="7"/>
      <c r="V74" s="9" t="s">
        <v>125</v>
      </c>
      <c r="W74" s="23" t="s">
        <v>249</v>
      </c>
      <c r="X74" s="3"/>
      <c r="Y74" s="6"/>
    </row>
    <row r="75" spans="1:25" ht="36" customHeight="1">
      <c r="A75" s="9">
        <f t="shared" si="0"/>
        <v>72</v>
      </c>
      <c r="B75" s="9" t="s">
        <v>45</v>
      </c>
      <c r="C75" s="10" t="s">
        <v>250</v>
      </c>
      <c r="D75" s="11" t="s">
        <v>251</v>
      </c>
      <c r="E75" s="12" t="s">
        <v>30</v>
      </c>
      <c r="F75" s="13" t="s">
        <v>31</v>
      </c>
      <c r="G75" s="14" t="s">
        <v>32</v>
      </c>
      <c r="H75" s="12" t="s">
        <v>48</v>
      </c>
      <c r="I75" s="7">
        <v>117519.07</v>
      </c>
      <c r="J75" s="19">
        <v>11571.3173333333</v>
      </c>
      <c r="K75" s="19"/>
      <c r="L75" s="19">
        <v>117519.07</v>
      </c>
      <c r="M75" s="19">
        <v>117519.07</v>
      </c>
      <c r="N75" s="12"/>
      <c r="O75" s="19">
        <v>117519.07</v>
      </c>
      <c r="P75" s="19"/>
      <c r="Q75" s="16">
        <v>45429</v>
      </c>
      <c r="R75" s="9">
        <v>15</v>
      </c>
      <c r="S75" s="16">
        <v>45411</v>
      </c>
      <c r="T75" s="12" t="s">
        <v>70</v>
      </c>
      <c r="U75" s="7"/>
      <c r="V75" s="9" t="s">
        <v>125</v>
      </c>
      <c r="W75" s="23"/>
      <c r="X75" s="3"/>
      <c r="Y75" s="6"/>
    </row>
    <row r="76" spans="1:25" ht="36" customHeight="1">
      <c r="A76" s="9">
        <f t="shared" si="0"/>
        <v>73</v>
      </c>
      <c r="B76" s="9" t="s">
        <v>45</v>
      </c>
      <c r="C76" s="10" t="s">
        <v>252</v>
      </c>
      <c r="D76" s="11" t="s">
        <v>253</v>
      </c>
      <c r="E76" s="12" t="s">
        <v>30</v>
      </c>
      <c r="F76" s="13" t="s">
        <v>31</v>
      </c>
      <c r="G76" s="14" t="s">
        <v>32</v>
      </c>
      <c r="H76" s="12" t="s">
        <v>48</v>
      </c>
      <c r="I76" s="7">
        <v>1117650.81</v>
      </c>
      <c r="J76" s="19">
        <v>307298.64666666702</v>
      </c>
      <c r="K76" s="19"/>
      <c r="L76" s="19">
        <v>500000</v>
      </c>
      <c r="M76" s="19">
        <v>500000</v>
      </c>
      <c r="N76" s="12"/>
      <c r="O76" s="19">
        <v>500000</v>
      </c>
      <c r="P76" s="19"/>
      <c r="Q76" s="16">
        <v>45407</v>
      </c>
      <c r="R76" s="9">
        <v>2</v>
      </c>
      <c r="S76" s="16">
        <v>45404</v>
      </c>
      <c r="T76" s="12" t="s">
        <v>70</v>
      </c>
      <c r="U76" s="7"/>
      <c r="V76" s="9" t="s">
        <v>125</v>
      </c>
      <c r="W76" s="23" t="s">
        <v>254</v>
      </c>
      <c r="X76" s="3"/>
      <c r="Y76" s="6"/>
    </row>
    <row r="77" spans="1:25" ht="36" customHeight="1">
      <c r="A77" s="9">
        <f t="shared" si="0"/>
        <v>74</v>
      </c>
      <c r="B77" s="9" t="s">
        <v>45</v>
      </c>
      <c r="C77" s="10" t="s">
        <v>255</v>
      </c>
      <c r="D77" s="11" t="s">
        <v>256</v>
      </c>
      <c r="E77" s="12"/>
      <c r="F77" s="12" t="s">
        <v>40</v>
      </c>
      <c r="G77" s="13" t="s">
        <v>32</v>
      </c>
      <c r="H77" s="12" t="s">
        <v>48</v>
      </c>
      <c r="I77" s="7"/>
      <c r="J77" s="19">
        <v>5547.2120000000004</v>
      </c>
      <c r="K77" s="19"/>
      <c r="L77" s="19">
        <v>5547</v>
      </c>
      <c r="M77" s="19">
        <v>5547</v>
      </c>
      <c r="N77" s="50">
        <v>0.03</v>
      </c>
      <c r="O77" s="19">
        <f>M77*1-N77</f>
        <v>5546.97</v>
      </c>
      <c r="P77" s="19"/>
      <c r="Q77" s="16">
        <v>45407</v>
      </c>
      <c r="R77" s="9">
        <v>5</v>
      </c>
      <c r="S77" s="16">
        <v>45407</v>
      </c>
      <c r="T77" s="12" t="s">
        <v>35</v>
      </c>
      <c r="U77" s="7"/>
      <c r="V77" s="9" t="s">
        <v>65</v>
      </c>
      <c r="W77" s="23"/>
      <c r="X77" s="3"/>
      <c r="Y77" s="6"/>
    </row>
    <row r="78" spans="1:25" ht="36" customHeight="1">
      <c r="A78" s="9">
        <f t="shared" si="0"/>
        <v>75</v>
      </c>
      <c r="B78" s="9" t="s">
        <v>45</v>
      </c>
      <c r="C78" s="10" t="s">
        <v>257</v>
      </c>
      <c r="D78" s="11" t="s">
        <v>258</v>
      </c>
      <c r="E78" s="12"/>
      <c r="F78" s="12" t="s">
        <v>40</v>
      </c>
      <c r="G78" s="13" t="s">
        <v>32</v>
      </c>
      <c r="H78" s="12" t="s">
        <v>48</v>
      </c>
      <c r="I78" s="7"/>
      <c r="J78" s="19">
        <v>200030.54399999999</v>
      </c>
      <c r="K78" s="19"/>
      <c r="L78" s="19">
        <v>200030.54399999999</v>
      </c>
      <c r="M78" s="19">
        <v>200030.54399999999</v>
      </c>
      <c r="N78" s="50">
        <v>0.03</v>
      </c>
      <c r="O78" s="19">
        <f t="shared" ref="O78:O80" si="21">M78*1-N78</f>
        <v>200030.514</v>
      </c>
      <c r="P78" s="19"/>
      <c r="Q78" s="16">
        <v>45409</v>
      </c>
      <c r="R78" s="9">
        <v>6</v>
      </c>
      <c r="S78" s="16">
        <v>45409</v>
      </c>
      <c r="T78" s="12" t="s">
        <v>259</v>
      </c>
      <c r="U78" s="7"/>
      <c r="V78" s="9" t="s">
        <v>65</v>
      </c>
      <c r="W78" s="23"/>
      <c r="X78" s="3"/>
      <c r="Y78" s="6"/>
    </row>
    <row r="79" spans="1:25" ht="36" customHeight="1">
      <c r="A79" s="9">
        <f t="shared" si="0"/>
        <v>76</v>
      </c>
      <c r="B79" s="9" t="s">
        <v>260</v>
      </c>
      <c r="C79" s="10" t="s">
        <v>261</v>
      </c>
      <c r="D79" s="11" t="s">
        <v>262</v>
      </c>
      <c r="E79" s="12"/>
      <c r="F79" s="12" t="s">
        <v>40</v>
      </c>
      <c r="G79" s="13" t="s">
        <v>32</v>
      </c>
      <c r="H79" s="12" t="s">
        <v>48</v>
      </c>
      <c r="I79" s="7"/>
      <c r="J79" s="19">
        <v>85343.793333333306</v>
      </c>
      <c r="K79" s="19"/>
      <c r="L79" s="19">
        <v>85343.793333333306</v>
      </c>
      <c r="M79" s="19">
        <v>85343.793333333306</v>
      </c>
      <c r="N79" s="50">
        <v>0.03</v>
      </c>
      <c r="O79" s="19">
        <f t="shared" si="21"/>
        <v>85343.763333333307</v>
      </c>
      <c r="P79" s="19"/>
      <c r="Q79" s="16">
        <v>45408</v>
      </c>
      <c r="R79" s="9">
        <v>5</v>
      </c>
      <c r="S79" s="16">
        <v>45408</v>
      </c>
      <c r="T79" s="12" t="s">
        <v>35</v>
      </c>
      <c r="U79" s="7"/>
      <c r="V79" s="9" t="s">
        <v>65</v>
      </c>
      <c r="W79" s="23"/>
      <c r="X79" s="3"/>
      <c r="Y79" s="6"/>
    </row>
    <row r="80" spans="1:25" ht="36" customHeight="1">
      <c r="A80" s="9">
        <f t="shared" si="0"/>
        <v>77</v>
      </c>
      <c r="B80" s="9" t="s">
        <v>260</v>
      </c>
      <c r="C80" s="10" t="s">
        <v>263</v>
      </c>
      <c r="D80" s="11" t="s">
        <v>264</v>
      </c>
      <c r="E80" s="12"/>
      <c r="F80" s="12" t="s">
        <v>40</v>
      </c>
      <c r="G80" s="13" t="s">
        <v>32</v>
      </c>
      <c r="H80" s="12" t="s">
        <v>48</v>
      </c>
      <c r="I80" s="7"/>
      <c r="J80" s="19">
        <v>29543.0693333333</v>
      </c>
      <c r="K80" s="19"/>
      <c r="L80" s="19">
        <v>29543.0693333333</v>
      </c>
      <c r="M80" s="19">
        <v>29543.0693333333</v>
      </c>
      <c r="N80" s="50">
        <v>0.03</v>
      </c>
      <c r="O80" s="19">
        <f t="shared" si="21"/>
        <v>29543.039333333301</v>
      </c>
      <c r="P80" s="19"/>
      <c r="Q80" s="16">
        <v>45409</v>
      </c>
      <c r="R80" s="9"/>
      <c r="S80" s="16">
        <v>45409</v>
      </c>
      <c r="T80" s="12" t="s">
        <v>35</v>
      </c>
      <c r="U80" s="7"/>
      <c r="V80" s="9" t="s">
        <v>65</v>
      </c>
      <c r="W80" s="23"/>
      <c r="X80" s="3"/>
      <c r="Y80" s="6"/>
    </row>
    <row r="81" spans="1:24" s="2" customFormat="1" ht="31.15" customHeight="1">
      <c r="A81" s="9">
        <f t="shared" si="0"/>
        <v>78</v>
      </c>
      <c r="B81" s="9" t="s">
        <v>190</v>
      </c>
      <c r="C81" s="10" t="s">
        <v>265</v>
      </c>
      <c r="D81" s="11" t="s">
        <v>266</v>
      </c>
      <c r="E81" s="12" t="s">
        <v>172</v>
      </c>
      <c r="F81" s="13" t="s">
        <v>40</v>
      </c>
      <c r="G81" s="14" t="s">
        <v>180</v>
      </c>
      <c r="H81" s="12" t="s">
        <v>48</v>
      </c>
      <c r="I81" s="19">
        <v>117200</v>
      </c>
      <c r="J81" s="19"/>
      <c r="K81" s="19"/>
      <c r="L81" s="19">
        <v>51000</v>
      </c>
      <c r="M81" s="19">
        <f>L81</f>
        <v>51000</v>
      </c>
      <c r="N81" s="44"/>
      <c r="O81" s="19">
        <f>M81*(1-N81)</f>
        <v>51000</v>
      </c>
      <c r="P81" s="42"/>
      <c r="Q81" s="16"/>
      <c r="R81" s="9"/>
      <c r="S81" s="16"/>
      <c r="T81" s="12" t="s">
        <v>70</v>
      </c>
      <c r="U81" s="22"/>
      <c r="V81" s="9" t="s">
        <v>181</v>
      </c>
      <c r="W81" s="23" t="s">
        <v>267</v>
      </c>
      <c r="X81" s="25"/>
    </row>
    <row r="82" spans="1:24" ht="36" customHeight="1">
      <c r="A82" s="9">
        <f t="shared" si="0"/>
        <v>79</v>
      </c>
      <c r="B82" s="9" t="s">
        <v>190</v>
      </c>
      <c r="C82" s="10" t="s">
        <v>268</v>
      </c>
      <c r="D82" s="11" t="s">
        <v>269</v>
      </c>
      <c r="E82" s="11"/>
      <c r="F82" s="13" t="s">
        <v>40</v>
      </c>
      <c r="G82" s="14" t="s">
        <v>270</v>
      </c>
      <c r="H82" s="12" t="s">
        <v>48</v>
      </c>
      <c r="I82" s="7">
        <v>11850</v>
      </c>
      <c r="J82" s="19">
        <v>1260</v>
      </c>
      <c r="K82" s="19"/>
      <c r="L82" s="19">
        <v>11850</v>
      </c>
      <c r="M82" s="19">
        <v>11850</v>
      </c>
      <c r="N82" s="19"/>
      <c r="O82" s="19">
        <v>11850</v>
      </c>
      <c r="P82" s="19"/>
      <c r="Q82" s="16"/>
      <c r="R82" s="9"/>
      <c r="S82" s="16"/>
      <c r="T82" s="12" t="s">
        <v>35</v>
      </c>
      <c r="U82" s="7"/>
      <c r="V82" s="14" t="s">
        <v>89</v>
      </c>
      <c r="W82" s="23" t="s">
        <v>271</v>
      </c>
      <c r="X82" s="3"/>
    </row>
    <row r="83" spans="1:24" s="2" customFormat="1" ht="31.15" customHeight="1">
      <c r="A83" s="9">
        <f t="shared" si="0"/>
        <v>80</v>
      </c>
      <c r="B83" s="9" t="s">
        <v>45</v>
      </c>
      <c r="C83" s="10" t="s">
        <v>272</v>
      </c>
      <c r="D83" s="11" t="s">
        <v>273</v>
      </c>
      <c r="E83" s="12" t="s">
        <v>30</v>
      </c>
      <c r="F83" s="13" t="s">
        <v>274</v>
      </c>
      <c r="G83" s="14" t="s">
        <v>274</v>
      </c>
      <c r="H83" s="12" t="s">
        <v>48</v>
      </c>
      <c r="I83" s="19">
        <v>457325.06</v>
      </c>
      <c r="J83" s="19">
        <v>38196.7346666667</v>
      </c>
      <c r="K83" s="19"/>
      <c r="L83" s="19">
        <v>100000</v>
      </c>
      <c r="M83" s="19">
        <f t="shared" ref="M83:M91" si="22">L83</f>
        <v>100000</v>
      </c>
      <c r="N83" s="44"/>
      <c r="O83" s="19">
        <f t="shared" ref="O83:O91" si="23">M83*(1-N83)</f>
        <v>100000</v>
      </c>
      <c r="P83" s="42"/>
      <c r="Q83" s="16"/>
      <c r="R83" s="9"/>
      <c r="S83" s="16"/>
      <c r="T83" s="12" t="s">
        <v>70</v>
      </c>
      <c r="U83" s="22"/>
      <c r="V83" s="9" t="s">
        <v>275</v>
      </c>
      <c r="W83" s="23"/>
      <c r="X83" s="25"/>
    </row>
    <row r="84" spans="1:24" s="2" customFormat="1" ht="31.15" customHeight="1">
      <c r="A84" s="9">
        <f t="shared" si="0"/>
        <v>81</v>
      </c>
      <c r="B84" s="9" t="s">
        <v>45</v>
      </c>
      <c r="C84" s="10" t="s">
        <v>276</v>
      </c>
      <c r="D84" s="11" t="s">
        <v>277</v>
      </c>
      <c r="E84" s="12" t="s">
        <v>30</v>
      </c>
      <c r="F84" s="13" t="s">
        <v>274</v>
      </c>
      <c r="G84" s="14" t="s">
        <v>274</v>
      </c>
      <c r="H84" s="12" t="s">
        <v>48</v>
      </c>
      <c r="I84" s="19">
        <v>181817.67</v>
      </c>
      <c r="J84" s="19">
        <v>24242.356</v>
      </c>
      <c r="K84" s="19"/>
      <c r="L84" s="19">
        <v>50000</v>
      </c>
      <c r="M84" s="19">
        <f t="shared" si="22"/>
        <v>50000</v>
      </c>
      <c r="N84" s="44"/>
      <c r="O84" s="19">
        <f t="shared" si="23"/>
        <v>50000</v>
      </c>
      <c r="P84" s="42"/>
      <c r="Q84" s="16"/>
      <c r="R84" s="9"/>
      <c r="S84" s="16"/>
      <c r="T84" s="12" t="s">
        <v>70</v>
      </c>
      <c r="U84" s="22"/>
      <c r="V84" s="9" t="s">
        <v>275</v>
      </c>
      <c r="W84" s="23"/>
      <c r="X84" s="25"/>
    </row>
    <row r="85" spans="1:24" ht="36" customHeight="1">
      <c r="A85" s="9">
        <f t="shared" si="0"/>
        <v>82</v>
      </c>
      <c r="B85" s="9" t="s">
        <v>45</v>
      </c>
      <c r="C85" s="10" t="s">
        <v>278</v>
      </c>
      <c r="D85" s="11" t="s">
        <v>279</v>
      </c>
      <c r="E85" s="12" t="s">
        <v>280</v>
      </c>
      <c r="F85" s="13" t="s">
        <v>40</v>
      </c>
      <c r="G85" s="14" t="s">
        <v>32</v>
      </c>
      <c r="H85" s="12" t="s">
        <v>41</v>
      </c>
      <c r="I85" s="7">
        <v>4833415.16</v>
      </c>
      <c r="J85" s="19">
        <v>174559.84533333301</v>
      </c>
      <c r="K85" s="19"/>
      <c r="L85" s="19">
        <v>2000000</v>
      </c>
      <c r="M85" s="19">
        <f t="shared" si="22"/>
        <v>2000000</v>
      </c>
      <c r="N85" s="12"/>
      <c r="O85" s="19">
        <f t="shared" si="23"/>
        <v>2000000</v>
      </c>
      <c r="P85" s="131" t="s">
        <v>281</v>
      </c>
      <c r="Q85" s="133">
        <v>45406</v>
      </c>
      <c r="R85" s="9"/>
      <c r="S85" s="16"/>
      <c r="T85" s="12" t="s">
        <v>35</v>
      </c>
      <c r="U85" s="7"/>
      <c r="V85" s="9" t="s">
        <v>65</v>
      </c>
      <c r="W85" s="23" t="s">
        <v>280</v>
      </c>
    </row>
    <row r="86" spans="1:24" ht="36" customHeight="1">
      <c r="A86" s="9">
        <f t="shared" si="0"/>
        <v>83</v>
      </c>
      <c r="B86" s="9" t="s">
        <v>45</v>
      </c>
      <c r="C86" s="10" t="s">
        <v>282</v>
      </c>
      <c r="D86" s="11" t="s">
        <v>283</v>
      </c>
      <c r="E86" s="12" t="s">
        <v>280</v>
      </c>
      <c r="F86" s="13" t="s">
        <v>40</v>
      </c>
      <c r="G86" s="14" t="s">
        <v>54</v>
      </c>
      <c r="H86" s="12" t="s">
        <v>41</v>
      </c>
      <c r="I86" s="7">
        <v>269669.96000000002</v>
      </c>
      <c r="J86" s="19"/>
      <c r="K86" s="19"/>
      <c r="L86" s="19">
        <v>50000</v>
      </c>
      <c r="M86" s="19">
        <f t="shared" si="22"/>
        <v>50000</v>
      </c>
      <c r="N86" s="12"/>
      <c r="O86" s="19">
        <f t="shared" si="23"/>
        <v>50000</v>
      </c>
      <c r="P86" s="42"/>
      <c r="Q86" s="16"/>
      <c r="R86" s="9"/>
      <c r="S86" s="16"/>
      <c r="T86" s="12" t="s">
        <v>35</v>
      </c>
      <c r="U86" s="7"/>
      <c r="V86" s="9" t="s">
        <v>181</v>
      </c>
      <c r="W86" s="23" t="s">
        <v>280</v>
      </c>
    </row>
    <row r="87" spans="1:24" ht="36" customHeight="1">
      <c r="A87" s="9">
        <f t="shared" si="0"/>
        <v>84</v>
      </c>
      <c r="B87" s="9" t="s">
        <v>45</v>
      </c>
      <c r="C87" s="10" t="s">
        <v>284</v>
      </c>
      <c r="D87" s="11" t="s">
        <v>285</v>
      </c>
      <c r="E87" s="12" t="s">
        <v>280</v>
      </c>
      <c r="F87" s="13" t="s">
        <v>31</v>
      </c>
      <c r="G87" s="14" t="s">
        <v>180</v>
      </c>
      <c r="H87" s="12" t="s">
        <v>41</v>
      </c>
      <c r="I87" s="7">
        <v>416900</v>
      </c>
      <c r="J87" s="19"/>
      <c r="K87" s="19"/>
      <c r="L87" s="19">
        <v>50000</v>
      </c>
      <c r="M87" s="19">
        <f t="shared" si="22"/>
        <v>50000</v>
      </c>
      <c r="N87" s="12"/>
      <c r="O87" s="19">
        <f t="shared" si="23"/>
        <v>50000</v>
      </c>
      <c r="P87" s="42"/>
      <c r="Q87" s="16"/>
      <c r="R87" s="9"/>
      <c r="S87" s="16"/>
      <c r="T87" s="12" t="s">
        <v>35</v>
      </c>
      <c r="U87" s="7"/>
      <c r="V87" s="9" t="s">
        <v>181</v>
      </c>
      <c r="W87" s="23" t="s">
        <v>280</v>
      </c>
    </row>
    <row r="88" spans="1:24" ht="36" customHeight="1">
      <c r="A88" s="9">
        <f t="shared" si="0"/>
        <v>85</v>
      </c>
      <c r="B88" s="9" t="s">
        <v>45</v>
      </c>
      <c r="C88" s="10" t="s">
        <v>286</v>
      </c>
      <c r="D88" s="11" t="s">
        <v>287</v>
      </c>
      <c r="E88" s="12" t="s">
        <v>280</v>
      </c>
      <c r="F88" s="13" t="s">
        <v>31</v>
      </c>
      <c r="G88" s="14" t="s">
        <v>180</v>
      </c>
      <c r="H88" s="12" t="s">
        <v>41</v>
      </c>
      <c r="I88" s="7">
        <v>314000</v>
      </c>
      <c r="J88" s="19"/>
      <c r="K88" s="19"/>
      <c r="L88" s="19">
        <v>50000</v>
      </c>
      <c r="M88" s="19">
        <f t="shared" si="22"/>
        <v>50000</v>
      </c>
      <c r="N88" s="12"/>
      <c r="O88" s="19">
        <f t="shared" si="23"/>
        <v>50000</v>
      </c>
      <c r="P88" s="42"/>
      <c r="Q88" s="16"/>
      <c r="R88" s="9"/>
      <c r="S88" s="16"/>
      <c r="T88" s="12" t="s">
        <v>35</v>
      </c>
      <c r="U88" s="7"/>
      <c r="V88" s="9" t="s">
        <v>181</v>
      </c>
      <c r="W88" s="23" t="s">
        <v>280</v>
      </c>
    </row>
    <row r="89" spans="1:24" ht="36" customHeight="1">
      <c r="A89" s="9">
        <f t="shared" ref="A89:A91" si="24">ROW()-3</f>
        <v>86</v>
      </c>
      <c r="B89" s="9" t="s">
        <v>45</v>
      </c>
      <c r="C89" s="10" t="s">
        <v>288</v>
      </c>
      <c r="D89" s="11" t="s">
        <v>289</v>
      </c>
      <c r="E89" s="12" t="s">
        <v>280</v>
      </c>
      <c r="F89" s="13" t="s">
        <v>31</v>
      </c>
      <c r="G89" s="14" t="s">
        <v>54</v>
      </c>
      <c r="H89" s="12" t="s">
        <v>41</v>
      </c>
      <c r="I89" s="7">
        <v>406803.7</v>
      </c>
      <c r="J89" s="19"/>
      <c r="K89" s="19"/>
      <c r="L89" s="19">
        <v>100000</v>
      </c>
      <c r="M89" s="19">
        <f t="shared" si="22"/>
        <v>100000</v>
      </c>
      <c r="N89" s="12"/>
      <c r="O89" s="19">
        <f t="shared" si="23"/>
        <v>100000</v>
      </c>
      <c r="P89" s="42"/>
      <c r="Q89" s="16"/>
      <c r="R89" s="9"/>
      <c r="S89" s="16"/>
      <c r="T89" s="12" t="s">
        <v>35</v>
      </c>
      <c r="U89" s="7"/>
      <c r="V89" s="9" t="s">
        <v>36</v>
      </c>
      <c r="W89" s="23" t="s">
        <v>280</v>
      </c>
    </row>
    <row r="90" spans="1:24" ht="36" customHeight="1">
      <c r="A90" s="9">
        <f t="shared" si="24"/>
        <v>87</v>
      </c>
      <c r="B90" s="9" t="s">
        <v>45</v>
      </c>
      <c r="C90" s="10" t="s">
        <v>290</v>
      </c>
      <c r="D90" s="11" t="s">
        <v>291</v>
      </c>
      <c r="E90" s="12" t="s">
        <v>280</v>
      </c>
      <c r="F90" s="13" t="s">
        <v>31</v>
      </c>
      <c r="G90" s="14" t="s">
        <v>54</v>
      </c>
      <c r="H90" s="12" t="s">
        <v>41</v>
      </c>
      <c r="I90" s="7">
        <v>151605.35</v>
      </c>
      <c r="J90" s="19"/>
      <c r="K90" s="19"/>
      <c r="L90" s="19">
        <v>50000</v>
      </c>
      <c r="M90" s="19">
        <f t="shared" si="22"/>
        <v>50000</v>
      </c>
      <c r="N90" s="12"/>
      <c r="O90" s="19">
        <f t="shared" si="23"/>
        <v>50000</v>
      </c>
      <c r="P90" s="42"/>
      <c r="Q90" s="16"/>
      <c r="R90" s="9"/>
      <c r="S90" s="16"/>
      <c r="T90" s="12" t="s">
        <v>35</v>
      </c>
      <c r="U90" s="7"/>
      <c r="V90" s="9" t="s">
        <v>36</v>
      </c>
      <c r="W90" s="23" t="s">
        <v>280</v>
      </c>
    </row>
    <row r="91" spans="1:24" ht="36" customHeight="1">
      <c r="A91" s="9">
        <f t="shared" si="24"/>
        <v>88</v>
      </c>
      <c r="B91" s="9" t="s">
        <v>45</v>
      </c>
      <c r="C91" s="10" t="s">
        <v>292</v>
      </c>
      <c r="D91" s="11" t="s">
        <v>293</v>
      </c>
      <c r="E91" s="12" t="s">
        <v>280</v>
      </c>
      <c r="F91" s="13" t="s">
        <v>31</v>
      </c>
      <c r="G91" s="14" t="s">
        <v>54</v>
      </c>
      <c r="H91" s="12" t="s">
        <v>41</v>
      </c>
      <c r="I91" s="7">
        <v>67552.399999999994</v>
      </c>
      <c r="J91" s="19"/>
      <c r="K91" s="19"/>
      <c r="L91" s="19">
        <v>30000</v>
      </c>
      <c r="M91" s="19">
        <f t="shared" si="22"/>
        <v>30000</v>
      </c>
      <c r="N91" s="12"/>
      <c r="O91" s="19">
        <f t="shared" si="23"/>
        <v>30000</v>
      </c>
      <c r="P91" s="42"/>
      <c r="Q91" s="16"/>
      <c r="R91" s="9"/>
      <c r="S91" s="16"/>
      <c r="T91" s="12" t="s">
        <v>35</v>
      </c>
      <c r="U91" s="7"/>
      <c r="V91" s="9" t="s">
        <v>125</v>
      </c>
      <c r="W91" s="23" t="s">
        <v>280</v>
      </c>
    </row>
    <row r="92" spans="1:24" ht="36" customHeight="1">
      <c r="A92" s="2"/>
      <c r="C92" s="111"/>
      <c r="D92" s="112"/>
      <c r="E92" s="113"/>
      <c r="F92" s="112"/>
      <c r="G92" s="25"/>
      <c r="H92" s="114"/>
      <c r="I92" s="114"/>
      <c r="J92" s="119"/>
      <c r="K92" s="20"/>
      <c r="L92" s="20"/>
      <c r="M92" s="114"/>
      <c r="N92" s="20"/>
      <c r="O92" s="120"/>
      <c r="P92" s="20"/>
      <c r="T92" s="119"/>
      <c r="U92" s="114"/>
      <c r="V92" s="25"/>
      <c r="X92" s="3"/>
    </row>
    <row r="93" spans="1:24" ht="36" customHeight="1">
      <c r="A93" s="2"/>
      <c r="C93" s="111"/>
      <c r="D93" s="2"/>
      <c r="E93" s="113"/>
      <c r="F93" s="112"/>
      <c r="G93" s="25"/>
      <c r="H93" s="114"/>
      <c r="I93" s="114"/>
      <c r="J93" s="119"/>
      <c r="K93" s="20"/>
      <c r="L93" s="20"/>
      <c r="M93" s="20"/>
      <c r="N93" s="20"/>
      <c r="O93" s="120"/>
      <c r="P93" s="20"/>
      <c r="T93" s="119"/>
      <c r="U93" s="114"/>
      <c r="V93" s="25"/>
      <c r="X93" s="3"/>
    </row>
    <row r="94" spans="1:24" s="2" customFormat="1" ht="31.15" customHeight="1">
      <c r="C94" s="3" t="s">
        <v>294</v>
      </c>
      <c r="E94" s="15"/>
      <c r="H94" s="3"/>
      <c r="I94" s="3" t="s">
        <v>295</v>
      </c>
      <c r="J94" s="20"/>
      <c r="K94" s="20"/>
      <c r="L94" s="4"/>
      <c r="M94" s="20"/>
      <c r="N94" s="15"/>
      <c r="O94" s="21"/>
      <c r="P94" s="93"/>
      <c r="Q94" s="15"/>
      <c r="T94" s="15"/>
      <c r="U94" s="3" t="s">
        <v>296</v>
      </c>
      <c r="W94" s="25"/>
      <c r="X94" s="25"/>
    </row>
    <row r="95" spans="1:24" s="2" customFormat="1" ht="31.15" customHeight="1">
      <c r="C95" s="3"/>
      <c r="D95" s="112"/>
      <c r="E95" s="15"/>
      <c r="H95" s="3"/>
      <c r="I95" s="3"/>
      <c r="J95" s="20"/>
      <c r="K95" s="20"/>
      <c r="L95" s="4"/>
      <c r="M95" s="114"/>
      <c r="N95" s="15" t="s">
        <v>297</v>
      </c>
      <c r="O95" s="21">
        <f>O1</f>
        <v>16355915.345253669</v>
      </c>
      <c r="P95" s="93"/>
      <c r="Q95" s="15"/>
      <c r="T95" s="15"/>
      <c r="U95" s="3"/>
      <c r="W95" s="25"/>
      <c r="X95" s="25"/>
    </row>
    <row r="96" spans="1:24" ht="22.9" customHeight="1">
      <c r="A96" s="2"/>
      <c r="D96" s="112"/>
      <c r="J96" s="20"/>
      <c r="K96" s="20"/>
      <c r="M96" s="20"/>
      <c r="N96" s="2" t="s">
        <v>298</v>
      </c>
      <c r="O96" s="4">
        <f>'4.3批量付款 -涉诉'!L1</f>
        <v>280000</v>
      </c>
      <c r="Q96" s="134" t="s">
        <v>299</v>
      </c>
    </row>
    <row r="97" spans="1:17" ht="22.9" customHeight="1">
      <c r="A97" s="2"/>
      <c r="D97" s="129"/>
      <c r="J97" s="20"/>
      <c r="K97" s="20"/>
      <c r="M97" s="114"/>
      <c r="N97" s="2" t="s">
        <v>300</v>
      </c>
      <c r="O97" s="4">
        <v>300000</v>
      </c>
      <c r="Q97" s="5" t="s">
        <v>301</v>
      </c>
    </row>
    <row r="98" spans="1:17" ht="22.9" customHeight="1">
      <c r="D98" s="112"/>
      <c r="J98" s="20"/>
      <c r="K98" s="20"/>
      <c r="M98" s="114"/>
      <c r="N98" s="2" t="s">
        <v>302</v>
      </c>
      <c r="O98" s="20">
        <f>O95+O96+O97</f>
        <v>16935915.345253669</v>
      </c>
      <c r="P98" s="132"/>
    </row>
    <row r="99" spans="1:17" ht="27" customHeight="1">
      <c r="D99" s="112"/>
      <c r="M99" s="20"/>
      <c r="N99" s="2" t="s">
        <v>303</v>
      </c>
      <c r="O99" s="4">
        <v>5000000</v>
      </c>
      <c r="Q99" s="2"/>
    </row>
    <row r="100" spans="1:17" ht="27" customHeight="1">
      <c r="D100" s="112"/>
      <c r="M100" s="20"/>
      <c r="N100" s="2" t="s">
        <v>304</v>
      </c>
      <c r="O100" s="20">
        <f>O99-O98</f>
        <v>-11935915.345253669</v>
      </c>
      <c r="P100" s="132"/>
    </row>
    <row r="101" spans="1:17" ht="27" customHeight="1">
      <c r="D101" s="113"/>
      <c r="M101" s="20"/>
    </row>
    <row r="102" spans="1:17" ht="27" customHeight="1">
      <c r="D102" s="113"/>
      <c r="M102" s="20"/>
    </row>
    <row r="103" spans="1:17" ht="27" customHeight="1">
      <c r="D103" s="113"/>
      <c r="M103" s="20"/>
    </row>
    <row r="104" spans="1:17" ht="27" customHeight="1">
      <c r="D104" s="113"/>
      <c r="M104" s="20"/>
    </row>
    <row r="105" spans="1:17" ht="27" customHeight="1">
      <c r="D105" s="113"/>
      <c r="M105" s="20"/>
    </row>
    <row r="106" spans="1:17" ht="27" customHeight="1">
      <c r="D106" s="113"/>
      <c r="M106" s="20"/>
    </row>
    <row r="107" spans="1:17" ht="27" customHeight="1">
      <c r="D107" s="113"/>
      <c r="M107" s="20"/>
    </row>
    <row r="108" spans="1:17" ht="27" customHeight="1">
      <c r="D108" s="130"/>
      <c r="M108" s="20"/>
    </row>
    <row r="109" spans="1:17" ht="27" customHeight="1">
      <c r="D109" s="113"/>
      <c r="M109" s="20"/>
    </row>
    <row r="110" spans="1:17" ht="27" customHeight="1">
      <c r="D110" s="113"/>
      <c r="M110" s="20"/>
    </row>
    <row r="111" spans="1:17" ht="27" customHeight="1">
      <c r="D111" s="113"/>
      <c r="M111" s="20"/>
    </row>
  </sheetData>
  <autoFilter ref="A3:Z100" xr:uid="{00000000-0009-0000-0000-000000000000}"/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B5:C5">
    <cfRule type="duplicateValues" dxfId="1250" priority="391"/>
    <cfRule type="duplicateValues" dxfId="1249" priority="399"/>
  </conditionalFormatting>
  <conditionalFormatting sqref="C4">
    <cfRule type="duplicateValues" dxfId="1248" priority="415"/>
    <cfRule type="duplicateValues" dxfId="1247" priority="418"/>
  </conditionalFormatting>
  <conditionalFormatting sqref="C6">
    <cfRule type="duplicateValues" dxfId="1246" priority="381"/>
    <cfRule type="duplicateValues" dxfId="1245" priority="382"/>
  </conditionalFormatting>
  <conditionalFormatting sqref="C7">
    <cfRule type="duplicateValues" dxfId="1244" priority="1989"/>
  </conditionalFormatting>
  <conditionalFormatting sqref="C8">
    <cfRule type="duplicateValues" dxfId="1243" priority="373"/>
  </conditionalFormatting>
  <conditionalFormatting sqref="C9">
    <cfRule type="duplicateValues" dxfId="1242" priority="361"/>
    <cfRule type="duplicateValues" dxfId="1241" priority="364"/>
  </conditionalFormatting>
  <conditionalFormatting sqref="C10">
    <cfRule type="duplicateValues" dxfId="1240" priority="2006"/>
    <cfRule type="duplicateValues" dxfId="1239" priority="2007"/>
  </conditionalFormatting>
  <conditionalFormatting sqref="C11">
    <cfRule type="duplicateValues" dxfId="1238" priority="329"/>
    <cfRule type="duplicateValues" dxfId="1237" priority="330"/>
  </conditionalFormatting>
  <conditionalFormatting sqref="C14">
    <cfRule type="duplicateValues" dxfId="1236" priority="292"/>
    <cfRule type="duplicateValues" dxfId="1235" priority="293"/>
  </conditionalFormatting>
  <conditionalFormatting sqref="C15:C24">
    <cfRule type="duplicateValues" dxfId="1234" priority="2248"/>
    <cfRule type="duplicateValues" dxfId="1233" priority="2249"/>
  </conditionalFormatting>
  <conditionalFormatting sqref="C25">
    <cfRule type="duplicateValues" dxfId="1232" priority="295"/>
    <cfRule type="duplicateValues" dxfId="1231" priority="296"/>
  </conditionalFormatting>
  <conditionalFormatting sqref="C26">
    <cfRule type="duplicateValues" dxfId="1230" priority="297"/>
    <cfRule type="duplicateValues" dxfId="1229" priority="307"/>
  </conditionalFormatting>
  <conditionalFormatting sqref="C56:C57">
    <cfRule type="duplicateValues" dxfId="1228" priority="89"/>
    <cfRule type="duplicateValues" dxfId="1227" priority="98"/>
  </conditionalFormatting>
  <conditionalFormatting sqref="C58">
    <cfRule type="duplicateValues" dxfId="1226" priority="85"/>
    <cfRule type="duplicateValues" dxfId="1225" priority="86"/>
  </conditionalFormatting>
  <conditionalFormatting sqref="C60">
    <cfRule type="duplicateValues" dxfId="1224" priority="225"/>
    <cfRule type="duplicateValues" dxfId="1223" priority="233"/>
  </conditionalFormatting>
  <conditionalFormatting sqref="C61 C63:C73 C75:C80">
    <cfRule type="duplicateValues" dxfId="1222" priority="2364"/>
    <cfRule type="duplicateValues" dxfId="1221" priority="2365"/>
  </conditionalFormatting>
  <conditionalFormatting sqref="C74">
    <cfRule type="duplicateValues" dxfId="1220" priority="43"/>
  </conditionalFormatting>
  <conditionalFormatting sqref="C82">
    <cfRule type="duplicateValues" dxfId="1219" priority="173"/>
    <cfRule type="duplicateValues" dxfId="1218" priority="174"/>
  </conditionalFormatting>
  <conditionalFormatting sqref="C83:C84 C81 C29:C50">
    <cfRule type="duplicateValues" dxfId="1217" priority="2381"/>
    <cfRule type="duplicateValues" dxfId="1216" priority="2382"/>
  </conditionalFormatting>
  <conditionalFormatting sqref="C85:C91 C59 C12:C13 C27:C28">
    <cfRule type="duplicateValues" dxfId="1215" priority="2018"/>
    <cfRule type="duplicateValues" dxfId="1214" priority="2019"/>
  </conditionalFormatting>
  <conditionalFormatting sqref="C92:C93">
    <cfRule type="duplicateValues" dxfId="1213" priority="2379"/>
    <cfRule type="duplicateValues" dxfId="1212" priority="2380"/>
  </conditionalFormatting>
  <conditionalFormatting sqref="C94:C1048576 C1:C3 C7">
    <cfRule type="duplicateValues" dxfId="1211" priority="766"/>
  </conditionalFormatting>
  <conditionalFormatting sqref="C8:D8">
    <cfRule type="duplicateValues" dxfId="1210" priority="375"/>
    <cfRule type="duplicateValues" dxfId="1209" priority="376"/>
  </conditionalFormatting>
  <conditionalFormatting sqref="C62:D62">
    <cfRule type="duplicateValues" dxfId="1208" priority="1"/>
    <cfRule type="duplicateValues" dxfId="1207" priority="2"/>
  </conditionalFormatting>
  <conditionalFormatting sqref="D1:D61 D63:D1048576">
    <cfRule type="duplicateValues" dxfId="1206" priority="3"/>
    <cfRule type="duplicateValues" dxfId="1205" priority="4"/>
  </conditionalFormatting>
  <conditionalFormatting sqref="D2:D3">
    <cfRule type="duplicateValues" dxfId="1204" priority="5"/>
    <cfRule type="duplicateValues" dxfId="1203" priority="60"/>
  </conditionalFormatting>
  <conditionalFormatting sqref="D4">
    <cfRule type="duplicateValues" dxfId="1202" priority="413"/>
    <cfRule type="duplicateValues" dxfId="1201" priority="414"/>
    <cfRule type="duplicateValues" dxfId="1200" priority="416"/>
    <cfRule type="duplicateValues" dxfId="1199" priority="417"/>
    <cfRule type="duplicateValues" dxfId="1198" priority="419"/>
    <cfRule type="duplicateValues" dxfId="1197" priority="420"/>
    <cfRule type="duplicateValues" dxfId="1196" priority="421"/>
    <cfRule type="duplicateValues" dxfId="1195" priority="422"/>
    <cfRule type="duplicateValues" dxfId="1194" priority="423"/>
    <cfRule type="duplicateValues" dxfId="1193" priority="424"/>
  </conditionalFormatting>
  <conditionalFormatting sqref="D5">
    <cfRule type="duplicateValues" dxfId="1192" priority="392"/>
    <cfRule type="duplicateValues" dxfId="1191" priority="393"/>
    <cfRule type="duplicateValues" dxfId="1190" priority="394"/>
    <cfRule type="duplicateValues" dxfId="1189" priority="395"/>
    <cfRule type="duplicateValues" dxfId="1188" priority="396"/>
    <cfRule type="duplicateValues" dxfId="1187" priority="397"/>
    <cfRule type="duplicateValues" dxfId="1186" priority="398"/>
    <cfRule type="duplicateValues" dxfId="1185" priority="400"/>
  </conditionalFormatting>
  <conditionalFormatting sqref="D6">
    <cfRule type="duplicateValues" dxfId="1184" priority="379"/>
    <cfRule type="duplicateValues" dxfId="1183" priority="380"/>
  </conditionalFormatting>
  <conditionalFormatting sqref="D7">
    <cfRule type="duplicateValues" dxfId="1182" priority="1022"/>
    <cfRule type="duplicateValues" dxfId="1181" priority="1023"/>
    <cfRule type="duplicateValues" dxfId="1180" priority="1024"/>
    <cfRule type="duplicateValues" dxfId="1179" priority="1025"/>
    <cfRule type="duplicateValues" dxfId="1178" priority="1026"/>
    <cfRule type="duplicateValues" dxfId="1177" priority="1027"/>
    <cfRule type="duplicateValues" dxfId="1176" priority="1028"/>
  </conditionalFormatting>
  <conditionalFormatting sqref="D8">
    <cfRule type="duplicateValues" dxfId="1175" priority="371"/>
    <cfRule type="duplicateValues" dxfId="1174" priority="372"/>
    <cfRule type="duplicateValues" dxfId="1173" priority="374"/>
    <cfRule type="duplicateValues" dxfId="1172" priority="377"/>
    <cfRule type="duplicateValues" dxfId="1171" priority="378"/>
  </conditionalFormatting>
  <conditionalFormatting sqref="D9">
    <cfRule type="duplicateValues" dxfId="1170" priority="359"/>
    <cfRule type="duplicateValues" dxfId="1169" priority="360"/>
    <cfRule type="duplicateValues" dxfId="1168" priority="362"/>
    <cfRule type="duplicateValues" dxfId="1167" priority="363"/>
    <cfRule type="duplicateValues" dxfId="1166" priority="365"/>
    <cfRule type="duplicateValues" dxfId="1165" priority="366"/>
    <cfRule type="duplicateValues" dxfId="1164" priority="367"/>
    <cfRule type="duplicateValues" dxfId="1163" priority="368"/>
    <cfRule type="duplicateValues" dxfId="1162" priority="369"/>
    <cfRule type="duplicateValues" dxfId="1161" priority="370"/>
  </conditionalFormatting>
  <conditionalFormatting sqref="D10">
    <cfRule type="duplicateValues" dxfId="1160" priority="2010"/>
    <cfRule type="duplicateValues" dxfId="1159" priority="2011"/>
    <cfRule type="duplicateValues" dxfId="1158" priority="2012"/>
    <cfRule type="duplicateValues" dxfId="1157" priority="2013"/>
    <cfRule type="duplicateValues" dxfId="1156" priority="2014"/>
    <cfRule type="duplicateValues" dxfId="1155" priority="2015"/>
    <cfRule type="duplicateValues" dxfId="1154" priority="2016"/>
    <cfRule type="duplicateValues" dxfId="1153" priority="2017"/>
  </conditionalFormatting>
  <conditionalFormatting sqref="D11">
    <cfRule type="duplicateValues" dxfId="1152" priority="331"/>
    <cfRule type="duplicateValues" dxfId="1151" priority="332"/>
    <cfRule type="duplicateValues" dxfId="1150" priority="333"/>
    <cfRule type="duplicateValues" dxfId="1149" priority="334"/>
    <cfRule type="duplicateValues" dxfId="1148" priority="335"/>
    <cfRule type="duplicateValues" dxfId="1147" priority="336"/>
    <cfRule type="duplicateValues" dxfId="1146" priority="337"/>
    <cfRule type="duplicateValues" dxfId="1145" priority="338"/>
  </conditionalFormatting>
  <conditionalFormatting sqref="D14">
    <cfRule type="duplicateValues" dxfId="1144" priority="290"/>
    <cfRule type="duplicateValues" dxfId="1143" priority="291"/>
  </conditionalFormatting>
  <conditionalFormatting sqref="D15:D24">
    <cfRule type="duplicateValues" dxfId="1142" priority="2259"/>
    <cfRule type="duplicateValues" dxfId="1141" priority="2260"/>
  </conditionalFormatting>
  <conditionalFormatting sqref="D25">
    <cfRule type="duplicateValues" dxfId="1140" priority="294"/>
  </conditionalFormatting>
  <conditionalFormatting sqref="D26">
    <cfRule type="duplicateValues" dxfId="1139" priority="298"/>
    <cfRule type="duplicateValues" dxfId="1138" priority="299"/>
    <cfRule type="duplicateValues" dxfId="1137" priority="300"/>
    <cfRule type="duplicateValues" dxfId="1136" priority="301"/>
    <cfRule type="duplicateValues" dxfId="1135" priority="302"/>
    <cfRule type="duplicateValues" dxfId="1134" priority="303"/>
    <cfRule type="duplicateValues" dxfId="1133" priority="304"/>
    <cfRule type="duplicateValues" dxfId="1132" priority="305"/>
    <cfRule type="duplicateValues" dxfId="1131" priority="306"/>
  </conditionalFormatting>
  <conditionalFormatting sqref="D51:D55">
    <cfRule type="duplicateValues" dxfId="1130" priority="2315"/>
    <cfRule type="duplicateValues" dxfId="1129" priority="2316"/>
    <cfRule type="duplicateValues" dxfId="1128" priority="2317"/>
    <cfRule type="duplicateValues" dxfId="1127" priority="2318"/>
    <cfRule type="duplicateValues" dxfId="1126" priority="2319"/>
    <cfRule type="duplicateValues" dxfId="1125" priority="2320"/>
    <cfRule type="duplicateValues" dxfId="1124" priority="2321"/>
    <cfRule type="duplicateValues" dxfId="1123" priority="2322"/>
    <cfRule type="duplicateValues" dxfId="1122" priority="2323"/>
    <cfRule type="duplicateValues" dxfId="1121" priority="2324"/>
    <cfRule type="duplicateValues" dxfId="1120" priority="2325"/>
    <cfRule type="duplicateValues" dxfId="1119" priority="2326"/>
    <cfRule type="duplicateValues" dxfId="1118" priority="2327"/>
  </conditionalFormatting>
  <conditionalFormatting sqref="D56">
    <cfRule type="duplicateValues" dxfId="1117" priority="90"/>
    <cfRule type="duplicateValues" dxfId="1116" priority="91"/>
    <cfRule type="duplicateValues" dxfId="1115" priority="92"/>
    <cfRule type="duplicateValues" dxfId="1114" priority="93"/>
    <cfRule type="duplicateValues" dxfId="1113" priority="94"/>
    <cfRule type="duplicateValues" dxfId="1112" priority="95"/>
    <cfRule type="duplicateValues" dxfId="1111" priority="96"/>
    <cfRule type="duplicateValues" dxfId="1110" priority="97"/>
  </conditionalFormatting>
  <conditionalFormatting sqref="D56:D57">
    <cfRule type="duplicateValues" dxfId="1109" priority="87"/>
    <cfRule type="duplicateValues" dxfId="1108" priority="88"/>
  </conditionalFormatting>
  <conditionalFormatting sqref="D58">
    <cfRule type="duplicateValues" dxfId="1107" priority="83"/>
    <cfRule type="duplicateValues" dxfId="1106" priority="84"/>
  </conditionalFormatting>
  <conditionalFormatting sqref="D60">
    <cfRule type="duplicateValues" dxfId="1105" priority="226"/>
    <cfRule type="duplicateValues" dxfId="1104" priority="227"/>
    <cfRule type="duplicateValues" dxfId="1103" priority="228"/>
    <cfRule type="duplicateValues" dxfId="1102" priority="229"/>
    <cfRule type="duplicateValues" dxfId="1101" priority="230"/>
    <cfRule type="duplicateValues" dxfId="1100" priority="231"/>
    <cfRule type="duplicateValues" dxfId="1099" priority="232"/>
    <cfRule type="duplicateValues" dxfId="1098" priority="234"/>
  </conditionalFormatting>
  <conditionalFormatting sqref="D61 D63:D73 D75:D80">
    <cfRule type="duplicateValues" dxfId="1097" priority="2370"/>
    <cfRule type="duplicateValues" dxfId="1096" priority="2371"/>
    <cfRule type="duplicateValues" dxfId="1095" priority="2372"/>
    <cfRule type="duplicateValues" dxfId="1094" priority="2373"/>
    <cfRule type="duplicateValues" dxfId="1093" priority="2374"/>
    <cfRule type="duplicateValues" dxfId="1092" priority="2375"/>
    <cfRule type="duplicateValues" dxfId="1091" priority="2376"/>
    <cfRule type="duplicateValues" dxfId="1090" priority="2377"/>
    <cfRule type="duplicateValues" dxfId="1089" priority="2378"/>
  </conditionalFormatting>
  <conditionalFormatting sqref="D63:D73 D61 D75:D80">
    <cfRule type="duplicateValues" dxfId="1088" priority="2361"/>
  </conditionalFormatting>
  <conditionalFormatting sqref="D74">
    <cfRule type="duplicateValues" dxfId="1087" priority="41"/>
    <cfRule type="duplicateValues" dxfId="1086" priority="42"/>
  </conditionalFormatting>
  <conditionalFormatting sqref="D82">
    <cfRule type="duplicateValues" dxfId="1085" priority="175"/>
    <cfRule type="duplicateValues" dxfId="1084" priority="176"/>
    <cfRule type="duplicateValues" dxfId="1083" priority="177"/>
    <cfRule type="duplicateValues" dxfId="1082" priority="178"/>
    <cfRule type="duplicateValues" dxfId="1081" priority="179"/>
    <cfRule type="duplicateValues" dxfId="1080" priority="180"/>
    <cfRule type="duplicateValues" dxfId="1079" priority="181"/>
    <cfRule type="duplicateValues" dxfId="1078" priority="182"/>
  </conditionalFormatting>
  <conditionalFormatting sqref="D83:D84 D81 D29:D50">
    <cfRule type="duplicateValues" dxfId="1077" priority="2404"/>
    <cfRule type="duplicateValues" dxfId="1076" priority="2405"/>
    <cfRule type="duplicateValues" dxfId="1075" priority="2406"/>
    <cfRule type="duplicateValues" dxfId="1074" priority="2407"/>
    <cfRule type="duplicateValues" dxfId="1073" priority="2408"/>
    <cfRule type="duplicateValues" dxfId="1072" priority="2409"/>
    <cfRule type="duplicateValues" dxfId="1071" priority="2410"/>
    <cfRule type="duplicateValues" dxfId="1070" priority="2411"/>
  </conditionalFormatting>
  <conditionalFormatting sqref="D85:D91 D59 D12:D13 D27:D28">
    <cfRule type="duplicateValues" dxfId="1069" priority="2024"/>
    <cfRule type="duplicateValues" dxfId="1068" priority="2025"/>
    <cfRule type="duplicateValues" dxfId="1067" priority="2026"/>
    <cfRule type="duplicateValues" dxfId="1066" priority="2027"/>
    <cfRule type="duplicateValues" dxfId="1065" priority="2028"/>
    <cfRule type="duplicateValues" dxfId="1064" priority="2029"/>
    <cfRule type="duplicateValues" dxfId="1063" priority="2030"/>
    <cfRule type="duplicateValues" dxfId="1062" priority="2031"/>
    <cfRule type="duplicateValues" dxfId="1061" priority="2032"/>
  </conditionalFormatting>
  <conditionalFormatting sqref="D92">
    <cfRule type="duplicateValues" dxfId="1060" priority="26"/>
    <cfRule type="duplicateValues" dxfId="1059" priority="27"/>
    <cfRule type="duplicateValues" dxfId="1058" priority="28"/>
    <cfRule type="duplicateValues" dxfId="1057" priority="29"/>
    <cfRule type="duplicateValues" dxfId="1056" priority="30"/>
    <cfRule type="duplicateValues" dxfId="1055" priority="31"/>
    <cfRule type="duplicateValues" dxfId="1054" priority="32"/>
  </conditionalFormatting>
  <conditionalFormatting sqref="D95">
    <cfRule type="duplicateValues" dxfId="1053" priority="6"/>
    <cfRule type="duplicateValues" dxfId="1052" priority="7"/>
  </conditionalFormatting>
  <conditionalFormatting sqref="D96">
    <cfRule type="duplicateValues" dxfId="1051" priority="33"/>
    <cfRule type="duplicateValues" dxfId="1050" priority="34"/>
    <cfRule type="duplicateValues" dxfId="1049" priority="35"/>
    <cfRule type="duplicateValues" dxfId="1048" priority="36"/>
    <cfRule type="duplicateValues" dxfId="1047" priority="37"/>
    <cfRule type="duplicateValues" dxfId="1046" priority="38"/>
    <cfRule type="duplicateValues" dxfId="1045" priority="39"/>
    <cfRule type="duplicateValues" dxfId="1044" priority="40"/>
  </conditionalFormatting>
  <conditionalFormatting sqref="D97">
    <cfRule type="duplicateValues" dxfId="1043" priority="8"/>
    <cfRule type="duplicateValues" dxfId="1042" priority="9"/>
  </conditionalFormatting>
  <conditionalFormatting sqref="D98:D99">
    <cfRule type="duplicateValues" dxfId="1041" priority="10"/>
    <cfRule type="duplicateValues" dxfId="1040" priority="11"/>
    <cfRule type="duplicateValues" dxfId="1039" priority="12"/>
    <cfRule type="duplicateValues" dxfId="1038" priority="13"/>
    <cfRule type="duplicateValues" dxfId="1037" priority="14"/>
    <cfRule type="duplicateValues" dxfId="1036" priority="15"/>
    <cfRule type="duplicateValues" dxfId="1035" priority="16"/>
    <cfRule type="duplicateValues" dxfId="1034" priority="17"/>
  </conditionalFormatting>
  <conditionalFormatting sqref="D100">
    <cfRule type="duplicateValues" dxfId="1033" priority="18"/>
    <cfRule type="duplicateValues" dxfId="1032" priority="19"/>
    <cfRule type="duplicateValues" dxfId="1031" priority="20"/>
    <cfRule type="duplicateValues" dxfId="1030" priority="21"/>
    <cfRule type="duplicateValues" dxfId="1029" priority="22"/>
    <cfRule type="duplicateValues" dxfId="1028" priority="23"/>
    <cfRule type="duplicateValues" dxfId="1027" priority="24"/>
    <cfRule type="duplicateValues" dxfId="1026" priority="25"/>
  </conditionalFormatting>
  <conditionalFormatting sqref="D101:D107 D109:D111">
    <cfRule type="duplicateValues" dxfId="1025" priority="73"/>
    <cfRule type="duplicateValues" dxfId="1024" priority="74"/>
    <cfRule type="duplicateValues" dxfId="1023" priority="75"/>
    <cfRule type="duplicateValues" dxfId="1022" priority="76"/>
    <cfRule type="duplicateValues" dxfId="1021" priority="77"/>
    <cfRule type="duplicateValues" dxfId="1020" priority="78"/>
    <cfRule type="duplicateValues" dxfId="1019" priority="79"/>
    <cfRule type="duplicateValues" dxfId="1018" priority="80"/>
    <cfRule type="duplicateValues" dxfId="1017" priority="81"/>
    <cfRule type="duplicateValues" dxfId="1016" priority="82"/>
  </conditionalFormatting>
  <conditionalFormatting sqref="D101:D1048576 D1:D60 D81:D91">
    <cfRule type="duplicateValues" dxfId="1015" priority="2557"/>
  </conditionalFormatting>
  <conditionalFormatting sqref="D108">
    <cfRule type="duplicateValues" dxfId="1014" priority="61"/>
    <cfRule type="duplicateValues" dxfId="1013" priority="62"/>
  </conditionalFormatting>
  <conditionalFormatting sqref="D112:D1048576 D1:D3 D7">
    <cfRule type="duplicateValues" dxfId="1012" priority="793"/>
    <cfRule type="duplicateValues" dxfId="1011" priority="1992"/>
  </conditionalFormatting>
  <conditionalFormatting sqref="D112:D1048576 D1:D3">
    <cfRule type="duplicateValues" dxfId="1010" priority="859"/>
  </conditionalFormatting>
  <conditionalFormatting sqref="D112:D1048576 D1:D50 D83:D91 D81 D59">
    <cfRule type="duplicateValues" dxfId="1009" priority="2489"/>
    <cfRule type="duplicateValues" dxfId="1008" priority="2490"/>
    <cfRule type="duplicateValues" dxfId="1007" priority="2491"/>
    <cfRule type="duplicateValues" dxfId="1006" priority="2492"/>
  </conditionalFormatting>
  <conditionalFormatting sqref="D112:D1048576 D1:D50 D83:D91 D81 D59:D60">
    <cfRule type="duplicateValues" dxfId="1005" priority="2505"/>
  </conditionalFormatting>
  <conditionalFormatting sqref="D112:D1048576 D2:D3">
    <cfRule type="duplicateValues" dxfId="1004" priority="854"/>
    <cfRule type="duplicateValues" dxfId="1003" priority="855"/>
    <cfRule type="duplicateValues" dxfId="1002" priority="856"/>
    <cfRule type="duplicateValues" dxfId="1001" priority="857"/>
  </conditionalFormatting>
  <conditionalFormatting sqref="D112:D1048576">
    <cfRule type="duplicateValues" dxfId="1000" priority="858"/>
    <cfRule type="duplicateValues" dxfId="999" priority="1996"/>
  </conditionalFormatting>
  <printOptions horizontalCentered="1"/>
  <pageMargins left="0.196850393700787" right="0.196850393700787" top="0.23622047244094499" bottom="0.23622047244094499" header="0.511811023622047" footer="7.8740157480315001E-2"/>
  <pageSetup paperSize="9" scale="4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5"/>
  <sheetViews>
    <sheetView zoomScale="80" zoomScaleNormal="80" workbookViewId="0">
      <pane xSplit="4" ySplit="3" topLeftCell="E63" activePane="bottomRight" state="frozen"/>
      <selection pane="topRight"/>
      <selection pane="bottomLeft"/>
      <selection pane="bottomRight" activeCell="A73" sqref="A73:XFD73"/>
    </sheetView>
  </sheetViews>
  <sheetFormatPr defaultColWidth="9" defaultRowHeight="14.25"/>
  <cols>
    <col min="1" max="1" width="4.75" customWidth="1"/>
    <col min="2" max="2" width="5.875" customWidth="1"/>
    <col min="3" max="3" width="10.75" customWidth="1"/>
    <col min="4" max="4" width="35.125" customWidth="1"/>
    <col min="7" max="7" width="11.25" customWidth="1"/>
    <col min="9" max="9" width="17.375" customWidth="1"/>
    <col min="10" max="13" width="17" customWidth="1"/>
    <col min="14" max="14" width="11.625" customWidth="1"/>
    <col min="15" max="15" width="17" customWidth="1"/>
    <col min="16" max="16" width="22" customWidth="1"/>
    <col min="17" max="17" width="9.875" customWidth="1"/>
    <col min="23" max="23" width="42.625" customWidth="1"/>
  </cols>
  <sheetData>
    <row r="1" spans="1:23" ht="21">
      <c r="A1" s="136" t="s">
        <v>0</v>
      </c>
      <c r="B1" s="136"/>
      <c r="C1" s="136"/>
      <c r="D1" s="136"/>
      <c r="E1" s="136"/>
      <c r="F1" s="136"/>
      <c r="G1" s="136"/>
      <c r="H1" s="7"/>
      <c r="I1" s="7">
        <f>SUBTOTAL(9,I4:I122)</f>
        <v>106898965.07999998</v>
      </c>
      <c r="J1" s="7">
        <f>SUBTOTAL(9,J4:J122)</f>
        <v>13006267.51866666</v>
      </c>
      <c r="K1" s="7">
        <f>SUBTOTAL(9,K4:K122)</f>
        <v>2070000</v>
      </c>
      <c r="L1" s="7">
        <f>SUBTOTAL(9,L4:L122)</f>
        <v>23969784.361766659</v>
      </c>
      <c r="M1" s="7">
        <f>SUBTOTAL(9,M4:M122)</f>
        <v>22597800.571766663</v>
      </c>
      <c r="N1" s="7"/>
      <c r="O1" s="7">
        <f>SUBTOTAL(9,O4:O122)</f>
        <v>22422564.173053659</v>
      </c>
      <c r="P1" s="42"/>
      <c r="Q1" s="16"/>
      <c r="R1" s="9"/>
      <c r="S1" s="16"/>
      <c r="T1" s="12"/>
      <c r="U1" s="12"/>
      <c r="V1" s="22"/>
      <c r="W1" s="23"/>
    </row>
    <row r="2" spans="1:23" ht="15">
      <c r="A2" s="137" t="s">
        <v>1</v>
      </c>
      <c r="B2" s="138" t="s">
        <v>2</v>
      </c>
      <c r="C2" s="137" t="s">
        <v>3</v>
      </c>
      <c r="D2" s="137" t="s">
        <v>4</v>
      </c>
      <c r="E2" s="140" t="s">
        <v>5</v>
      </c>
      <c r="F2" s="138" t="s">
        <v>6</v>
      </c>
      <c r="G2" s="137" t="s">
        <v>7</v>
      </c>
      <c r="H2" s="140" t="s">
        <v>8</v>
      </c>
      <c r="I2" s="8" t="s">
        <v>9</v>
      </c>
      <c r="J2" s="140" t="s">
        <v>10</v>
      </c>
      <c r="K2" s="140" t="s">
        <v>11</v>
      </c>
      <c r="L2" s="8" t="s">
        <v>9</v>
      </c>
      <c r="M2" s="142" t="s">
        <v>13</v>
      </c>
      <c r="N2" s="140" t="s">
        <v>14</v>
      </c>
      <c r="O2" s="140" t="s">
        <v>15</v>
      </c>
      <c r="P2" s="138" t="s">
        <v>16</v>
      </c>
      <c r="Q2" s="143" t="s">
        <v>17</v>
      </c>
      <c r="R2" s="140" t="s">
        <v>18</v>
      </c>
      <c r="S2" s="143" t="s">
        <v>19</v>
      </c>
      <c r="T2" s="140" t="s">
        <v>20</v>
      </c>
      <c r="U2" s="8" t="s">
        <v>21</v>
      </c>
      <c r="V2" s="137" t="s">
        <v>22</v>
      </c>
      <c r="W2" s="142" t="s">
        <v>23</v>
      </c>
    </row>
    <row r="3" spans="1:23" ht="15">
      <c r="A3" s="137"/>
      <c r="B3" s="139"/>
      <c r="C3" s="137"/>
      <c r="D3" s="137"/>
      <c r="E3" s="141"/>
      <c r="F3" s="139"/>
      <c r="G3" s="137"/>
      <c r="H3" s="141"/>
      <c r="I3" s="17" t="s">
        <v>24</v>
      </c>
      <c r="J3" s="141"/>
      <c r="K3" s="141"/>
      <c r="L3" s="18" t="s">
        <v>25</v>
      </c>
      <c r="M3" s="137"/>
      <c r="N3" s="141"/>
      <c r="O3" s="141"/>
      <c r="P3" s="139"/>
      <c r="Q3" s="144"/>
      <c r="R3" s="141"/>
      <c r="S3" s="144"/>
      <c r="T3" s="141"/>
      <c r="U3" s="17" t="s">
        <v>26</v>
      </c>
      <c r="V3" s="137"/>
      <c r="W3" s="142"/>
    </row>
    <row r="4" spans="1:23" ht="20.100000000000001" customHeight="1">
      <c r="A4" s="9">
        <f t="shared" ref="A4:A122" si="0">ROW()-3</f>
        <v>1</v>
      </c>
      <c r="B4" s="9" t="s">
        <v>45</v>
      </c>
      <c r="C4" s="10" t="s">
        <v>138</v>
      </c>
      <c r="D4" s="11" t="s">
        <v>139</v>
      </c>
      <c r="E4" s="41" t="s">
        <v>30</v>
      </c>
      <c r="F4" s="13" t="s">
        <v>31</v>
      </c>
      <c r="G4" s="14" t="s">
        <v>54</v>
      </c>
      <c r="H4" s="12" t="s">
        <v>48</v>
      </c>
      <c r="I4" s="19">
        <v>876359.4</v>
      </c>
      <c r="J4" s="19">
        <v>116847.92</v>
      </c>
      <c r="K4" s="19"/>
      <c r="L4" s="19">
        <v>300000</v>
      </c>
      <c r="M4" s="19">
        <f>L4</f>
        <v>300000</v>
      </c>
      <c r="N4" s="44"/>
      <c r="O4" s="19">
        <f t="shared" ref="O4:O75" si="1">M4*(1-N4)</f>
        <v>300000</v>
      </c>
      <c r="P4" s="65" t="s">
        <v>96</v>
      </c>
      <c r="Q4" s="70">
        <v>45405</v>
      </c>
      <c r="R4" s="9">
        <v>3</v>
      </c>
      <c r="S4" s="16">
        <f>Q4-R4</f>
        <v>45402</v>
      </c>
      <c r="T4" s="12" t="s">
        <v>70</v>
      </c>
      <c r="U4" s="22"/>
      <c r="V4" s="9" t="s">
        <v>89</v>
      </c>
      <c r="W4" s="23"/>
    </row>
    <row r="5" spans="1:23" ht="20.100000000000001" customHeight="1">
      <c r="A5" s="9">
        <f t="shared" si="0"/>
        <v>2</v>
      </c>
      <c r="B5" s="9" t="s">
        <v>27</v>
      </c>
      <c r="C5" s="10" t="s">
        <v>140</v>
      </c>
      <c r="D5" s="11" t="s">
        <v>141</v>
      </c>
      <c r="E5" s="41" t="s">
        <v>30</v>
      </c>
      <c r="F5" s="13" t="s">
        <v>31</v>
      </c>
      <c r="G5" s="14" t="s">
        <v>54</v>
      </c>
      <c r="H5" s="12" t="s">
        <v>48</v>
      </c>
      <c r="I5" s="19">
        <v>374973.64</v>
      </c>
      <c r="J5" s="19">
        <v>49996.485333333301</v>
      </c>
      <c r="K5" s="19"/>
      <c r="L5" s="19">
        <v>300000</v>
      </c>
      <c r="M5" s="19">
        <f>L5</f>
        <v>300000</v>
      </c>
      <c r="N5" s="44"/>
      <c r="O5" s="19">
        <f t="shared" si="1"/>
        <v>300000</v>
      </c>
      <c r="P5" s="65" t="s">
        <v>96</v>
      </c>
      <c r="Q5" s="70">
        <v>45405</v>
      </c>
      <c r="R5" s="9">
        <v>3</v>
      </c>
      <c r="S5" s="16">
        <f>Q5-R5</f>
        <v>45402</v>
      </c>
      <c r="T5" s="12" t="s">
        <v>70</v>
      </c>
      <c r="U5" s="22"/>
      <c r="V5" s="9" t="s">
        <v>89</v>
      </c>
      <c r="W5" s="23"/>
    </row>
    <row r="6" spans="1:23" ht="20.100000000000001" customHeight="1">
      <c r="A6" s="9">
        <f t="shared" si="0"/>
        <v>3</v>
      </c>
      <c r="B6" s="9" t="s">
        <v>45</v>
      </c>
      <c r="C6" s="10" t="s">
        <v>136</v>
      </c>
      <c r="D6" s="11" t="s">
        <v>137</v>
      </c>
      <c r="E6" s="41" t="s">
        <v>30</v>
      </c>
      <c r="F6" s="13" t="s">
        <v>31</v>
      </c>
      <c r="G6" s="14" t="s">
        <v>54</v>
      </c>
      <c r="H6" s="12" t="s">
        <v>48</v>
      </c>
      <c r="I6" s="19">
        <v>1323982.5</v>
      </c>
      <c r="J6" s="19">
        <v>176531</v>
      </c>
      <c r="K6" s="19"/>
      <c r="L6" s="19">
        <v>600000</v>
      </c>
      <c r="M6" s="19">
        <v>600000</v>
      </c>
      <c r="N6" s="44"/>
      <c r="O6" s="19">
        <f t="shared" si="1"/>
        <v>600000</v>
      </c>
      <c r="P6" s="65" t="s">
        <v>96</v>
      </c>
      <c r="Q6" s="70">
        <v>45405</v>
      </c>
      <c r="R6" s="9">
        <v>3</v>
      </c>
      <c r="S6" s="16">
        <f>Q6-R6</f>
        <v>45402</v>
      </c>
      <c r="T6" s="12" t="s">
        <v>70</v>
      </c>
      <c r="U6" s="22"/>
      <c r="V6" s="9" t="s">
        <v>89</v>
      </c>
      <c r="W6" s="23"/>
    </row>
    <row r="7" spans="1:23" ht="20.100000000000001" customHeight="1">
      <c r="A7" s="9">
        <f t="shared" si="0"/>
        <v>4</v>
      </c>
      <c r="B7" s="9" t="s">
        <v>45</v>
      </c>
      <c r="C7" s="10" t="s">
        <v>203</v>
      </c>
      <c r="D7" s="11" t="s">
        <v>204</v>
      </c>
      <c r="E7" s="41" t="s">
        <v>30</v>
      </c>
      <c r="F7" s="13" t="s">
        <v>31</v>
      </c>
      <c r="G7" s="14" t="s">
        <v>54</v>
      </c>
      <c r="H7" s="12" t="s">
        <v>41</v>
      </c>
      <c r="I7" s="7">
        <f>VLOOKUP(D7,[1]Sheet1!$C$1:$AV$65536,46,0)</f>
        <v>3512209.82</v>
      </c>
      <c r="J7" s="19"/>
      <c r="K7" s="19">
        <v>400000</v>
      </c>
      <c r="L7" s="19">
        <v>800000</v>
      </c>
      <c r="M7" s="19">
        <f t="shared" ref="M7:M12" si="2">L7</f>
        <v>800000</v>
      </c>
      <c r="N7" s="12"/>
      <c r="O7" s="19">
        <f t="shared" si="1"/>
        <v>800000</v>
      </c>
      <c r="P7" s="16"/>
      <c r="Q7" s="56">
        <v>45412</v>
      </c>
      <c r="R7" s="16"/>
      <c r="S7" s="12"/>
      <c r="T7" s="12" t="s">
        <v>56</v>
      </c>
      <c r="U7" s="9"/>
      <c r="V7" s="9" t="s">
        <v>205</v>
      </c>
      <c r="W7" s="23" t="s">
        <v>206</v>
      </c>
    </row>
    <row r="8" spans="1:23" ht="20.100000000000001" customHeight="1">
      <c r="A8" s="9">
        <f t="shared" si="0"/>
        <v>5</v>
      </c>
      <c r="B8" s="9" t="s">
        <v>45</v>
      </c>
      <c r="C8" s="10" t="s">
        <v>207</v>
      </c>
      <c r="D8" s="27" t="s">
        <v>208</v>
      </c>
      <c r="E8" s="41" t="s">
        <v>172</v>
      </c>
      <c r="F8" s="13" t="s">
        <v>31</v>
      </c>
      <c r="G8" s="14" t="s">
        <v>54</v>
      </c>
      <c r="H8" s="12" t="s">
        <v>41</v>
      </c>
      <c r="I8" s="7">
        <v>1588030.05</v>
      </c>
      <c r="J8" s="19"/>
      <c r="K8" s="19">
        <v>500000</v>
      </c>
      <c r="L8" s="19">
        <v>500000</v>
      </c>
      <c r="M8" s="19">
        <f t="shared" si="2"/>
        <v>500000</v>
      </c>
      <c r="N8" s="12"/>
      <c r="O8" s="19">
        <f t="shared" si="1"/>
        <v>500000</v>
      </c>
      <c r="P8" s="16"/>
      <c r="Q8" s="56">
        <v>45412</v>
      </c>
      <c r="R8" s="16"/>
      <c r="S8" s="12"/>
      <c r="T8" s="12" t="s">
        <v>56</v>
      </c>
      <c r="U8" s="9"/>
      <c r="V8" s="9" t="s">
        <v>205</v>
      </c>
      <c r="W8" s="23" t="s">
        <v>44</v>
      </c>
    </row>
    <row r="9" spans="1:23" s="26" customFormat="1" ht="20.100000000000001" customHeight="1">
      <c r="A9" s="9">
        <f t="shared" si="0"/>
        <v>6</v>
      </c>
      <c r="B9" s="9" t="s">
        <v>27</v>
      </c>
      <c r="C9" s="10" t="s">
        <v>81</v>
      </c>
      <c r="D9" s="27" t="s">
        <v>82</v>
      </c>
      <c r="E9" s="41" t="s">
        <v>30</v>
      </c>
      <c r="F9" s="13" t="s">
        <v>40</v>
      </c>
      <c r="G9" s="14" t="s">
        <v>32</v>
      </c>
      <c r="H9" s="12" t="s">
        <v>48</v>
      </c>
      <c r="I9" s="19">
        <v>6729901.7699999996</v>
      </c>
      <c r="J9" s="19">
        <v>543238.09866666701</v>
      </c>
      <c r="K9" s="19">
        <v>350000</v>
      </c>
      <c r="L9" s="19">
        <v>200000</v>
      </c>
      <c r="M9" s="19">
        <f t="shared" si="2"/>
        <v>200000</v>
      </c>
      <c r="N9" s="44">
        <v>0.03</v>
      </c>
      <c r="O9" s="19">
        <f t="shared" si="1"/>
        <v>194000</v>
      </c>
      <c r="P9" s="42" t="s">
        <v>64</v>
      </c>
      <c r="Q9" s="16">
        <v>45404</v>
      </c>
      <c r="R9" s="9">
        <v>2</v>
      </c>
      <c r="S9" s="16">
        <f t="shared" ref="S9:S29" si="3">Q9-R9</f>
        <v>45402</v>
      </c>
      <c r="T9" s="12" t="s">
        <v>35</v>
      </c>
      <c r="U9" s="7"/>
      <c r="V9" s="9" t="s">
        <v>43</v>
      </c>
      <c r="W9" s="23" t="s">
        <v>83</v>
      </c>
    </row>
    <row r="10" spans="1:23" s="26" customFormat="1" ht="20.100000000000001" customHeight="1">
      <c r="A10" s="9">
        <f t="shared" si="0"/>
        <v>7</v>
      </c>
      <c r="B10" s="9" t="s">
        <v>27</v>
      </c>
      <c r="C10" s="10" t="s">
        <v>84</v>
      </c>
      <c r="D10" s="27" t="s">
        <v>85</v>
      </c>
      <c r="E10" s="41" t="s">
        <v>30</v>
      </c>
      <c r="F10" s="13" t="s">
        <v>40</v>
      </c>
      <c r="G10" s="14" t="s">
        <v>32</v>
      </c>
      <c r="H10" s="12" t="s">
        <v>48</v>
      </c>
      <c r="I10" s="19">
        <v>8707779.6600000001</v>
      </c>
      <c r="J10" s="19">
        <v>528633.36133333296</v>
      </c>
      <c r="K10" s="19">
        <v>350000</v>
      </c>
      <c r="L10" s="19">
        <v>200000</v>
      </c>
      <c r="M10" s="19">
        <f t="shared" si="2"/>
        <v>200000</v>
      </c>
      <c r="N10" s="44">
        <v>0.03</v>
      </c>
      <c r="O10" s="19">
        <f t="shared" si="1"/>
        <v>194000</v>
      </c>
      <c r="P10" s="42" t="s">
        <v>64</v>
      </c>
      <c r="Q10" s="16">
        <v>45404</v>
      </c>
      <c r="R10" s="9">
        <v>2</v>
      </c>
      <c r="S10" s="16">
        <f t="shared" si="3"/>
        <v>45402</v>
      </c>
      <c r="T10" s="12" t="s">
        <v>35</v>
      </c>
      <c r="U10" s="7"/>
      <c r="V10" s="9" t="s">
        <v>86</v>
      </c>
      <c r="W10" s="23" t="s">
        <v>83</v>
      </c>
    </row>
    <row r="11" spans="1:23" ht="20.100000000000001" customHeight="1">
      <c r="A11" s="9">
        <f t="shared" si="0"/>
        <v>8</v>
      </c>
      <c r="B11" s="9" t="s">
        <v>45</v>
      </c>
      <c r="C11" s="10" t="s">
        <v>146</v>
      </c>
      <c r="D11" s="11" t="s">
        <v>147</v>
      </c>
      <c r="E11" s="41" t="s">
        <v>30</v>
      </c>
      <c r="F11" s="13" t="s">
        <v>31</v>
      </c>
      <c r="G11" s="14" t="s">
        <v>32</v>
      </c>
      <c r="H11" s="12" t="s">
        <v>48</v>
      </c>
      <c r="I11" s="19">
        <v>2452720.7000000002</v>
      </c>
      <c r="J11" s="19">
        <v>212667.653333333</v>
      </c>
      <c r="K11" s="19"/>
      <c r="L11" s="19">
        <v>200000</v>
      </c>
      <c r="M11" s="19">
        <f t="shared" si="2"/>
        <v>200000</v>
      </c>
      <c r="N11" s="44">
        <v>0.02</v>
      </c>
      <c r="O11" s="19">
        <f t="shared" si="1"/>
        <v>196000</v>
      </c>
      <c r="P11" s="42"/>
      <c r="Q11" s="16">
        <v>45404</v>
      </c>
      <c r="R11" s="9">
        <v>3</v>
      </c>
      <c r="S11" s="16">
        <f t="shared" si="3"/>
        <v>45401</v>
      </c>
      <c r="T11" s="12" t="s">
        <v>70</v>
      </c>
      <c r="U11" s="22"/>
      <c r="V11" s="9" t="s">
        <v>36</v>
      </c>
      <c r="W11" s="23"/>
    </row>
    <row r="12" spans="1:23" ht="20.100000000000001" customHeight="1">
      <c r="A12" s="9">
        <f t="shared" si="0"/>
        <v>9</v>
      </c>
      <c r="B12" s="9" t="s">
        <v>90</v>
      </c>
      <c r="C12" s="10" t="s">
        <v>169</v>
      </c>
      <c r="D12" s="11" t="s">
        <v>170</v>
      </c>
      <c r="E12" s="41" t="s">
        <v>30</v>
      </c>
      <c r="F12" s="13" t="s">
        <v>40</v>
      </c>
      <c r="G12" s="14" t="s">
        <v>32</v>
      </c>
      <c r="H12" s="12" t="s">
        <v>48</v>
      </c>
      <c r="I12" s="19">
        <v>10000</v>
      </c>
      <c r="J12" s="19">
        <v>10000</v>
      </c>
      <c r="K12" s="19"/>
      <c r="L12" s="19">
        <v>10000</v>
      </c>
      <c r="M12" s="19">
        <f t="shared" si="2"/>
        <v>10000</v>
      </c>
      <c r="N12" s="44"/>
      <c r="O12" s="19">
        <f t="shared" si="1"/>
        <v>10000</v>
      </c>
      <c r="P12" s="42"/>
      <c r="Q12" s="16">
        <v>45404</v>
      </c>
      <c r="R12" s="9">
        <v>1</v>
      </c>
      <c r="S12" s="16">
        <f t="shared" si="3"/>
        <v>45403</v>
      </c>
      <c r="T12" s="12" t="s">
        <v>70</v>
      </c>
      <c r="U12" s="22"/>
      <c r="V12" s="9" t="s">
        <v>36</v>
      </c>
      <c r="W12" s="23"/>
    </row>
    <row r="13" spans="1:23" s="26" customFormat="1" ht="20.100000000000001" customHeight="1">
      <c r="A13" s="9">
        <f t="shared" si="0"/>
        <v>10</v>
      </c>
      <c r="B13" s="9" t="s">
        <v>90</v>
      </c>
      <c r="C13" s="10" t="s">
        <v>115</v>
      </c>
      <c r="D13" s="27" t="s">
        <v>116</v>
      </c>
      <c r="E13" s="41" t="s">
        <v>30</v>
      </c>
      <c r="F13" s="13" t="s">
        <v>40</v>
      </c>
      <c r="G13" s="14" t="s">
        <v>32</v>
      </c>
      <c r="H13" s="12" t="s">
        <v>48</v>
      </c>
      <c r="I13" s="19">
        <v>572618.47</v>
      </c>
      <c r="J13" s="19">
        <v>85179.786666666696</v>
      </c>
      <c r="K13" s="19"/>
      <c r="L13" s="19">
        <v>80000</v>
      </c>
      <c r="M13" s="19">
        <v>150000</v>
      </c>
      <c r="N13" s="44">
        <v>0.03</v>
      </c>
      <c r="O13" s="19">
        <f t="shared" si="1"/>
        <v>145500</v>
      </c>
      <c r="P13" s="65" t="s">
        <v>117</v>
      </c>
      <c r="Q13" s="70">
        <v>45404</v>
      </c>
      <c r="R13" s="9">
        <v>3</v>
      </c>
      <c r="S13" s="16">
        <f t="shared" si="3"/>
        <v>45401</v>
      </c>
      <c r="T13" s="12" t="s">
        <v>35</v>
      </c>
      <c r="U13" s="7"/>
      <c r="V13" s="9" t="s">
        <v>43</v>
      </c>
      <c r="W13" s="23" t="s">
        <v>83</v>
      </c>
    </row>
    <row r="14" spans="1:23" s="26" customFormat="1" ht="20.100000000000001" customHeight="1">
      <c r="A14" s="9">
        <f t="shared" si="0"/>
        <v>11</v>
      </c>
      <c r="B14" s="9" t="s">
        <v>90</v>
      </c>
      <c r="C14" s="10" t="s">
        <v>148</v>
      </c>
      <c r="D14" s="11" t="s">
        <v>149</v>
      </c>
      <c r="E14" s="41" t="s">
        <v>30</v>
      </c>
      <c r="F14" s="13" t="s">
        <v>40</v>
      </c>
      <c r="G14" s="14" t="s">
        <v>32</v>
      </c>
      <c r="H14" s="12" t="s">
        <v>48</v>
      </c>
      <c r="I14" s="19">
        <v>1432728.6</v>
      </c>
      <c r="J14" s="19">
        <v>1226983.79</v>
      </c>
      <c r="K14" s="19"/>
      <c r="L14" s="19">
        <v>1226983.79</v>
      </c>
      <c r="M14" s="19">
        <v>110000</v>
      </c>
      <c r="N14" s="44"/>
      <c r="O14" s="19">
        <f t="shared" si="1"/>
        <v>110000</v>
      </c>
      <c r="P14" s="42" t="s">
        <v>131</v>
      </c>
      <c r="Q14" s="16">
        <v>45404</v>
      </c>
      <c r="R14" s="9">
        <v>3</v>
      </c>
      <c r="S14" s="16">
        <f t="shared" si="3"/>
        <v>45401</v>
      </c>
      <c r="T14" s="12" t="s">
        <v>70</v>
      </c>
      <c r="U14" s="22"/>
      <c r="V14" s="9" t="s">
        <v>43</v>
      </c>
      <c r="W14" s="23"/>
    </row>
    <row r="15" spans="1:23" ht="20.100000000000001" customHeight="1">
      <c r="A15" s="9">
        <f t="shared" si="0"/>
        <v>12</v>
      </c>
      <c r="B15" s="9" t="s">
        <v>90</v>
      </c>
      <c r="C15" s="10" t="s">
        <v>166</v>
      </c>
      <c r="D15" s="11" t="s">
        <v>167</v>
      </c>
      <c r="E15" s="41" t="s">
        <v>30</v>
      </c>
      <c r="F15" s="13" t="s">
        <v>40</v>
      </c>
      <c r="G15" s="14" t="s">
        <v>32</v>
      </c>
      <c r="H15" s="12" t="s">
        <v>48</v>
      </c>
      <c r="I15" s="19">
        <v>774399.3</v>
      </c>
      <c r="J15" s="19">
        <v>117897.88933333301</v>
      </c>
      <c r="K15" s="19"/>
      <c r="L15" s="19">
        <f>100000+151387.8363</f>
        <v>251387.8363</v>
      </c>
      <c r="M15" s="19">
        <f>L15</f>
        <v>251387.8363</v>
      </c>
      <c r="N15" s="44">
        <v>0.03</v>
      </c>
      <c r="O15" s="19">
        <f t="shared" si="1"/>
        <v>243846.20121099998</v>
      </c>
      <c r="P15" s="42"/>
      <c r="Q15" s="16">
        <v>45404</v>
      </c>
      <c r="R15" s="9">
        <v>3</v>
      </c>
      <c r="S15" s="16">
        <f t="shared" si="3"/>
        <v>45401</v>
      </c>
      <c r="T15" s="12" t="s">
        <v>70</v>
      </c>
      <c r="U15" s="22"/>
      <c r="V15" s="9" t="s">
        <v>43</v>
      </c>
      <c r="W15" s="23" t="s">
        <v>168</v>
      </c>
    </row>
    <row r="16" spans="1:23" s="26" customFormat="1" ht="20.100000000000001" customHeight="1">
      <c r="A16" s="9">
        <f t="shared" si="0"/>
        <v>13</v>
      </c>
      <c r="B16" s="9" t="s">
        <v>45</v>
      </c>
      <c r="C16" s="10" t="s">
        <v>121</v>
      </c>
      <c r="D16" s="11" t="s">
        <v>122</v>
      </c>
      <c r="E16" s="41" t="s">
        <v>172</v>
      </c>
      <c r="F16" s="13" t="s">
        <v>31</v>
      </c>
      <c r="G16" s="14" t="s">
        <v>32</v>
      </c>
      <c r="H16" s="12" t="s">
        <v>41</v>
      </c>
      <c r="I16" s="7">
        <v>1040933.79</v>
      </c>
      <c r="J16" s="19">
        <v>167408.12400000001</v>
      </c>
      <c r="K16" s="19">
        <v>100000</v>
      </c>
      <c r="L16" s="7">
        <v>150000</v>
      </c>
      <c r="M16" s="19">
        <f>L16</f>
        <v>150000</v>
      </c>
      <c r="N16" s="12"/>
      <c r="O16" s="19">
        <f t="shared" si="1"/>
        <v>150000</v>
      </c>
      <c r="P16" s="42"/>
      <c r="Q16" s="16">
        <v>45404.29</v>
      </c>
      <c r="R16" s="9">
        <v>3</v>
      </c>
      <c r="S16" s="16">
        <f t="shared" si="3"/>
        <v>45401.29</v>
      </c>
      <c r="T16" s="12" t="s">
        <v>35</v>
      </c>
      <c r="U16" s="7"/>
      <c r="V16" s="9" t="s">
        <v>36</v>
      </c>
      <c r="W16" s="23"/>
    </row>
    <row r="17" spans="1:23" ht="20.100000000000001" customHeight="1">
      <c r="A17" s="9">
        <f t="shared" si="0"/>
        <v>14</v>
      </c>
      <c r="B17" s="9" t="s">
        <v>27</v>
      </c>
      <c r="C17" s="63" t="s">
        <v>28</v>
      </c>
      <c r="D17" s="11" t="s">
        <v>29</v>
      </c>
      <c r="E17" s="41" t="s">
        <v>30</v>
      </c>
      <c r="F17" s="13" t="s">
        <v>31</v>
      </c>
      <c r="G17" s="14" t="s">
        <v>32</v>
      </c>
      <c r="H17" s="12" t="s">
        <v>33</v>
      </c>
      <c r="I17" s="7">
        <v>145000</v>
      </c>
      <c r="J17" s="19">
        <v>74574.890666666703</v>
      </c>
      <c r="K17" s="19"/>
      <c r="L17" s="7">
        <v>70000</v>
      </c>
      <c r="M17" s="19">
        <f>L17</f>
        <v>70000</v>
      </c>
      <c r="N17" s="67">
        <v>0.03</v>
      </c>
      <c r="O17" s="19">
        <f t="shared" si="1"/>
        <v>67900</v>
      </c>
      <c r="P17" s="42" t="s">
        <v>34</v>
      </c>
      <c r="Q17" s="16">
        <v>45405</v>
      </c>
      <c r="R17" s="9">
        <v>1</v>
      </c>
      <c r="S17" s="16">
        <f t="shared" si="3"/>
        <v>45404</v>
      </c>
      <c r="T17" s="12" t="s">
        <v>35</v>
      </c>
      <c r="U17" s="7"/>
      <c r="V17" s="9" t="s">
        <v>36</v>
      </c>
      <c r="W17" s="23" t="s">
        <v>37</v>
      </c>
    </row>
    <row r="18" spans="1:23" ht="20.100000000000001" customHeight="1">
      <c r="A18" s="9">
        <f t="shared" si="0"/>
        <v>15</v>
      </c>
      <c r="B18" s="9" t="s">
        <v>45</v>
      </c>
      <c r="C18" s="100" t="s">
        <v>58</v>
      </c>
      <c r="D18" s="101" t="s">
        <v>59</v>
      </c>
      <c r="E18" s="41" t="s">
        <v>30</v>
      </c>
      <c r="F18" s="13" t="s">
        <v>31</v>
      </c>
      <c r="G18" s="14" t="s">
        <v>32</v>
      </c>
      <c r="H18" s="12" t="s">
        <v>60</v>
      </c>
      <c r="I18" s="7">
        <v>2035522.75</v>
      </c>
      <c r="J18" s="19">
        <v>230140.76</v>
      </c>
      <c r="K18" s="19"/>
      <c r="L18" s="7">
        <v>600000</v>
      </c>
      <c r="M18" s="19">
        <f>L18</f>
        <v>600000</v>
      </c>
      <c r="N18" s="103">
        <v>2.5000000000000001E-2</v>
      </c>
      <c r="O18" s="19">
        <f t="shared" si="1"/>
        <v>585000</v>
      </c>
      <c r="P18" s="68" t="s">
        <v>55</v>
      </c>
      <c r="Q18" s="16">
        <v>45405</v>
      </c>
      <c r="R18" s="9">
        <v>15</v>
      </c>
      <c r="S18" s="16">
        <f t="shared" si="3"/>
        <v>45390</v>
      </c>
      <c r="T18" s="12" t="s">
        <v>35</v>
      </c>
      <c r="U18" s="7"/>
      <c r="V18" s="9" t="s">
        <v>36</v>
      </c>
      <c r="W18" s="22" t="s">
        <v>61</v>
      </c>
    </row>
    <row r="19" spans="1:23" ht="20.100000000000001" customHeight="1">
      <c r="A19" s="9">
        <f t="shared" si="0"/>
        <v>16</v>
      </c>
      <c r="B19" s="9" t="s">
        <v>27</v>
      </c>
      <c r="C19" s="10" t="s">
        <v>162</v>
      </c>
      <c r="D19" s="11" t="s">
        <v>163</v>
      </c>
      <c r="E19" s="41" t="s">
        <v>30</v>
      </c>
      <c r="F19" s="13" t="s">
        <v>31</v>
      </c>
      <c r="G19" s="14" t="s">
        <v>32</v>
      </c>
      <c r="H19" s="12" t="s">
        <v>48</v>
      </c>
      <c r="I19" s="19">
        <v>317889.28000000003</v>
      </c>
      <c r="J19" s="19">
        <v>16360.841333333299</v>
      </c>
      <c r="K19" s="19"/>
      <c r="L19" s="19">
        <v>20000</v>
      </c>
      <c r="M19" s="19">
        <f>L19</f>
        <v>20000</v>
      </c>
      <c r="N19" s="44">
        <v>0.03</v>
      </c>
      <c r="O19" s="19">
        <f t="shared" si="1"/>
        <v>19400</v>
      </c>
      <c r="P19" s="42"/>
      <c r="Q19" s="16">
        <v>45405</v>
      </c>
      <c r="R19" s="9">
        <v>3</v>
      </c>
      <c r="S19" s="16">
        <f t="shared" si="3"/>
        <v>45402</v>
      </c>
      <c r="T19" s="12" t="s">
        <v>70</v>
      </c>
      <c r="U19" s="22"/>
      <c r="V19" s="9" t="s">
        <v>36</v>
      </c>
      <c r="W19" s="23"/>
    </row>
    <row r="20" spans="1:23" ht="20.100000000000001" customHeight="1">
      <c r="A20" s="9">
        <f t="shared" si="0"/>
        <v>17</v>
      </c>
      <c r="B20" s="64" t="s">
        <v>27</v>
      </c>
      <c r="C20" s="10" t="s">
        <v>38</v>
      </c>
      <c r="D20" s="11" t="s">
        <v>39</v>
      </c>
      <c r="E20" s="41" t="s">
        <v>30</v>
      </c>
      <c r="F20" s="13" t="s">
        <v>40</v>
      </c>
      <c r="G20" s="14" t="s">
        <v>32</v>
      </c>
      <c r="H20" s="12" t="s">
        <v>41</v>
      </c>
      <c r="I20" s="7">
        <v>1120877.0900000001</v>
      </c>
      <c r="J20" s="19">
        <v>47669.489333333302</v>
      </c>
      <c r="K20" s="19"/>
      <c r="L20" s="19">
        <v>30000</v>
      </c>
      <c r="M20" s="19">
        <v>50000</v>
      </c>
      <c r="N20" s="44">
        <v>0.03</v>
      </c>
      <c r="O20" s="19">
        <f t="shared" si="1"/>
        <v>48500</v>
      </c>
      <c r="P20" s="68" t="s">
        <v>42</v>
      </c>
      <c r="Q20" s="16">
        <v>45405</v>
      </c>
      <c r="R20" s="9">
        <v>3</v>
      </c>
      <c r="S20" s="16">
        <f t="shared" si="3"/>
        <v>45402</v>
      </c>
      <c r="T20" s="12" t="s">
        <v>35</v>
      </c>
      <c r="U20" s="7"/>
      <c r="V20" s="9" t="s">
        <v>43</v>
      </c>
      <c r="W20" s="23" t="s">
        <v>44</v>
      </c>
    </row>
    <row r="21" spans="1:23" ht="20.100000000000001" customHeight="1">
      <c r="A21" s="9">
        <f t="shared" si="0"/>
        <v>18</v>
      </c>
      <c r="B21" s="9" t="s">
        <v>45</v>
      </c>
      <c r="C21" s="10" t="s">
        <v>72</v>
      </c>
      <c r="D21" s="11" t="s">
        <v>73</v>
      </c>
      <c r="E21" s="41" t="s">
        <v>30</v>
      </c>
      <c r="F21" s="13" t="s">
        <v>74</v>
      </c>
      <c r="G21" s="14" t="s">
        <v>32</v>
      </c>
      <c r="H21" s="12" t="s">
        <v>41</v>
      </c>
      <c r="I21" s="19">
        <v>1136896.01</v>
      </c>
      <c r="J21" s="19">
        <v>154908.08933333299</v>
      </c>
      <c r="K21" s="19"/>
      <c r="L21" s="19">
        <f>J21*0.8</f>
        <v>123926.47146666639</v>
      </c>
      <c r="M21" s="19">
        <f>L21</f>
        <v>123926.47146666639</v>
      </c>
      <c r="N21" s="44">
        <v>0.03</v>
      </c>
      <c r="O21" s="19">
        <f t="shared" si="1"/>
        <v>120208.67732266639</v>
      </c>
      <c r="P21" s="42" t="s">
        <v>75</v>
      </c>
      <c r="Q21" s="16">
        <v>45405.29</v>
      </c>
      <c r="R21" s="9">
        <v>7</v>
      </c>
      <c r="S21" s="16">
        <f t="shared" si="3"/>
        <v>45398.29</v>
      </c>
      <c r="T21" s="12" t="s">
        <v>35</v>
      </c>
      <c r="U21" s="7"/>
      <c r="V21" s="9" t="s">
        <v>65</v>
      </c>
      <c r="W21" s="23" t="s">
        <v>76</v>
      </c>
    </row>
    <row r="22" spans="1:23" ht="20.100000000000001" customHeight="1">
      <c r="A22" s="9">
        <f t="shared" si="0"/>
        <v>19</v>
      </c>
      <c r="B22" s="9" t="s">
        <v>45</v>
      </c>
      <c r="C22" s="10" t="s">
        <v>159</v>
      </c>
      <c r="D22" s="11" t="s">
        <v>160</v>
      </c>
      <c r="E22" s="41" t="s">
        <v>30</v>
      </c>
      <c r="F22" s="13" t="s">
        <v>40</v>
      </c>
      <c r="G22" s="14" t="s">
        <v>32</v>
      </c>
      <c r="H22" s="12" t="s">
        <v>48</v>
      </c>
      <c r="I22" s="19">
        <v>2419541.67</v>
      </c>
      <c r="J22" s="19">
        <v>96124.005333333305</v>
      </c>
      <c r="K22" s="19"/>
      <c r="L22" s="19">
        <v>126124</v>
      </c>
      <c r="M22" s="19">
        <f>L22</f>
        <v>126124</v>
      </c>
      <c r="N22" s="44">
        <v>0.03</v>
      </c>
      <c r="O22" s="19">
        <f t="shared" si="1"/>
        <v>122340.28</v>
      </c>
      <c r="P22" s="65" t="s">
        <v>161</v>
      </c>
      <c r="Q22" s="16">
        <v>45406</v>
      </c>
      <c r="R22" s="9">
        <v>3</v>
      </c>
      <c r="S22" s="16">
        <f t="shared" si="3"/>
        <v>45403</v>
      </c>
      <c r="T22" s="12" t="s">
        <v>70</v>
      </c>
      <c r="U22" s="22"/>
      <c r="V22" s="9" t="s">
        <v>65</v>
      </c>
      <c r="W22" s="23"/>
    </row>
    <row r="23" spans="1:23" s="26" customFormat="1" ht="20.100000000000001" customHeight="1">
      <c r="A23" s="9">
        <f t="shared" si="0"/>
        <v>20</v>
      </c>
      <c r="B23" s="9" t="s">
        <v>45</v>
      </c>
      <c r="C23" s="63" t="s">
        <v>46</v>
      </c>
      <c r="D23" s="27" t="s">
        <v>47</v>
      </c>
      <c r="E23" s="41" t="s">
        <v>30</v>
      </c>
      <c r="F23" s="13" t="s">
        <v>40</v>
      </c>
      <c r="G23" s="14" t="s">
        <v>32</v>
      </c>
      <c r="H23" s="12" t="s">
        <v>48</v>
      </c>
      <c r="I23" s="19">
        <v>906429.46</v>
      </c>
      <c r="J23" s="19">
        <v>160569.41866666701</v>
      </c>
      <c r="K23" s="19"/>
      <c r="L23" s="19">
        <v>300000</v>
      </c>
      <c r="M23" s="19">
        <f>L23</f>
        <v>300000</v>
      </c>
      <c r="N23" s="44"/>
      <c r="O23" s="19">
        <f t="shared" si="1"/>
        <v>300000</v>
      </c>
      <c r="P23" s="42" t="s">
        <v>49</v>
      </c>
      <c r="Q23" s="16">
        <v>45406</v>
      </c>
      <c r="R23" s="9">
        <v>3</v>
      </c>
      <c r="S23" s="16">
        <f t="shared" si="3"/>
        <v>45403</v>
      </c>
      <c r="T23" s="12" t="s">
        <v>35</v>
      </c>
      <c r="U23" s="7"/>
      <c r="V23" s="9" t="s">
        <v>65</v>
      </c>
      <c r="W23" s="23" t="s">
        <v>50</v>
      </c>
    </row>
    <row r="24" spans="1:23" ht="20.100000000000001" customHeight="1">
      <c r="A24" s="9">
        <f t="shared" si="0"/>
        <v>21</v>
      </c>
      <c r="B24" s="9" t="s">
        <v>27</v>
      </c>
      <c r="C24" s="10" t="s">
        <v>79</v>
      </c>
      <c r="D24" s="11" t="s">
        <v>80</v>
      </c>
      <c r="E24" s="41" t="s">
        <v>30</v>
      </c>
      <c r="F24" s="13" t="s">
        <v>40</v>
      </c>
      <c r="G24" s="14" t="s">
        <v>32</v>
      </c>
      <c r="H24" s="12" t="s">
        <v>48</v>
      </c>
      <c r="I24" s="7">
        <v>1950333.4</v>
      </c>
      <c r="J24" s="19">
        <v>127522.073333333</v>
      </c>
      <c r="K24" s="19"/>
      <c r="L24" s="19">
        <v>180000</v>
      </c>
      <c r="M24" s="19">
        <v>180000</v>
      </c>
      <c r="N24" s="12"/>
      <c r="O24" s="19">
        <f t="shared" si="1"/>
        <v>180000</v>
      </c>
      <c r="P24" s="42" t="s">
        <v>64</v>
      </c>
      <c r="Q24" s="16">
        <v>45406</v>
      </c>
      <c r="R24" s="9">
        <v>2</v>
      </c>
      <c r="S24" s="16">
        <f t="shared" si="3"/>
        <v>45404</v>
      </c>
      <c r="T24" s="12" t="s">
        <v>35</v>
      </c>
      <c r="U24" s="7"/>
      <c r="V24" s="9" t="s">
        <v>43</v>
      </c>
      <c r="W24" s="23"/>
    </row>
    <row r="25" spans="1:23" s="26" customFormat="1" ht="20.100000000000001" customHeight="1">
      <c r="A25" s="9">
        <f t="shared" si="0"/>
        <v>22</v>
      </c>
      <c r="B25" s="9" t="s">
        <v>27</v>
      </c>
      <c r="C25" s="63" t="s">
        <v>62</v>
      </c>
      <c r="D25" s="11" t="s">
        <v>63</v>
      </c>
      <c r="E25" s="41" t="s">
        <v>30</v>
      </c>
      <c r="F25" s="13" t="s">
        <v>31</v>
      </c>
      <c r="G25" s="14" t="s">
        <v>32</v>
      </c>
      <c r="H25" s="12" t="s">
        <v>41</v>
      </c>
      <c r="I25" s="7">
        <v>2367700.7400000002</v>
      </c>
      <c r="J25" s="19">
        <v>85999.325333333298</v>
      </c>
      <c r="K25" s="19"/>
      <c r="L25" s="19">
        <v>200000</v>
      </c>
      <c r="M25" s="19">
        <f>L25</f>
        <v>200000</v>
      </c>
      <c r="N25" s="67">
        <v>0.03</v>
      </c>
      <c r="O25" s="19">
        <f t="shared" si="1"/>
        <v>194000</v>
      </c>
      <c r="P25" s="42" t="s">
        <v>64</v>
      </c>
      <c r="Q25" s="16">
        <v>45407</v>
      </c>
      <c r="R25" s="9">
        <v>1</v>
      </c>
      <c r="S25" s="16">
        <f t="shared" si="3"/>
        <v>45406</v>
      </c>
      <c r="T25" s="12" t="s">
        <v>35</v>
      </c>
      <c r="U25" s="7"/>
      <c r="V25" s="9" t="s">
        <v>65</v>
      </c>
      <c r="W25" s="23" t="s">
        <v>66</v>
      </c>
    </row>
    <row r="26" spans="1:23" ht="20.100000000000001" customHeight="1">
      <c r="A26" s="9">
        <f t="shared" si="0"/>
        <v>23</v>
      </c>
      <c r="B26" s="9" t="s">
        <v>45</v>
      </c>
      <c r="C26" s="10" t="s">
        <v>129</v>
      </c>
      <c r="D26" s="11" t="s">
        <v>130</v>
      </c>
      <c r="E26" s="41" t="s">
        <v>30</v>
      </c>
      <c r="F26" s="13" t="s">
        <v>31</v>
      </c>
      <c r="G26" s="14" t="s">
        <v>32</v>
      </c>
      <c r="H26" s="12" t="s">
        <v>48</v>
      </c>
      <c r="I26" s="19">
        <v>20000</v>
      </c>
      <c r="J26" s="19">
        <v>20000</v>
      </c>
      <c r="K26" s="19"/>
      <c r="L26" s="19">
        <v>20000</v>
      </c>
      <c r="M26" s="19">
        <f>L26</f>
        <v>20000</v>
      </c>
      <c r="N26" s="44"/>
      <c r="O26" s="19">
        <f t="shared" si="1"/>
        <v>20000</v>
      </c>
      <c r="P26" s="42" t="s">
        <v>131</v>
      </c>
      <c r="Q26" s="16">
        <v>45407</v>
      </c>
      <c r="R26" s="9">
        <v>3</v>
      </c>
      <c r="S26" s="16">
        <f t="shared" si="3"/>
        <v>45404</v>
      </c>
      <c r="T26" s="12" t="s">
        <v>70</v>
      </c>
      <c r="U26" s="22"/>
      <c r="V26" s="9" t="s">
        <v>89</v>
      </c>
      <c r="W26" s="23" t="s">
        <v>132</v>
      </c>
    </row>
    <row r="27" spans="1:23" ht="20.100000000000001" customHeight="1">
      <c r="A27" s="9">
        <f t="shared" si="0"/>
        <v>24</v>
      </c>
      <c r="B27" s="9" t="s">
        <v>45</v>
      </c>
      <c r="C27" s="10" t="s">
        <v>255</v>
      </c>
      <c r="D27" s="11" t="s">
        <v>256</v>
      </c>
      <c r="E27" s="41" t="s">
        <v>30</v>
      </c>
      <c r="F27" s="12" t="s">
        <v>40</v>
      </c>
      <c r="G27" s="13" t="s">
        <v>32</v>
      </c>
      <c r="H27" s="12" t="s">
        <v>48</v>
      </c>
      <c r="I27" s="7"/>
      <c r="J27" s="19">
        <v>5547.2120000000004</v>
      </c>
      <c r="K27" s="19"/>
      <c r="L27" s="19">
        <v>5547</v>
      </c>
      <c r="M27" s="19">
        <v>5547</v>
      </c>
      <c r="N27" s="69">
        <v>0.03</v>
      </c>
      <c r="O27" s="19">
        <f t="shared" si="1"/>
        <v>5380.59</v>
      </c>
      <c r="P27" s="19"/>
      <c r="Q27" s="16">
        <v>45407</v>
      </c>
      <c r="R27" s="9">
        <v>5</v>
      </c>
      <c r="S27" s="16">
        <f t="shared" si="3"/>
        <v>45402</v>
      </c>
      <c r="T27" s="12" t="s">
        <v>35</v>
      </c>
      <c r="U27" s="7"/>
      <c r="V27" s="9" t="s">
        <v>65</v>
      </c>
      <c r="W27" s="23"/>
    </row>
    <row r="28" spans="1:23" s="26" customFormat="1" ht="20.100000000000001" customHeight="1">
      <c r="A28" s="9">
        <f t="shared" si="0"/>
        <v>25</v>
      </c>
      <c r="B28" s="9" t="s">
        <v>27</v>
      </c>
      <c r="C28" s="10" t="s">
        <v>211</v>
      </c>
      <c r="D28" s="11" t="s">
        <v>212</v>
      </c>
      <c r="E28" s="28" t="s">
        <v>30</v>
      </c>
      <c r="F28" s="13" t="s">
        <v>40</v>
      </c>
      <c r="G28" s="9" t="s">
        <v>32</v>
      </c>
      <c r="H28" s="12" t="s">
        <v>48</v>
      </c>
      <c r="I28" s="7">
        <v>2554924.42</v>
      </c>
      <c r="J28" s="19">
        <v>230560.95333333299</v>
      </c>
      <c r="K28" s="19"/>
      <c r="L28" s="66">
        <v>110000</v>
      </c>
      <c r="M28" s="66">
        <v>110000</v>
      </c>
      <c r="N28" s="44">
        <v>0.03</v>
      </c>
      <c r="O28" s="19">
        <f t="shared" si="1"/>
        <v>106700</v>
      </c>
      <c r="P28" s="16"/>
      <c r="Q28" s="16">
        <v>45408</v>
      </c>
      <c r="R28" s="9"/>
      <c r="S28" s="16">
        <f t="shared" si="3"/>
        <v>45408</v>
      </c>
      <c r="T28" s="12" t="s">
        <v>35</v>
      </c>
      <c r="U28" s="9"/>
      <c r="V28" s="14" t="s">
        <v>153</v>
      </c>
      <c r="W28" s="14" t="s">
        <v>213</v>
      </c>
    </row>
    <row r="29" spans="1:23" s="26" customFormat="1" ht="20.100000000000001" customHeight="1">
      <c r="A29" s="9">
        <f t="shared" si="0"/>
        <v>26</v>
      </c>
      <c r="B29" s="9" t="s">
        <v>90</v>
      </c>
      <c r="C29" s="10" t="s">
        <v>150</v>
      </c>
      <c r="D29" s="11" t="s">
        <v>151</v>
      </c>
      <c r="E29" s="41" t="s">
        <v>30</v>
      </c>
      <c r="F29" s="13" t="s">
        <v>152</v>
      </c>
      <c r="G29" s="14" t="s">
        <v>32</v>
      </c>
      <c r="H29" s="12" t="s">
        <v>48</v>
      </c>
      <c r="I29" s="19">
        <v>6722093.4400000004</v>
      </c>
      <c r="J29" s="19">
        <v>404929.32666666701</v>
      </c>
      <c r="K29" s="19"/>
      <c r="L29" s="19">
        <v>200000</v>
      </c>
      <c r="M29" s="19">
        <f>L29</f>
        <v>200000</v>
      </c>
      <c r="N29" s="44">
        <v>0.03</v>
      </c>
      <c r="O29" s="19">
        <f t="shared" si="1"/>
        <v>194000</v>
      </c>
      <c r="P29" s="42"/>
      <c r="Q29" s="16">
        <v>45412</v>
      </c>
      <c r="R29" s="9">
        <v>3</v>
      </c>
      <c r="S29" s="16">
        <f t="shared" si="3"/>
        <v>45409</v>
      </c>
      <c r="T29" s="12" t="s">
        <v>70</v>
      </c>
      <c r="U29" s="22"/>
      <c r="V29" s="9" t="s">
        <v>153</v>
      </c>
      <c r="W29" s="23"/>
    </row>
    <row r="30" spans="1:23" ht="20.100000000000001" customHeight="1">
      <c r="A30" s="9">
        <f t="shared" si="0"/>
        <v>27</v>
      </c>
      <c r="B30" s="9" t="s">
        <v>45</v>
      </c>
      <c r="C30" s="10" t="s">
        <v>209</v>
      </c>
      <c r="D30" s="27" t="s">
        <v>210</v>
      </c>
      <c r="E30" s="12" t="s">
        <v>172</v>
      </c>
      <c r="F30" s="13" t="s">
        <v>31</v>
      </c>
      <c r="G30" s="14" t="s">
        <v>54</v>
      </c>
      <c r="H30" s="12" t="s">
        <v>41</v>
      </c>
      <c r="I30" s="19">
        <f>VLOOKUP(D30,[1]Sheet1!$C$1:$AV$65536,46,0)</f>
        <v>982777.91</v>
      </c>
      <c r="J30" s="19"/>
      <c r="K30" s="19">
        <v>200000</v>
      </c>
      <c r="L30" s="19">
        <v>200000</v>
      </c>
      <c r="M30" s="19">
        <f t="shared" ref="M30:M31" si="4">L30</f>
        <v>200000</v>
      </c>
      <c r="N30" s="12"/>
      <c r="O30" s="19">
        <f t="shared" si="1"/>
        <v>200000</v>
      </c>
      <c r="P30" s="16"/>
      <c r="Q30" s="56">
        <v>45417</v>
      </c>
      <c r="R30" s="16"/>
      <c r="S30" s="12"/>
      <c r="T30" s="12" t="s">
        <v>56</v>
      </c>
      <c r="U30" s="9"/>
      <c r="V30" s="9" t="s">
        <v>205</v>
      </c>
      <c r="W30" s="23" t="s">
        <v>44</v>
      </c>
    </row>
    <row r="31" spans="1:23" ht="20.100000000000001" customHeight="1">
      <c r="A31" s="9">
        <f t="shared" si="0"/>
        <v>28</v>
      </c>
      <c r="B31" s="9" t="s">
        <v>45</v>
      </c>
      <c r="C31" s="10" t="s">
        <v>94</v>
      </c>
      <c r="D31" s="27" t="s">
        <v>95</v>
      </c>
      <c r="E31" s="12" t="s">
        <v>30</v>
      </c>
      <c r="F31" s="13" t="s">
        <v>74</v>
      </c>
      <c r="G31" s="14" t="s">
        <v>32</v>
      </c>
      <c r="H31" s="12" t="s">
        <v>48</v>
      </c>
      <c r="I31" s="19">
        <v>3536556.02</v>
      </c>
      <c r="J31" s="19">
        <v>839837.97600000002</v>
      </c>
      <c r="K31" s="19"/>
      <c r="L31" s="19">
        <v>2000000</v>
      </c>
      <c r="M31" s="19">
        <f t="shared" si="4"/>
        <v>2000000</v>
      </c>
      <c r="N31" s="44">
        <v>0.03</v>
      </c>
      <c r="O31" s="19">
        <f t="shared" si="1"/>
        <v>1940000</v>
      </c>
      <c r="P31" s="42" t="s">
        <v>96</v>
      </c>
      <c r="Q31" s="16">
        <v>45402</v>
      </c>
      <c r="R31" s="9">
        <v>4</v>
      </c>
      <c r="S31" s="16">
        <f t="shared" ref="S31:S84" si="5">Q31-R31</f>
        <v>45398</v>
      </c>
      <c r="T31" s="12" t="s">
        <v>35</v>
      </c>
      <c r="U31" s="7"/>
      <c r="V31" s="9" t="s">
        <v>97</v>
      </c>
      <c r="W31" s="23" t="s">
        <v>98</v>
      </c>
    </row>
    <row r="32" spans="1:23" ht="20.100000000000001" customHeight="1">
      <c r="A32" s="9">
        <f t="shared" si="0"/>
        <v>29</v>
      </c>
      <c r="B32" s="9" t="s">
        <v>45</v>
      </c>
      <c r="C32" s="10" t="s">
        <v>123</v>
      </c>
      <c r="D32" s="11" t="s">
        <v>124</v>
      </c>
      <c r="E32" s="12" t="s">
        <v>30</v>
      </c>
      <c r="F32" s="13" t="s">
        <v>31</v>
      </c>
      <c r="G32" s="14" t="s">
        <v>32</v>
      </c>
      <c r="H32" s="12" t="s">
        <v>48</v>
      </c>
      <c r="I32" s="7">
        <v>231488.22</v>
      </c>
      <c r="J32" s="19">
        <v>70669.798666666698</v>
      </c>
      <c r="K32" s="19"/>
      <c r="L32" s="7">
        <v>231488.22</v>
      </c>
      <c r="M32" s="7">
        <v>231488.22</v>
      </c>
      <c r="N32" s="12"/>
      <c r="O32" s="19">
        <f t="shared" si="1"/>
        <v>231488.22</v>
      </c>
      <c r="P32" s="42"/>
      <c r="Q32" s="16">
        <v>45404.29</v>
      </c>
      <c r="R32" s="9">
        <v>3</v>
      </c>
      <c r="S32" s="16">
        <f t="shared" si="5"/>
        <v>45401.29</v>
      </c>
      <c r="T32" s="12" t="s">
        <v>35</v>
      </c>
      <c r="U32" s="7"/>
      <c r="V32" s="9" t="s">
        <v>125</v>
      </c>
      <c r="W32" s="23"/>
    </row>
    <row r="33" spans="1:23" ht="20.100000000000001" customHeight="1">
      <c r="A33" s="9">
        <f t="shared" si="0"/>
        <v>30</v>
      </c>
      <c r="B33" s="9" t="s">
        <v>45</v>
      </c>
      <c r="C33" s="10" t="s">
        <v>144</v>
      </c>
      <c r="D33" s="11" t="s">
        <v>145</v>
      </c>
      <c r="E33" s="12" t="s">
        <v>30</v>
      </c>
      <c r="F33" s="13" t="s">
        <v>31</v>
      </c>
      <c r="G33" s="14" t="s">
        <v>32</v>
      </c>
      <c r="H33" s="12" t="s">
        <v>48</v>
      </c>
      <c r="I33" s="19">
        <v>204947.43</v>
      </c>
      <c r="J33" s="19">
        <v>48387.716</v>
      </c>
      <c r="K33" s="19"/>
      <c r="L33" s="19">
        <v>150000</v>
      </c>
      <c r="M33" s="19">
        <f t="shared" ref="M33:M41" si="6">L33</f>
        <v>150000</v>
      </c>
      <c r="N33" s="44"/>
      <c r="O33" s="19">
        <f t="shared" si="1"/>
        <v>150000</v>
      </c>
      <c r="P33" s="42"/>
      <c r="Q33" s="16">
        <v>45404</v>
      </c>
      <c r="R33" s="9">
        <v>3</v>
      </c>
      <c r="S33" s="16">
        <f t="shared" si="5"/>
        <v>45401</v>
      </c>
      <c r="T33" s="12" t="s">
        <v>70</v>
      </c>
      <c r="U33" s="22"/>
      <c r="V33" s="9" t="s">
        <v>36</v>
      </c>
      <c r="W33" s="23"/>
    </row>
    <row r="34" spans="1:23" s="26" customFormat="1" ht="20.100000000000001" customHeight="1">
      <c r="A34" s="9">
        <f t="shared" si="0"/>
        <v>31</v>
      </c>
      <c r="B34" s="9" t="s">
        <v>45</v>
      </c>
      <c r="C34" s="10" t="s">
        <v>164</v>
      </c>
      <c r="D34" s="11" t="s">
        <v>165</v>
      </c>
      <c r="E34" s="12" t="s">
        <v>30</v>
      </c>
      <c r="F34" s="13" t="s">
        <v>31</v>
      </c>
      <c r="G34" s="14" t="s">
        <v>32</v>
      </c>
      <c r="H34" s="12" t="s">
        <v>48</v>
      </c>
      <c r="I34" s="19">
        <v>2460794.9900000002</v>
      </c>
      <c r="J34" s="19">
        <v>379404.69866666698</v>
      </c>
      <c r="K34" s="19"/>
      <c r="L34" s="19">
        <v>200000</v>
      </c>
      <c r="M34" s="19">
        <f t="shared" si="6"/>
        <v>200000</v>
      </c>
      <c r="N34" s="44">
        <v>0.02</v>
      </c>
      <c r="O34" s="19">
        <f t="shared" si="1"/>
        <v>196000</v>
      </c>
      <c r="P34" s="42"/>
      <c r="Q34" s="16">
        <v>45404</v>
      </c>
      <c r="R34" s="9">
        <v>3</v>
      </c>
      <c r="S34" s="16">
        <f t="shared" si="5"/>
        <v>45401</v>
      </c>
      <c r="T34" s="12" t="s">
        <v>70</v>
      </c>
      <c r="U34" s="22"/>
      <c r="V34" s="9" t="s">
        <v>125</v>
      </c>
      <c r="W34" s="23"/>
    </row>
    <row r="35" spans="1:23" s="26" customFormat="1" ht="20.100000000000001" customHeight="1">
      <c r="A35" s="9">
        <f t="shared" si="0"/>
        <v>32</v>
      </c>
      <c r="B35" s="9" t="s">
        <v>27</v>
      </c>
      <c r="C35" s="10" t="s">
        <v>305</v>
      </c>
      <c r="D35" s="11" t="s">
        <v>306</v>
      </c>
      <c r="E35" s="12"/>
      <c r="F35" s="13" t="s">
        <v>74</v>
      </c>
      <c r="G35" s="14" t="s">
        <v>32</v>
      </c>
      <c r="H35" s="12" t="s">
        <v>48</v>
      </c>
      <c r="I35" s="19"/>
      <c r="J35" s="19"/>
      <c r="K35" s="19"/>
      <c r="L35" s="19">
        <v>100000</v>
      </c>
      <c r="M35" s="19">
        <v>100000</v>
      </c>
      <c r="N35" s="44">
        <v>0.03</v>
      </c>
      <c r="O35" s="19">
        <f t="shared" si="1"/>
        <v>97000</v>
      </c>
      <c r="P35" s="42"/>
      <c r="Q35" s="16"/>
      <c r="R35" s="9"/>
      <c r="S35" s="16"/>
      <c r="T35" s="12" t="s">
        <v>70</v>
      </c>
      <c r="U35" s="22"/>
      <c r="V35" s="9" t="s">
        <v>307</v>
      </c>
      <c r="W35" s="23"/>
    </row>
    <row r="36" spans="1:23" s="26" customFormat="1" ht="20.100000000000001" customHeight="1">
      <c r="A36" s="9">
        <f t="shared" si="0"/>
        <v>33</v>
      </c>
      <c r="B36" s="9" t="s">
        <v>90</v>
      </c>
      <c r="C36" s="10" t="s">
        <v>308</v>
      </c>
      <c r="D36" s="11" t="s">
        <v>309</v>
      </c>
      <c r="E36" s="12"/>
      <c r="F36" s="13" t="s">
        <v>31</v>
      </c>
      <c r="G36" s="14" t="s">
        <v>32</v>
      </c>
      <c r="H36" s="12" t="s">
        <v>41</v>
      </c>
      <c r="I36" s="19"/>
      <c r="J36" s="19"/>
      <c r="K36" s="19"/>
      <c r="L36" s="19">
        <v>20000</v>
      </c>
      <c r="M36" s="19">
        <v>20000</v>
      </c>
      <c r="N36" s="44"/>
      <c r="O36" s="19">
        <f t="shared" si="1"/>
        <v>20000</v>
      </c>
      <c r="P36" s="42"/>
      <c r="Q36" s="16"/>
      <c r="R36" s="9"/>
      <c r="S36" s="16"/>
      <c r="T36" s="12" t="s">
        <v>70</v>
      </c>
      <c r="U36" s="22"/>
      <c r="V36" s="9" t="s">
        <v>36</v>
      </c>
      <c r="W36" s="23"/>
    </row>
    <row r="37" spans="1:23" s="26" customFormat="1" ht="20.100000000000001" customHeight="1">
      <c r="A37" s="9">
        <f t="shared" si="0"/>
        <v>34</v>
      </c>
      <c r="B37" s="9" t="s">
        <v>27</v>
      </c>
      <c r="C37" s="10" t="s">
        <v>310</v>
      </c>
      <c r="D37" s="11" t="s">
        <v>311</v>
      </c>
      <c r="E37" s="12"/>
      <c r="F37" s="13" t="s">
        <v>31</v>
      </c>
      <c r="G37" s="14" t="s">
        <v>32</v>
      </c>
      <c r="H37" s="12" t="s">
        <v>41</v>
      </c>
      <c r="I37" s="19"/>
      <c r="J37" s="19"/>
      <c r="K37" s="19"/>
      <c r="L37" s="19">
        <v>49000</v>
      </c>
      <c r="M37" s="19">
        <v>49000</v>
      </c>
      <c r="N37" s="44"/>
      <c r="O37" s="19">
        <f t="shared" si="1"/>
        <v>49000</v>
      </c>
      <c r="P37" s="42"/>
      <c r="Q37" s="16"/>
      <c r="R37" s="9"/>
      <c r="S37" s="16"/>
      <c r="T37" s="12" t="s">
        <v>70</v>
      </c>
      <c r="U37" s="22"/>
      <c r="V37" s="9" t="s">
        <v>36</v>
      </c>
      <c r="W37" s="23"/>
    </row>
    <row r="38" spans="1:23" s="26" customFormat="1" ht="20.100000000000001" customHeight="1">
      <c r="A38" s="9">
        <f t="shared" si="0"/>
        <v>35</v>
      </c>
      <c r="B38" s="9" t="s">
        <v>27</v>
      </c>
      <c r="C38" s="10" t="s">
        <v>52</v>
      </c>
      <c r="D38" s="11" t="s">
        <v>53</v>
      </c>
      <c r="E38" s="12" t="s">
        <v>30</v>
      </c>
      <c r="F38" s="13" t="s">
        <v>31</v>
      </c>
      <c r="G38" s="14" t="s">
        <v>32</v>
      </c>
      <c r="H38" s="12" t="s">
        <v>48</v>
      </c>
      <c r="I38" s="7">
        <v>2002126.41</v>
      </c>
      <c r="J38" s="19">
        <v>126804.529333333</v>
      </c>
      <c r="K38" s="19"/>
      <c r="L38" s="19">
        <v>126804.529333333</v>
      </c>
      <c r="M38" s="19">
        <f t="shared" si="6"/>
        <v>126804.529333333</v>
      </c>
      <c r="N38" s="12"/>
      <c r="O38" s="19">
        <f t="shared" si="1"/>
        <v>126804.529333333</v>
      </c>
      <c r="P38" s="68" t="s">
        <v>55</v>
      </c>
      <c r="Q38" s="16">
        <v>45405</v>
      </c>
      <c r="R38" s="9">
        <v>3</v>
      </c>
      <c r="S38" s="16">
        <f t="shared" si="5"/>
        <v>45402</v>
      </c>
      <c r="T38" s="12" t="s">
        <v>56</v>
      </c>
      <c r="U38" s="7"/>
      <c r="V38" s="9" t="s">
        <v>36</v>
      </c>
      <c r="W38" s="23" t="s">
        <v>57</v>
      </c>
    </row>
    <row r="39" spans="1:23" s="26" customFormat="1" ht="20.100000000000001" customHeight="1">
      <c r="A39" s="9">
        <f t="shared" si="0"/>
        <v>36</v>
      </c>
      <c r="B39" s="9" t="s">
        <v>45</v>
      </c>
      <c r="C39" s="10" t="s">
        <v>108</v>
      </c>
      <c r="D39" s="27" t="s">
        <v>109</v>
      </c>
      <c r="E39" s="12" t="s">
        <v>30</v>
      </c>
      <c r="F39" s="13" t="s">
        <v>74</v>
      </c>
      <c r="G39" s="14" t="s">
        <v>32</v>
      </c>
      <c r="H39" s="12" t="s">
        <v>48</v>
      </c>
      <c r="I39" s="19">
        <v>2656251.88</v>
      </c>
      <c r="J39" s="19">
        <v>274403.45066666702</v>
      </c>
      <c r="K39" s="19">
        <v>100000</v>
      </c>
      <c r="L39" s="19">
        <v>200000</v>
      </c>
      <c r="M39" s="19">
        <f t="shared" si="6"/>
        <v>200000</v>
      </c>
      <c r="N39" s="44">
        <v>0.03</v>
      </c>
      <c r="O39" s="19">
        <f t="shared" si="1"/>
        <v>194000</v>
      </c>
      <c r="P39" s="42"/>
      <c r="Q39" s="16">
        <v>45405</v>
      </c>
      <c r="R39" s="9">
        <v>2</v>
      </c>
      <c r="S39" s="16">
        <f t="shared" si="5"/>
        <v>45403</v>
      </c>
      <c r="T39" s="12" t="s">
        <v>35</v>
      </c>
      <c r="U39" s="7"/>
      <c r="V39" s="9" t="s">
        <v>110</v>
      </c>
      <c r="W39" s="23" t="s">
        <v>111</v>
      </c>
    </row>
    <row r="40" spans="1:23" ht="20.100000000000001" customHeight="1">
      <c r="A40" s="9">
        <f t="shared" si="0"/>
        <v>37</v>
      </c>
      <c r="B40" s="9" t="s">
        <v>90</v>
      </c>
      <c r="C40" s="10" t="s">
        <v>91</v>
      </c>
      <c r="D40" s="27" t="s">
        <v>92</v>
      </c>
      <c r="E40" s="12" t="s">
        <v>30</v>
      </c>
      <c r="F40" s="13" t="s">
        <v>93</v>
      </c>
      <c r="G40" s="14" t="s">
        <v>32</v>
      </c>
      <c r="H40" s="12" t="s">
        <v>48</v>
      </c>
      <c r="I40" s="19">
        <v>280736.58</v>
      </c>
      <c r="J40" s="19">
        <v>64281.737333333302</v>
      </c>
      <c r="K40" s="19"/>
      <c r="L40" s="19">
        <v>100000</v>
      </c>
      <c r="M40" s="19">
        <f t="shared" si="6"/>
        <v>100000</v>
      </c>
      <c r="N40" s="44"/>
      <c r="O40" s="19">
        <f t="shared" si="1"/>
        <v>100000</v>
      </c>
      <c r="P40" s="42"/>
      <c r="Q40" s="16">
        <v>45405</v>
      </c>
      <c r="R40" s="9">
        <v>2</v>
      </c>
      <c r="S40" s="16">
        <f t="shared" si="5"/>
        <v>45403</v>
      </c>
      <c r="T40" s="12" t="s">
        <v>35</v>
      </c>
      <c r="U40" s="7"/>
      <c r="V40" s="9" t="s">
        <v>36</v>
      </c>
      <c r="W40" s="23"/>
    </row>
    <row r="41" spans="1:23" s="26" customFormat="1" ht="20.100000000000001" customHeight="1">
      <c r="A41" s="9">
        <f t="shared" si="0"/>
        <v>38</v>
      </c>
      <c r="B41" s="9" t="s">
        <v>90</v>
      </c>
      <c r="C41" s="10" t="s">
        <v>154</v>
      </c>
      <c r="D41" s="11" t="s">
        <v>155</v>
      </c>
      <c r="E41" s="12" t="s">
        <v>30</v>
      </c>
      <c r="F41" s="13" t="s">
        <v>31</v>
      </c>
      <c r="G41" s="14" t="s">
        <v>32</v>
      </c>
      <c r="H41" s="12" t="s">
        <v>48</v>
      </c>
      <c r="I41" s="19">
        <v>256449.09</v>
      </c>
      <c r="J41" s="19">
        <v>150000</v>
      </c>
      <c r="K41" s="19"/>
      <c r="L41" s="19">
        <v>256449.09</v>
      </c>
      <c r="M41" s="19">
        <f t="shared" si="6"/>
        <v>256449.09</v>
      </c>
      <c r="N41" s="44"/>
      <c r="O41" s="19">
        <f t="shared" si="1"/>
        <v>256449.09</v>
      </c>
      <c r="P41" s="42"/>
      <c r="Q41" s="16">
        <v>45405</v>
      </c>
      <c r="R41" s="9">
        <v>3</v>
      </c>
      <c r="S41" s="16">
        <f t="shared" si="5"/>
        <v>45402</v>
      </c>
      <c r="T41" s="12" t="s">
        <v>70</v>
      </c>
      <c r="U41" s="22"/>
      <c r="V41" s="9" t="s">
        <v>125</v>
      </c>
      <c r="W41" s="23"/>
    </row>
    <row r="42" spans="1:23" ht="20.100000000000001" customHeight="1">
      <c r="A42" s="9">
        <f t="shared" si="0"/>
        <v>39</v>
      </c>
      <c r="B42" s="9" t="s">
        <v>90</v>
      </c>
      <c r="C42" s="9" t="s">
        <v>187</v>
      </c>
      <c r="D42" s="11" t="s">
        <v>188</v>
      </c>
      <c r="E42" s="9" t="s">
        <v>30</v>
      </c>
      <c r="F42" s="9" t="s">
        <v>31</v>
      </c>
      <c r="G42" s="9" t="s">
        <v>32</v>
      </c>
      <c r="H42" s="12" t="s">
        <v>48</v>
      </c>
      <c r="I42" s="7">
        <v>1617123.16</v>
      </c>
      <c r="J42" s="19">
        <v>269349.28533333301</v>
      </c>
      <c r="K42" s="19"/>
      <c r="L42" s="19">
        <v>200000</v>
      </c>
      <c r="M42" s="19">
        <v>100000</v>
      </c>
      <c r="N42" s="12">
        <v>0</v>
      </c>
      <c r="O42" s="19">
        <f t="shared" si="1"/>
        <v>100000</v>
      </c>
      <c r="P42" s="42"/>
      <c r="Q42" s="16">
        <v>45405</v>
      </c>
      <c r="R42" s="60"/>
      <c r="S42" s="16">
        <f t="shared" si="5"/>
        <v>45405</v>
      </c>
      <c r="T42" s="12" t="s">
        <v>35</v>
      </c>
      <c r="U42" s="7"/>
      <c r="V42" s="9" t="s">
        <v>36</v>
      </c>
      <c r="W42" s="23" t="s">
        <v>189</v>
      </c>
    </row>
    <row r="43" spans="1:23" ht="20.100000000000001" customHeight="1">
      <c r="A43" s="9">
        <f t="shared" si="0"/>
        <v>40</v>
      </c>
      <c r="B43" s="9" t="s">
        <v>190</v>
      </c>
      <c r="C43" s="9" t="s">
        <v>191</v>
      </c>
      <c r="D43" s="11" t="s">
        <v>192</v>
      </c>
      <c r="E43" s="9" t="s">
        <v>30</v>
      </c>
      <c r="F43" s="9" t="s">
        <v>31</v>
      </c>
      <c r="G43" s="9" t="s">
        <v>32</v>
      </c>
      <c r="H43" s="12" t="s">
        <v>48</v>
      </c>
      <c r="I43" s="7">
        <v>815110.53</v>
      </c>
      <c r="J43" s="19">
        <v>61544.144</v>
      </c>
      <c r="K43" s="19"/>
      <c r="L43" s="19">
        <v>200000</v>
      </c>
      <c r="M43" s="19">
        <v>100000</v>
      </c>
      <c r="N43" s="12">
        <v>0</v>
      </c>
      <c r="O43" s="19">
        <f t="shared" si="1"/>
        <v>100000</v>
      </c>
      <c r="P43" s="42"/>
      <c r="Q43" s="16">
        <v>45405</v>
      </c>
      <c r="R43" s="60"/>
      <c r="S43" s="16">
        <f t="shared" si="5"/>
        <v>45405</v>
      </c>
      <c r="T43" s="12" t="s">
        <v>35</v>
      </c>
      <c r="U43" s="7"/>
      <c r="V43" s="9" t="s">
        <v>36</v>
      </c>
      <c r="W43" s="23" t="s">
        <v>193</v>
      </c>
    </row>
    <row r="44" spans="1:23" ht="20.100000000000001" customHeight="1">
      <c r="A44" s="9">
        <f t="shared" si="0"/>
        <v>41</v>
      </c>
      <c r="B44" s="9" t="s">
        <v>198</v>
      </c>
      <c r="C44" s="9" t="s">
        <v>199</v>
      </c>
      <c r="D44" s="11" t="s">
        <v>200</v>
      </c>
      <c r="E44" s="9" t="s">
        <v>30</v>
      </c>
      <c r="F44" s="9" t="s">
        <v>31</v>
      </c>
      <c r="G44" s="9" t="s">
        <v>32</v>
      </c>
      <c r="H44" s="12" t="s">
        <v>48</v>
      </c>
      <c r="I44" s="7">
        <v>144280.10999999999</v>
      </c>
      <c r="J44" s="19">
        <v>15563.868</v>
      </c>
      <c r="K44" s="19"/>
      <c r="L44" s="19">
        <v>50000</v>
      </c>
      <c r="M44" s="19">
        <v>30000</v>
      </c>
      <c r="N44" s="12"/>
      <c r="O44" s="19">
        <f t="shared" si="1"/>
        <v>30000</v>
      </c>
      <c r="P44" s="42"/>
      <c r="Q44" s="16">
        <v>45406</v>
      </c>
      <c r="R44" s="60"/>
      <c r="S44" s="16">
        <f t="shared" si="5"/>
        <v>45406</v>
      </c>
      <c r="T44" s="12" t="s">
        <v>35</v>
      </c>
      <c r="U44" s="7"/>
      <c r="V44" s="9" t="s">
        <v>36</v>
      </c>
      <c r="W44" s="23"/>
    </row>
    <row r="45" spans="1:23" ht="20.100000000000001" customHeight="1">
      <c r="A45" s="9">
        <f t="shared" si="0"/>
        <v>42</v>
      </c>
      <c r="B45" s="9" t="s">
        <v>190</v>
      </c>
      <c r="C45" s="9" t="s">
        <v>201</v>
      </c>
      <c r="D45" s="11" t="s">
        <v>202</v>
      </c>
      <c r="E45" s="9" t="s">
        <v>30</v>
      </c>
      <c r="F45" s="9" t="s">
        <v>31</v>
      </c>
      <c r="G45" s="9" t="s">
        <v>32</v>
      </c>
      <c r="H45" s="12" t="s">
        <v>48</v>
      </c>
      <c r="I45" s="7">
        <v>1547082.58</v>
      </c>
      <c r="J45" s="19">
        <v>95675.269333333301</v>
      </c>
      <c r="K45" s="19"/>
      <c r="L45" s="19">
        <v>200000</v>
      </c>
      <c r="M45" s="19">
        <v>100000</v>
      </c>
      <c r="N45" s="12">
        <v>0.03</v>
      </c>
      <c r="O45" s="19">
        <f t="shared" si="1"/>
        <v>97000</v>
      </c>
      <c r="P45" s="42"/>
      <c r="Q45" s="16">
        <v>45406</v>
      </c>
      <c r="R45" s="60"/>
      <c r="S45" s="16">
        <f t="shared" si="5"/>
        <v>45406</v>
      </c>
      <c r="T45" s="12" t="s">
        <v>35</v>
      </c>
      <c r="U45" s="7"/>
      <c r="V45" s="9" t="s">
        <v>36</v>
      </c>
      <c r="W45" s="23"/>
    </row>
    <row r="46" spans="1:23" ht="20.100000000000001" customHeight="1">
      <c r="A46" s="9">
        <f t="shared" si="0"/>
        <v>43</v>
      </c>
      <c r="B46" s="9" t="s">
        <v>90</v>
      </c>
      <c r="C46" s="10" t="s">
        <v>99</v>
      </c>
      <c r="D46" s="27" t="s">
        <v>100</v>
      </c>
      <c r="E46" s="12" t="s">
        <v>30</v>
      </c>
      <c r="F46" s="13" t="s">
        <v>40</v>
      </c>
      <c r="G46" s="14" t="s">
        <v>32</v>
      </c>
      <c r="H46" s="12" t="s">
        <v>48</v>
      </c>
      <c r="I46" s="19">
        <v>3332314.91</v>
      </c>
      <c r="J46" s="19">
        <v>664411.42799999996</v>
      </c>
      <c r="K46" s="19"/>
      <c r="L46" s="19">
        <v>200000</v>
      </c>
      <c r="M46" s="19">
        <v>150000</v>
      </c>
      <c r="N46" s="44"/>
      <c r="O46" s="19">
        <f t="shared" si="1"/>
        <v>150000</v>
      </c>
      <c r="P46" s="42" t="s">
        <v>49</v>
      </c>
      <c r="Q46" s="16">
        <v>45406</v>
      </c>
      <c r="R46" s="9">
        <v>4</v>
      </c>
      <c r="S46" s="16">
        <f t="shared" si="5"/>
        <v>45402</v>
      </c>
      <c r="T46" s="12" t="s">
        <v>35</v>
      </c>
      <c r="U46" s="7"/>
      <c r="V46" s="9" t="s">
        <v>43</v>
      </c>
      <c r="W46" s="23"/>
    </row>
    <row r="47" spans="1:23" ht="20.100000000000001" customHeight="1">
      <c r="A47" s="9">
        <f t="shared" si="0"/>
        <v>44</v>
      </c>
      <c r="B47" s="9" t="s">
        <v>27</v>
      </c>
      <c r="C47" s="10" t="s">
        <v>101</v>
      </c>
      <c r="D47" s="27" t="s">
        <v>102</v>
      </c>
      <c r="E47" s="12" t="s">
        <v>30</v>
      </c>
      <c r="F47" s="13" t="s">
        <v>103</v>
      </c>
      <c r="G47" s="14" t="s">
        <v>32</v>
      </c>
      <c r="H47" s="12" t="s">
        <v>48</v>
      </c>
      <c r="I47" s="19">
        <v>114427.21</v>
      </c>
      <c r="J47" s="19">
        <v>10980.944</v>
      </c>
      <c r="K47" s="19"/>
      <c r="L47" s="19">
        <v>10980.944</v>
      </c>
      <c r="M47" s="19">
        <f>L47</f>
        <v>10980.944</v>
      </c>
      <c r="N47" s="44">
        <v>0.03</v>
      </c>
      <c r="O47" s="19">
        <f t="shared" si="1"/>
        <v>10651.515679999999</v>
      </c>
      <c r="P47" s="42" t="s">
        <v>64</v>
      </c>
      <c r="Q47" s="16">
        <v>45406</v>
      </c>
      <c r="R47" s="9">
        <v>4</v>
      </c>
      <c r="S47" s="16">
        <f t="shared" si="5"/>
        <v>45402</v>
      </c>
      <c r="T47" s="12" t="s">
        <v>35</v>
      </c>
      <c r="U47" s="7"/>
      <c r="V47" s="9" t="s">
        <v>43</v>
      </c>
      <c r="W47" s="23"/>
    </row>
    <row r="48" spans="1:23" s="26" customFormat="1" ht="20.100000000000001" customHeight="1">
      <c r="A48" s="9">
        <f t="shared" si="0"/>
        <v>45</v>
      </c>
      <c r="B48" s="9" t="s">
        <v>90</v>
      </c>
      <c r="C48" s="10" t="s">
        <v>106</v>
      </c>
      <c r="D48" s="27" t="s">
        <v>107</v>
      </c>
      <c r="E48" s="12" t="s">
        <v>30</v>
      </c>
      <c r="F48" s="13" t="s">
        <v>74</v>
      </c>
      <c r="G48" s="14" t="s">
        <v>32</v>
      </c>
      <c r="H48" s="12" t="s">
        <v>48</v>
      </c>
      <c r="I48" s="19">
        <v>313466.93</v>
      </c>
      <c r="J48" s="19">
        <v>32662.965333333301</v>
      </c>
      <c r="K48" s="19"/>
      <c r="L48" s="19">
        <v>32662.965333333301</v>
      </c>
      <c r="M48" s="19">
        <f>L48</f>
        <v>32662.965333333301</v>
      </c>
      <c r="N48" s="44">
        <v>0.03</v>
      </c>
      <c r="O48" s="19">
        <f t="shared" si="1"/>
        <v>31683.076373333301</v>
      </c>
      <c r="P48" s="42"/>
      <c r="Q48" s="16">
        <v>45407</v>
      </c>
      <c r="R48" s="9">
        <v>4</v>
      </c>
      <c r="S48" s="16">
        <f t="shared" si="5"/>
        <v>45403</v>
      </c>
      <c r="T48" s="12" t="s">
        <v>35</v>
      </c>
      <c r="U48" s="7"/>
      <c r="V48" s="9" t="s">
        <v>65</v>
      </c>
      <c r="W48" s="23"/>
    </row>
    <row r="49" spans="1:23" ht="20.100000000000001" customHeight="1">
      <c r="A49" s="9">
        <f t="shared" si="0"/>
        <v>46</v>
      </c>
      <c r="B49" s="9" t="s">
        <v>27</v>
      </c>
      <c r="C49" s="10" t="s">
        <v>119</v>
      </c>
      <c r="D49" s="11" t="s">
        <v>120</v>
      </c>
      <c r="E49" s="12" t="s">
        <v>30</v>
      </c>
      <c r="F49" s="13" t="s">
        <v>40</v>
      </c>
      <c r="G49" s="14" t="s">
        <v>32</v>
      </c>
      <c r="H49" s="12" t="s">
        <v>41</v>
      </c>
      <c r="I49" s="19">
        <v>2786350.28</v>
      </c>
      <c r="J49" s="19">
        <v>88434.695999999996</v>
      </c>
      <c r="K49" s="19"/>
      <c r="L49" s="19">
        <v>50000</v>
      </c>
      <c r="M49" s="19">
        <f>L49</f>
        <v>50000</v>
      </c>
      <c r="N49" s="44">
        <v>0.03</v>
      </c>
      <c r="O49" s="19">
        <f t="shared" si="1"/>
        <v>48500</v>
      </c>
      <c r="P49" s="42"/>
      <c r="Q49" s="16">
        <v>45407</v>
      </c>
      <c r="R49" s="9">
        <v>3</v>
      </c>
      <c r="S49" s="16">
        <f t="shared" si="5"/>
        <v>45404</v>
      </c>
      <c r="T49" s="12" t="s">
        <v>35</v>
      </c>
      <c r="U49" s="7"/>
      <c r="V49" s="9" t="s">
        <v>36</v>
      </c>
      <c r="W49" s="23" t="s">
        <v>83</v>
      </c>
    </row>
    <row r="50" spans="1:23" s="26" customFormat="1" ht="20.100000000000001" customHeight="1">
      <c r="A50" s="9">
        <f t="shared" si="0"/>
        <v>47</v>
      </c>
      <c r="B50" s="9" t="s">
        <v>45</v>
      </c>
      <c r="C50" s="10" t="s">
        <v>252</v>
      </c>
      <c r="D50" s="11" t="s">
        <v>253</v>
      </c>
      <c r="E50" s="12" t="s">
        <v>30</v>
      </c>
      <c r="F50" s="13" t="s">
        <v>31</v>
      </c>
      <c r="G50" s="14" t="s">
        <v>32</v>
      </c>
      <c r="H50" s="12" t="s">
        <v>48</v>
      </c>
      <c r="I50" s="7">
        <v>1117650.81</v>
      </c>
      <c r="J50" s="19">
        <v>307298.64666666702</v>
      </c>
      <c r="K50" s="19"/>
      <c r="L50" s="19">
        <v>500000</v>
      </c>
      <c r="M50" s="19">
        <v>500000</v>
      </c>
      <c r="N50" s="12"/>
      <c r="O50" s="19">
        <f t="shared" si="1"/>
        <v>500000</v>
      </c>
      <c r="P50" s="19"/>
      <c r="Q50" s="16">
        <v>45407</v>
      </c>
      <c r="R50" s="9">
        <v>2</v>
      </c>
      <c r="S50" s="16">
        <f t="shared" si="5"/>
        <v>45405</v>
      </c>
      <c r="T50" s="12" t="s">
        <v>70</v>
      </c>
      <c r="U50" s="7"/>
      <c r="V50" s="9" t="s">
        <v>125</v>
      </c>
      <c r="W50" s="23" t="s">
        <v>254</v>
      </c>
    </row>
    <row r="51" spans="1:23" s="26" customFormat="1" ht="20.100000000000001" customHeight="1">
      <c r="A51" s="9">
        <f t="shared" si="0"/>
        <v>48</v>
      </c>
      <c r="B51" s="9" t="s">
        <v>27</v>
      </c>
      <c r="C51" s="10" t="s">
        <v>156</v>
      </c>
      <c r="D51" s="11" t="s">
        <v>157</v>
      </c>
      <c r="E51" s="12" t="s">
        <v>30</v>
      </c>
      <c r="F51" s="13" t="s">
        <v>40</v>
      </c>
      <c r="G51" s="14" t="s">
        <v>32</v>
      </c>
      <c r="H51" s="12" t="s">
        <v>48</v>
      </c>
      <c r="I51" s="19">
        <v>1925793.4</v>
      </c>
      <c r="J51" s="19">
        <v>46814.415999999997</v>
      </c>
      <c r="K51" s="19"/>
      <c r="L51" s="19">
        <v>50000</v>
      </c>
      <c r="M51" s="19">
        <f>L51</f>
        <v>50000</v>
      </c>
      <c r="N51" s="44">
        <v>0.03</v>
      </c>
      <c r="O51" s="19">
        <f t="shared" si="1"/>
        <v>48500</v>
      </c>
      <c r="P51" s="42"/>
      <c r="Q51" s="16">
        <v>45408</v>
      </c>
      <c r="R51" s="9">
        <v>3</v>
      </c>
      <c r="S51" s="16">
        <f t="shared" si="5"/>
        <v>45405</v>
      </c>
      <c r="T51" s="12" t="s">
        <v>70</v>
      </c>
      <c r="U51" s="22"/>
      <c r="V51" s="9" t="s">
        <v>43</v>
      </c>
      <c r="W51" s="23" t="s">
        <v>158</v>
      </c>
    </row>
    <row r="52" spans="1:23" ht="20.100000000000001" customHeight="1">
      <c r="A52" s="9">
        <f t="shared" si="0"/>
        <v>49</v>
      </c>
      <c r="B52" s="9" t="s">
        <v>260</v>
      </c>
      <c r="C52" s="10" t="s">
        <v>261</v>
      </c>
      <c r="D52" s="11" t="s">
        <v>262</v>
      </c>
      <c r="E52" s="12" t="s">
        <v>30</v>
      </c>
      <c r="F52" s="12" t="s">
        <v>40</v>
      </c>
      <c r="G52" s="13" t="s">
        <v>32</v>
      </c>
      <c r="H52" s="12" t="s">
        <v>48</v>
      </c>
      <c r="I52" s="7"/>
      <c r="J52" s="19">
        <v>85343.793333333306</v>
      </c>
      <c r="K52" s="19"/>
      <c r="L52" s="19">
        <v>85343.793333333306</v>
      </c>
      <c r="M52" s="19">
        <f t="shared" ref="M52:M59" si="7">L52</f>
        <v>85343.793333333306</v>
      </c>
      <c r="N52" s="50">
        <v>0.03</v>
      </c>
      <c r="O52" s="19">
        <f t="shared" si="1"/>
        <v>82783.479533333302</v>
      </c>
      <c r="P52" s="19"/>
      <c r="Q52" s="16">
        <v>45408</v>
      </c>
      <c r="R52" s="9">
        <v>5</v>
      </c>
      <c r="S52" s="16">
        <f t="shared" si="5"/>
        <v>45403</v>
      </c>
      <c r="T52" s="12" t="s">
        <v>35</v>
      </c>
      <c r="U52" s="7"/>
      <c r="V52" s="9" t="s">
        <v>65</v>
      </c>
      <c r="W52" s="23"/>
    </row>
    <row r="53" spans="1:23" ht="20.100000000000001" customHeight="1">
      <c r="A53" s="9">
        <f t="shared" si="0"/>
        <v>50</v>
      </c>
      <c r="B53" s="9" t="s">
        <v>214</v>
      </c>
      <c r="C53" s="10" t="s">
        <v>215</v>
      </c>
      <c r="D53" s="11" t="s">
        <v>216</v>
      </c>
      <c r="E53" s="9" t="s">
        <v>30</v>
      </c>
      <c r="F53" s="13" t="s">
        <v>40</v>
      </c>
      <c r="G53" s="9" t="s">
        <v>32</v>
      </c>
      <c r="H53" s="12" t="s">
        <v>48</v>
      </c>
      <c r="I53" s="12">
        <v>329677.94</v>
      </c>
      <c r="J53" s="19">
        <v>47265.232000000004</v>
      </c>
      <c r="K53" s="19"/>
      <c r="L53" s="19">
        <v>50000</v>
      </c>
      <c r="M53" s="19">
        <f t="shared" si="7"/>
        <v>50000</v>
      </c>
      <c r="N53" s="44">
        <v>0.03</v>
      </c>
      <c r="O53" s="19">
        <f t="shared" si="1"/>
        <v>48500</v>
      </c>
      <c r="P53" s="16"/>
      <c r="Q53" s="16">
        <v>45408</v>
      </c>
      <c r="R53" s="9">
        <v>3</v>
      </c>
      <c r="S53" s="16">
        <f t="shared" si="5"/>
        <v>45405</v>
      </c>
      <c r="T53" s="12" t="s">
        <v>35</v>
      </c>
      <c r="U53" s="7"/>
      <c r="V53" s="9" t="s">
        <v>43</v>
      </c>
      <c r="W53" s="23" t="s">
        <v>217</v>
      </c>
    </row>
    <row r="54" spans="1:23" ht="20.100000000000001" customHeight="1">
      <c r="A54" s="9">
        <f t="shared" si="0"/>
        <v>51</v>
      </c>
      <c r="B54" s="9" t="s">
        <v>27</v>
      </c>
      <c r="C54" s="10" t="s">
        <v>312</v>
      </c>
      <c r="D54" s="11" t="s">
        <v>313</v>
      </c>
      <c r="E54" s="9" t="s">
        <v>30</v>
      </c>
      <c r="F54" s="13" t="s">
        <v>74</v>
      </c>
      <c r="G54" s="9" t="s">
        <v>32</v>
      </c>
      <c r="H54" s="12" t="s">
        <v>48</v>
      </c>
      <c r="I54" s="12">
        <v>2906500.04</v>
      </c>
      <c r="J54" s="19">
        <v>349983.6</v>
      </c>
      <c r="K54" s="19"/>
      <c r="L54" s="19">
        <v>349000</v>
      </c>
      <c r="M54" s="19">
        <f t="shared" si="7"/>
        <v>349000</v>
      </c>
      <c r="N54" s="44">
        <v>0.03</v>
      </c>
      <c r="O54" s="19">
        <f t="shared" si="1"/>
        <v>338530</v>
      </c>
      <c r="P54" s="16"/>
      <c r="Q54" s="16"/>
      <c r="R54" s="9"/>
      <c r="S54" s="16"/>
      <c r="T54" s="12" t="s">
        <v>35</v>
      </c>
      <c r="U54" s="7"/>
      <c r="V54" s="9" t="s">
        <v>65</v>
      </c>
      <c r="W54" s="23"/>
    </row>
    <row r="55" spans="1:23" ht="20.100000000000001" customHeight="1">
      <c r="A55" s="9">
        <f t="shared" si="0"/>
        <v>52</v>
      </c>
      <c r="B55" s="9" t="s">
        <v>190</v>
      </c>
      <c r="C55" s="10" t="s">
        <v>314</v>
      </c>
      <c r="D55" s="11" t="s">
        <v>315</v>
      </c>
      <c r="E55" s="9" t="s">
        <v>30</v>
      </c>
      <c r="F55" s="13" t="s">
        <v>40</v>
      </c>
      <c r="G55" s="9" t="s">
        <v>54</v>
      </c>
      <c r="H55" s="12" t="s">
        <v>48</v>
      </c>
      <c r="I55" s="12"/>
      <c r="J55" s="19"/>
      <c r="K55" s="19"/>
      <c r="L55" s="19">
        <v>170782.89</v>
      </c>
      <c r="M55" s="19">
        <f t="shared" si="7"/>
        <v>170782.89</v>
      </c>
      <c r="N55" s="44"/>
      <c r="O55" s="19">
        <f t="shared" si="1"/>
        <v>170782.89</v>
      </c>
      <c r="P55" s="16"/>
      <c r="Q55" s="16">
        <v>45410</v>
      </c>
      <c r="R55" s="9">
        <v>2</v>
      </c>
      <c r="S55" s="16">
        <v>45410</v>
      </c>
      <c r="T55" s="12" t="s">
        <v>35</v>
      </c>
      <c r="U55" s="7"/>
      <c r="V55" s="9" t="s">
        <v>89</v>
      </c>
      <c r="W55" s="27" t="s">
        <v>316</v>
      </c>
    </row>
    <row r="56" spans="1:23" ht="20.100000000000001" customHeight="1">
      <c r="A56" s="9">
        <f t="shared" si="0"/>
        <v>53</v>
      </c>
      <c r="B56" s="9" t="s">
        <v>317</v>
      </c>
      <c r="C56" s="10" t="s">
        <v>318</v>
      </c>
      <c r="D56" s="11" t="s">
        <v>319</v>
      </c>
      <c r="E56" s="12" t="s">
        <v>30</v>
      </c>
      <c r="F56" s="12" t="s">
        <v>40</v>
      </c>
      <c r="G56" s="13" t="s">
        <v>32</v>
      </c>
      <c r="H56" s="12" t="s">
        <v>48</v>
      </c>
      <c r="I56" s="12">
        <v>2963679.9</v>
      </c>
      <c r="J56" s="19">
        <v>548243.72133333294</v>
      </c>
      <c r="K56" s="19"/>
      <c r="L56" s="19">
        <v>2000000</v>
      </c>
      <c r="M56" s="19">
        <f t="shared" si="7"/>
        <v>2000000</v>
      </c>
      <c r="N56" s="44"/>
      <c r="O56" s="19">
        <f t="shared" si="1"/>
        <v>2000000</v>
      </c>
      <c r="P56" s="16"/>
      <c r="Q56" s="16">
        <v>45409</v>
      </c>
      <c r="R56" s="9">
        <v>5</v>
      </c>
      <c r="S56" s="16">
        <v>45409</v>
      </c>
      <c r="T56" s="12"/>
      <c r="U56" s="7"/>
      <c r="V56" s="9" t="s">
        <v>89</v>
      </c>
      <c r="W56" s="27" t="s">
        <v>316</v>
      </c>
    </row>
    <row r="57" spans="1:23" ht="20.100000000000001" customHeight="1">
      <c r="A57" s="9">
        <f t="shared" si="0"/>
        <v>54</v>
      </c>
      <c r="B57" s="9" t="s">
        <v>260</v>
      </c>
      <c r="C57" s="10"/>
      <c r="D57" s="11" t="s">
        <v>320</v>
      </c>
      <c r="E57" s="12" t="s">
        <v>30</v>
      </c>
      <c r="F57" s="12" t="s">
        <v>40</v>
      </c>
      <c r="G57" s="13" t="s">
        <v>32</v>
      </c>
      <c r="H57" s="12" t="s">
        <v>48</v>
      </c>
      <c r="I57" s="12"/>
      <c r="J57" s="19"/>
      <c r="K57" s="19"/>
      <c r="L57" s="19">
        <v>2000000</v>
      </c>
      <c r="M57" s="19">
        <f t="shared" si="7"/>
        <v>2000000</v>
      </c>
      <c r="N57" s="44"/>
      <c r="O57" s="19">
        <f t="shared" si="1"/>
        <v>2000000</v>
      </c>
      <c r="P57" s="16"/>
      <c r="Q57" s="16">
        <v>45417</v>
      </c>
      <c r="R57" s="9">
        <v>5</v>
      </c>
      <c r="S57" s="16">
        <v>45411</v>
      </c>
      <c r="T57" s="12"/>
      <c r="U57" s="7"/>
      <c r="V57" s="9" t="s">
        <v>89</v>
      </c>
      <c r="W57" s="27"/>
    </row>
    <row r="58" spans="1:23" ht="20.100000000000001" customHeight="1">
      <c r="A58" s="9">
        <f t="shared" si="0"/>
        <v>55</v>
      </c>
      <c r="B58" s="9" t="s">
        <v>260</v>
      </c>
      <c r="C58" s="10"/>
      <c r="D58" s="11" t="s">
        <v>321</v>
      </c>
      <c r="E58" s="12" t="s">
        <v>30</v>
      </c>
      <c r="F58" s="12" t="s">
        <v>40</v>
      </c>
      <c r="G58" s="13" t="s">
        <v>32</v>
      </c>
      <c r="H58" s="12" t="s">
        <v>48</v>
      </c>
      <c r="I58" s="12"/>
      <c r="J58" s="19">
        <v>11173.2653333333</v>
      </c>
      <c r="K58" s="19"/>
      <c r="L58" s="19">
        <v>100000</v>
      </c>
      <c r="M58" s="19">
        <f t="shared" si="7"/>
        <v>100000</v>
      </c>
      <c r="N58" s="44"/>
      <c r="O58" s="19">
        <f t="shared" si="1"/>
        <v>100000</v>
      </c>
      <c r="P58" s="16"/>
      <c r="Q58" s="16">
        <v>45417</v>
      </c>
      <c r="R58" s="9"/>
      <c r="S58" s="16">
        <v>45412</v>
      </c>
      <c r="T58" s="12"/>
      <c r="U58" s="7"/>
      <c r="V58" s="9" t="s">
        <v>89</v>
      </c>
      <c r="W58" s="27" t="s">
        <v>316</v>
      </c>
    </row>
    <row r="59" spans="1:23" ht="20.100000000000001" customHeight="1">
      <c r="A59" s="9">
        <f t="shared" si="0"/>
        <v>56</v>
      </c>
      <c r="B59" s="9" t="s">
        <v>45</v>
      </c>
      <c r="C59" s="10"/>
      <c r="D59" s="11" t="s">
        <v>322</v>
      </c>
      <c r="E59" s="12" t="s">
        <v>30</v>
      </c>
      <c r="F59" s="12" t="s">
        <v>40</v>
      </c>
      <c r="G59" s="13" t="s">
        <v>32</v>
      </c>
      <c r="H59" s="12" t="s">
        <v>48</v>
      </c>
      <c r="I59" s="12"/>
      <c r="J59" s="19">
        <v>162402.97733333299</v>
      </c>
      <c r="K59" s="19"/>
      <c r="L59" s="19">
        <v>800000</v>
      </c>
      <c r="M59" s="19">
        <f t="shared" si="7"/>
        <v>800000</v>
      </c>
      <c r="N59" s="44"/>
      <c r="O59" s="19">
        <f t="shared" si="1"/>
        <v>800000</v>
      </c>
      <c r="P59" s="16"/>
      <c r="Q59" s="16"/>
      <c r="R59" s="9"/>
      <c r="S59" s="16">
        <v>45412</v>
      </c>
      <c r="T59" s="12"/>
      <c r="U59" s="7"/>
      <c r="V59" s="9" t="s">
        <v>89</v>
      </c>
      <c r="W59" s="23"/>
    </row>
    <row r="60" spans="1:23" ht="20.100000000000001" customHeight="1">
      <c r="A60" s="9">
        <f t="shared" si="0"/>
        <v>57</v>
      </c>
      <c r="B60" s="9" t="s">
        <v>45</v>
      </c>
      <c r="C60" s="10" t="s">
        <v>218</v>
      </c>
      <c r="D60" s="11" t="s">
        <v>219</v>
      </c>
      <c r="E60" s="12" t="s">
        <v>30</v>
      </c>
      <c r="F60" s="13" t="s">
        <v>31</v>
      </c>
      <c r="G60" s="14" t="s">
        <v>32</v>
      </c>
      <c r="H60" s="12" t="s">
        <v>48</v>
      </c>
      <c r="I60" s="7">
        <v>13000</v>
      </c>
      <c r="J60" s="19">
        <v>8005.8720000000003</v>
      </c>
      <c r="K60" s="19"/>
      <c r="L60" s="7">
        <v>13000</v>
      </c>
      <c r="M60" s="7">
        <v>13000</v>
      </c>
      <c r="N60" s="12"/>
      <c r="O60" s="19">
        <f t="shared" si="1"/>
        <v>13000</v>
      </c>
      <c r="P60" s="12" t="s">
        <v>220</v>
      </c>
      <c r="Q60" s="16">
        <v>45409</v>
      </c>
      <c r="R60" s="9">
        <v>9</v>
      </c>
      <c r="S60" s="16">
        <f t="shared" si="5"/>
        <v>45400</v>
      </c>
      <c r="T60" s="12" t="s">
        <v>70</v>
      </c>
      <c r="U60" s="7"/>
      <c r="V60" s="9" t="s">
        <v>125</v>
      </c>
      <c r="W60" s="23" t="s">
        <v>221</v>
      </c>
    </row>
    <row r="61" spans="1:23" ht="20.100000000000001" customHeight="1">
      <c r="A61" s="9">
        <f t="shared" si="0"/>
        <v>58</v>
      </c>
      <c r="B61" s="9" t="s">
        <v>45</v>
      </c>
      <c r="C61" s="10" t="s">
        <v>222</v>
      </c>
      <c r="D61" s="102" t="s">
        <v>223</v>
      </c>
      <c r="E61" s="12" t="s">
        <v>30</v>
      </c>
      <c r="F61" s="13" t="s">
        <v>31</v>
      </c>
      <c r="G61" s="14" t="s">
        <v>32</v>
      </c>
      <c r="H61" s="12" t="s">
        <v>48</v>
      </c>
      <c r="I61" s="104">
        <v>2996.5</v>
      </c>
      <c r="J61" s="19">
        <v>399.53333333333302</v>
      </c>
      <c r="K61" s="19"/>
      <c r="L61" s="19">
        <v>2996.5</v>
      </c>
      <c r="M61" s="19">
        <v>2996.5</v>
      </c>
      <c r="N61" s="12"/>
      <c r="O61" s="19">
        <f t="shared" si="1"/>
        <v>2996.5</v>
      </c>
      <c r="P61" s="19"/>
      <c r="Q61" s="16">
        <v>45409</v>
      </c>
      <c r="R61" s="9">
        <v>5</v>
      </c>
      <c r="S61" s="16">
        <f t="shared" si="5"/>
        <v>45404</v>
      </c>
      <c r="T61" s="12" t="s">
        <v>70</v>
      </c>
      <c r="U61" s="7"/>
      <c r="V61" s="9" t="s">
        <v>125</v>
      </c>
      <c r="W61" s="23" t="s">
        <v>221</v>
      </c>
    </row>
    <row r="62" spans="1:23" ht="20.100000000000001" customHeight="1">
      <c r="A62" s="9">
        <f t="shared" si="0"/>
        <v>59</v>
      </c>
      <c r="B62" s="9" t="s">
        <v>45</v>
      </c>
      <c r="C62" s="10" t="s">
        <v>224</v>
      </c>
      <c r="D62" s="11" t="s">
        <v>225</v>
      </c>
      <c r="E62" s="12" t="s">
        <v>30</v>
      </c>
      <c r="F62" s="13" t="s">
        <v>31</v>
      </c>
      <c r="G62" s="14" t="s">
        <v>32</v>
      </c>
      <c r="H62" s="12" t="s">
        <v>48</v>
      </c>
      <c r="I62" s="7">
        <v>242902.54</v>
      </c>
      <c r="J62" s="19">
        <v>103097.864</v>
      </c>
      <c r="K62" s="19"/>
      <c r="L62" s="7">
        <v>242902.54</v>
      </c>
      <c r="M62" s="7">
        <v>242902.54</v>
      </c>
      <c r="N62" s="12"/>
      <c r="O62" s="19">
        <f t="shared" si="1"/>
        <v>242902.54</v>
      </c>
      <c r="P62" s="19"/>
      <c r="Q62" s="16">
        <v>45409</v>
      </c>
      <c r="R62" s="9">
        <v>2</v>
      </c>
      <c r="S62" s="16">
        <f t="shared" si="5"/>
        <v>45407</v>
      </c>
      <c r="T62" s="12" t="s">
        <v>70</v>
      </c>
      <c r="U62" s="7"/>
      <c r="V62" s="9" t="s">
        <v>125</v>
      </c>
      <c r="W62" s="23"/>
    </row>
    <row r="63" spans="1:23" ht="20.100000000000001" customHeight="1">
      <c r="A63" s="9">
        <f t="shared" si="0"/>
        <v>60</v>
      </c>
      <c r="B63" s="9" t="s">
        <v>45</v>
      </c>
      <c r="C63" s="10" t="s">
        <v>226</v>
      </c>
      <c r="D63" s="11" t="s">
        <v>227</v>
      </c>
      <c r="E63" s="12" t="s">
        <v>30</v>
      </c>
      <c r="F63" s="13" t="s">
        <v>31</v>
      </c>
      <c r="G63" s="14" t="s">
        <v>32</v>
      </c>
      <c r="H63" s="12" t="s">
        <v>48</v>
      </c>
      <c r="I63" s="7">
        <v>13785</v>
      </c>
      <c r="J63" s="19">
        <v>2816.1426666666698</v>
      </c>
      <c r="K63" s="19"/>
      <c r="L63" s="7">
        <v>13785</v>
      </c>
      <c r="M63" s="7">
        <v>13785</v>
      </c>
      <c r="N63" s="12"/>
      <c r="O63" s="19">
        <f t="shared" si="1"/>
        <v>13785</v>
      </c>
      <c r="P63" s="19"/>
      <c r="Q63" s="16">
        <v>45409</v>
      </c>
      <c r="R63" s="9">
        <v>4</v>
      </c>
      <c r="S63" s="16">
        <f t="shared" si="5"/>
        <v>45405</v>
      </c>
      <c r="T63" s="12" t="s">
        <v>70</v>
      </c>
      <c r="U63" s="7"/>
      <c r="V63" s="9" t="s">
        <v>125</v>
      </c>
      <c r="W63" s="23"/>
    </row>
    <row r="64" spans="1:23" ht="20.100000000000001" customHeight="1">
      <c r="A64" s="9">
        <f t="shared" si="0"/>
        <v>61</v>
      </c>
      <c r="B64" s="9" t="s">
        <v>45</v>
      </c>
      <c r="C64" s="10" t="s">
        <v>228</v>
      </c>
      <c r="D64" s="11" t="s">
        <v>229</v>
      </c>
      <c r="E64" s="12" t="s">
        <v>30</v>
      </c>
      <c r="F64" s="13" t="s">
        <v>31</v>
      </c>
      <c r="G64" s="14" t="s">
        <v>32</v>
      </c>
      <c r="H64" s="12" t="s">
        <v>48</v>
      </c>
      <c r="I64" s="7">
        <v>644913.44999999995</v>
      </c>
      <c r="J64" s="19">
        <v>122908.470666667</v>
      </c>
      <c r="K64" s="19"/>
      <c r="L64" s="19">
        <v>100000</v>
      </c>
      <c r="M64" s="19">
        <v>100000</v>
      </c>
      <c r="N64" s="12"/>
      <c r="O64" s="19">
        <f t="shared" si="1"/>
        <v>100000</v>
      </c>
      <c r="P64" s="19"/>
      <c r="Q64" s="16">
        <v>45409</v>
      </c>
      <c r="R64" s="9">
        <v>5</v>
      </c>
      <c r="S64" s="16">
        <f t="shared" si="5"/>
        <v>45404</v>
      </c>
      <c r="T64" s="12" t="s">
        <v>70</v>
      </c>
      <c r="U64" s="7"/>
      <c r="V64" s="9" t="s">
        <v>125</v>
      </c>
      <c r="W64" s="23"/>
    </row>
    <row r="65" spans="1:23" ht="20.100000000000001" customHeight="1">
      <c r="A65" s="9">
        <f t="shared" si="0"/>
        <v>62</v>
      </c>
      <c r="B65" s="9" t="s">
        <v>45</v>
      </c>
      <c r="C65" s="10" t="s">
        <v>230</v>
      </c>
      <c r="D65" s="11" t="s">
        <v>231</v>
      </c>
      <c r="E65" s="12" t="s">
        <v>30</v>
      </c>
      <c r="F65" s="13" t="s">
        <v>31</v>
      </c>
      <c r="G65" s="14" t="s">
        <v>32</v>
      </c>
      <c r="H65" s="12" t="s">
        <v>48</v>
      </c>
      <c r="I65" s="7">
        <v>1551874.44</v>
      </c>
      <c r="J65" s="19">
        <v>146348.89199999999</v>
      </c>
      <c r="K65" s="19"/>
      <c r="L65" s="19">
        <v>100000</v>
      </c>
      <c r="M65" s="19">
        <v>100000</v>
      </c>
      <c r="N65" s="12"/>
      <c r="O65" s="19">
        <f t="shared" si="1"/>
        <v>100000</v>
      </c>
      <c r="P65" s="19"/>
      <c r="Q65" s="16">
        <v>45409</v>
      </c>
      <c r="R65" s="9">
        <v>2</v>
      </c>
      <c r="S65" s="16">
        <f t="shared" si="5"/>
        <v>45407</v>
      </c>
      <c r="T65" s="12" t="s">
        <v>70</v>
      </c>
      <c r="U65" s="7"/>
      <c r="V65" s="9" t="s">
        <v>125</v>
      </c>
      <c r="W65" s="23"/>
    </row>
    <row r="66" spans="1:23" ht="20.100000000000001" customHeight="1">
      <c r="A66" s="9">
        <f t="shared" si="0"/>
        <v>63</v>
      </c>
      <c r="B66" s="9" t="s">
        <v>45</v>
      </c>
      <c r="C66" s="10" t="s">
        <v>243</v>
      </c>
      <c r="D66" s="11" t="s">
        <v>244</v>
      </c>
      <c r="E66" s="12" t="s">
        <v>30</v>
      </c>
      <c r="F66" s="13" t="s">
        <v>31</v>
      </c>
      <c r="G66" s="14" t="s">
        <v>32</v>
      </c>
      <c r="H66" s="12" t="s">
        <v>48</v>
      </c>
      <c r="I66" s="7">
        <v>70604.95</v>
      </c>
      <c r="J66" s="19">
        <v>12217.683999999999</v>
      </c>
      <c r="K66" s="19"/>
      <c r="L66" s="19">
        <v>70604.95</v>
      </c>
      <c r="M66" s="19">
        <v>70604.95</v>
      </c>
      <c r="N66" s="12"/>
      <c r="O66" s="19">
        <f t="shared" si="1"/>
        <v>70604.95</v>
      </c>
      <c r="P66" s="19"/>
      <c r="Q66" s="16">
        <v>45409</v>
      </c>
      <c r="R66" s="9">
        <v>2</v>
      </c>
      <c r="S66" s="16">
        <f t="shared" si="5"/>
        <v>45407</v>
      </c>
      <c r="T66" s="12" t="s">
        <v>70</v>
      </c>
      <c r="U66" s="7"/>
      <c r="V66" s="9" t="s">
        <v>125</v>
      </c>
      <c r="W66" s="23"/>
    </row>
    <row r="67" spans="1:23" ht="20.100000000000001" customHeight="1">
      <c r="A67" s="9">
        <f t="shared" si="0"/>
        <v>64</v>
      </c>
      <c r="B67" s="9" t="s">
        <v>45</v>
      </c>
      <c r="C67" s="10" t="s">
        <v>245</v>
      </c>
      <c r="D67" s="11" t="s">
        <v>246</v>
      </c>
      <c r="E67" s="12" t="s">
        <v>30</v>
      </c>
      <c r="F67" s="13" t="s">
        <v>31</v>
      </c>
      <c r="G67" s="14" t="s">
        <v>32</v>
      </c>
      <c r="H67" s="12" t="s">
        <v>48</v>
      </c>
      <c r="I67" s="115">
        <v>378903.74</v>
      </c>
      <c r="J67" s="19">
        <v>14632.324000000001</v>
      </c>
      <c r="K67" s="19"/>
      <c r="L67" s="19">
        <v>50000</v>
      </c>
      <c r="M67" s="19">
        <v>50000</v>
      </c>
      <c r="N67" s="12"/>
      <c r="O67" s="19">
        <f t="shared" si="1"/>
        <v>50000</v>
      </c>
      <c r="P67" s="19"/>
      <c r="Q67" s="16">
        <v>45409</v>
      </c>
      <c r="R67" s="9">
        <v>2</v>
      </c>
      <c r="S67" s="16">
        <f t="shared" si="5"/>
        <v>45407</v>
      </c>
      <c r="T67" s="12" t="s">
        <v>70</v>
      </c>
      <c r="U67" s="7"/>
      <c r="V67" s="9" t="s">
        <v>125</v>
      </c>
      <c r="W67" s="23"/>
    </row>
    <row r="68" spans="1:23" ht="20.100000000000001" customHeight="1">
      <c r="A68" s="9">
        <f t="shared" si="0"/>
        <v>65</v>
      </c>
      <c r="B68" s="9" t="s">
        <v>45</v>
      </c>
      <c r="C68" s="105" t="s">
        <v>247</v>
      </c>
      <c r="D68" s="106" t="s">
        <v>248</v>
      </c>
      <c r="E68" s="12" t="s">
        <v>30</v>
      </c>
      <c r="F68" s="13" t="s">
        <v>31</v>
      </c>
      <c r="G68" s="14" t="s">
        <v>32</v>
      </c>
      <c r="H68" s="12" t="s">
        <v>48</v>
      </c>
      <c r="I68" s="7">
        <v>6960476.6900000004</v>
      </c>
      <c r="J68" s="19">
        <v>302920.90933333302</v>
      </c>
      <c r="K68" s="19"/>
      <c r="L68" s="19">
        <v>300000</v>
      </c>
      <c r="M68" s="19">
        <v>300000</v>
      </c>
      <c r="N68" s="12"/>
      <c r="O68" s="19">
        <f t="shared" si="1"/>
        <v>300000</v>
      </c>
      <c r="P68" s="19"/>
      <c r="Q68" s="16">
        <v>45409</v>
      </c>
      <c r="R68" s="9">
        <v>2</v>
      </c>
      <c r="S68" s="16">
        <f t="shared" si="5"/>
        <v>45407</v>
      </c>
      <c r="T68" s="12" t="s">
        <v>70</v>
      </c>
      <c r="U68" s="7"/>
      <c r="V68" s="9" t="s">
        <v>125</v>
      </c>
      <c r="W68" s="23" t="s">
        <v>249</v>
      </c>
    </row>
    <row r="69" spans="1:23" ht="20.100000000000001" customHeight="1">
      <c r="A69" s="9">
        <f t="shared" si="0"/>
        <v>66</v>
      </c>
      <c r="B69" s="9" t="s">
        <v>45</v>
      </c>
      <c r="C69" s="10" t="s">
        <v>257</v>
      </c>
      <c r="D69" s="11" t="s">
        <v>258</v>
      </c>
      <c r="E69" s="12" t="s">
        <v>30</v>
      </c>
      <c r="F69" s="12" t="s">
        <v>40</v>
      </c>
      <c r="G69" s="13" t="s">
        <v>32</v>
      </c>
      <c r="H69" s="12" t="s">
        <v>48</v>
      </c>
      <c r="I69" s="7"/>
      <c r="J69" s="19">
        <v>200030.54399999999</v>
      </c>
      <c r="K69" s="19"/>
      <c r="L69" s="19">
        <v>200030.54399999999</v>
      </c>
      <c r="M69" s="19">
        <v>200030.54399999999</v>
      </c>
      <c r="N69" s="50">
        <v>0.03</v>
      </c>
      <c r="O69" s="19">
        <f t="shared" si="1"/>
        <v>194029.62767999998</v>
      </c>
      <c r="P69" s="19"/>
      <c r="Q69" s="16">
        <v>45409</v>
      </c>
      <c r="R69" s="9">
        <v>6</v>
      </c>
      <c r="S69" s="16">
        <f t="shared" si="5"/>
        <v>45403</v>
      </c>
      <c r="T69" s="12" t="s">
        <v>259</v>
      </c>
      <c r="U69" s="7"/>
      <c r="V69" s="9" t="s">
        <v>65</v>
      </c>
      <c r="W69" s="23"/>
    </row>
    <row r="70" spans="1:23" ht="20.100000000000001" customHeight="1">
      <c r="A70" s="9">
        <f t="shared" si="0"/>
        <v>67</v>
      </c>
      <c r="B70" s="9" t="s">
        <v>260</v>
      </c>
      <c r="C70" s="10" t="s">
        <v>263</v>
      </c>
      <c r="D70" s="11" t="s">
        <v>264</v>
      </c>
      <c r="E70" s="12" t="s">
        <v>30</v>
      </c>
      <c r="F70" s="12" t="s">
        <v>40</v>
      </c>
      <c r="G70" s="13" t="s">
        <v>32</v>
      </c>
      <c r="H70" s="12" t="s">
        <v>48</v>
      </c>
      <c r="I70" s="7"/>
      <c r="J70" s="19">
        <v>29543.0693333333</v>
      </c>
      <c r="K70" s="19"/>
      <c r="L70" s="19">
        <v>29543.0693333333</v>
      </c>
      <c r="M70" s="19">
        <v>29543.0693333333</v>
      </c>
      <c r="N70" s="50">
        <v>0.03</v>
      </c>
      <c r="O70" s="19">
        <f t="shared" si="1"/>
        <v>28656.777253333301</v>
      </c>
      <c r="P70" s="19"/>
      <c r="Q70" s="16">
        <v>45409</v>
      </c>
      <c r="R70" s="9"/>
      <c r="S70" s="16">
        <f t="shared" si="5"/>
        <v>45409</v>
      </c>
      <c r="T70" s="12" t="s">
        <v>35</v>
      </c>
      <c r="U70" s="7"/>
      <c r="V70" s="35" t="s">
        <v>65</v>
      </c>
      <c r="W70" s="23"/>
    </row>
    <row r="71" spans="1:23" ht="20.100000000000001" customHeight="1">
      <c r="A71" s="9">
        <f t="shared" si="0"/>
        <v>68</v>
      </c>
      <c r="B71" s="9" t="s">
        <v>260</v>
      </c>
      <c r="C71" s="10" t="s">
        <v>323</v>
      </c>
      <c r="D71" s="27" t="s">
        <v>324</v>
      </c>
      <c r="E71" s="12" t="s">
        <v>30</v>
      </c>
      <c r="F71" s="13" t="s">
        <v>31</v>
      </c>
      <c r="G71" s="14" t="s">
        <v>32</v>
      </c>
      <c r="H71" s="12" t="s">
        <v>48</v>
      </c>
      <c r="I71" s="7">
        <v>100887.74</v>
      </c>
      <c r="J71" s="19">
        <v>13451.6986666667</v>
      </c>
      <c r="K71" s="19"/>
      <c r="L71" s="19">
        <v>90000</v>
      </c>
      <c r="M71" s="19">
        <v>50000</v>
      </c>
      <c r="N71" s="50">
        <v>0.03</v>
      </c>
      <c r="O71" s="19">
        <f t="shared" si="1"/>
        <v>48500</v>
      </c>
      <c r="P71" s="19"/>
      <c r="Q71" s="16">
        <v>45409</v>
      </c>
      <c r="R71" s="9"/>
      <c r="S71" s="16">
        <f t="shared" si="5"/>
        <v>45409</v>
      </c>
      <c r="T71" s="12" t="s">
        <v>35</v>
      </c>
      <c r="U71" s="7"/>
      <c r="V71" s="9" t="s">
        <v>36</v>
      </c>
      <c r="W71" s="23"/>
    </row>
    <row r="72" spans="1:23" ht="20.100000000000001" customHeight="1">
      <c r="A72" s="9">
        <f t="shared" si="0"/>
        <v>69</v>
      </c>
      <c r="B72" s="9" t="s">
        <v>45</v>
      </c>
      <c r="C72" s="10" t="s">
        <v>104</v>
      </c>
      <c r="D72" s="27" t="s">
        <v>105</v>
      </c>
      <c r="E72" s="12" t="s">
        <v>30</v>
      </c>
      <c r="F72" s="13" t="s">
        <v>74</v>
      </c>
      <c r="G72" s="14" t="s">
        <v>32</v>
      </c>
      <c r="H72" s="12" t="s">
        <v>48</v>
      </c>
      <c r="I72" s="19">
        <v>352121.33</v>
      </c>
      <c r="J72" s="19">
        <v>4198.3786666666701</v>
      </c>
      <c r="K72" s="19"/>
      <c r="L72" s="19">
        <v>30000</v>
      </c>
      <c r="M72" s="19">
        <f>L72</f>
        <v>30000</v>
      </c>
      <c r="N72" s="44">
        <v>0.03</v>
      </c>
      <c r="O72" s="19">
        <f t="shared" si="1"/>
        <v>29100</v>
      </c>
      <c r="P72" s="42"/>
      <c r="Q72" s="16">
        <v>45410</v>
      </c>
      <c r="R72" s="9">
        <v>4</v>
      </c>
      <c r="S72" s="16">
        <f t="shared" si="5"/>
        <v>45406</v>
      </c>
      <c r="T72" s="12" t="s">
        <v>35</v>
      </c>
      <c r="U72" s="7"/>
      <c r="V72" s="9" t="s">
        <v>36</v>
      </c>
      <c r="W72" s="23"/>
    </row>
    <row r="73" spans="1:23" ht="20.100000000000001" customHeight="1">
      <c r="A73" s="9">
        <f t="shared" si="0"/>
        <v>70</v>
      </c>
      <c r="B73" s="9" t="s">
        <v>194</v>
      </c>
      <c r="C73" s="9" t="s">
        <v>195</v>
      </c>
      <c r="D73" s="11" t="s">
        <v>196</v>
      </c>
      <c r="E73" s="9" t="s">
        <v>30</v>
      </c>
      <c r="F73" s="9" t="s">
        <v>197</v>
      </c>
      <c r="G73" s="9" t="s">
        <v>32</v>
      </c>
      <c r="H73" s="12" t="s">
        <v>48</v>
      </c>
      <c r="I73" s="7">
        <v>7950.70999999999</v>
      </c>
      <c r="J73" s="19">
        <v>18343.369333333299</v>
      </c>
      <c r="K73" s="19"/>
      <c r="L73" s="19">
        <v>68209.06</v>
      </c>
      <c r="M73" s="19">
        <v>68209.06</v>
      </c>
      <c r="N73" s="12"/>
      <c r="O73" s="19">
        <f t="shared" si="1"/>
        <v>68209.06</v>
      </c>
      <c r="P73" s="42"/>
      <c r="Q73" s="16">
        <v>45410</v>
      </c>
      <c r="R73" s="60"/>
      <c r="S73" s="16">
        <f t="shared" si="5"/>
        <v>45410</v>
      </c>
      <c r="T73" s="12" t="s">
        <v>35</v>
      </c>
      <c r="U73" s="7"/>
      <c r="V73" s="9" t="s">
        <v>36</v>
      </c>
      <c r="W73" s="23"/>
    </row>
    <row r="74" spans="1:23" ht="20.100000000000001" customHeight="1">
      <c r="A74" s="9">
        <f t="shared" si="0"/>
        <v>71</v>
      </c>
      <c r="B74" s="9" t="s">
        <v>45</v>
      </c>
      <c r="C74" s="10" t="s">
        <v>67</v>
      </c>
      <c r="D74" s="11" t="s">
        <v>68</v>
      </c>
      <c r="E74" s="12" t="s">
        <v>30</v>
      </c>
      <c r="F74" s="13" t="s">
        <v>40</v>
      </c>
      <c r="G74" s="14" t="s">
        <v>32</v>
      </c>
      <c r="H74" s="12" t="s">
        <v>41</v>
      </c>
      <c r="I74" s="19">
        <v>1331607.73</v>
      </c>
      <c r="J74" s="19">
        <v>996974.65</v>
      </c>
      <c r="K74" s="19"/>
      <c r="L74" s="19">
        <v>100000</v>
      </c>
      <c r="M74" s="19">
        <f>L74</f>
        <v>100000</v>
      </c>
      <c r="N74" s="44"/>
      <c r="O74" s="19">
        <f t="shared" si="1"/>
        <v>100000</v>
      </c>
      <c r="P74" s="42" t="s">
        <v>69</v>
      </c>
      <c r="Q74" s="16">
        <v>45412</v>
      </c>
      <c r="R74" s="9">
        <v>3</v>
      </c>
      <c r="S74" s="16">
        <f t="shared" si="5"/>
        <v>45409</v>
      </c>
      <c r="T74" s="12" t="s">
        <v>70</v>
      </c>
      <c r="U74" s="7"/>
      <c r="V74" s="9" t="s">
        <v>43</v>
      </c>
      <c r="W74" s="23" t="s">
        <v>71</v>
      </c>
    </row>
    <row r="75" spans="1:23" ht="20.100000000000001" customHeight="1">
      <c r="A75" s="9">
        <f t="shared" si="0"/>
        <v>72</v>
      </c>
      <c r="B75" s="9" t="s">
        <v>45</v>
      </c>
      <c r="C75" s="10" t="s">
        <v>126</v>
      </c>
      <c r="D75" s="11" t="s">
        <v>127</v>
      </c>
      <c r="E75" s="12" t="s">
        <v>30</v>
      </c>
      <c r="F75" s="13" t="s">
        <v>40</v>
      </c>
      <c r="G75" s="14" t="s">
        <v>32</v>
      </c>
      <c r="H75" s="12" t="s">
        <v>41</v>
      </c>
      <c r="I75" s="19">
        <v>726344.41</v>
      </c>
      <c r="J75" s="19">
        <v>72573.677333333297</v>
      </c>
      <c r="K75" s="19">
        <v>70000</v>
      </c>
      <c r="L75" s="19">
        <f>I75-K75</f>
        <v>656344.41</v>
      </c>
      <c r="M75" s="19">
        <f>L75</f>
        <v>656344.41</v>
      </c>
      <c r="N75" s="44"/>
      <c r="O75" s="19">
        <f t="shared" si="1"/>
        <v>656344.41</v>
      </c>
      <c r="P75" s="42" t="s">
        <v>55</v>
      </c>
      <c r="Q75" s="16">
        <v>45412</v>
      </c>
      <c r="R75" s="9">
        <v>7</v>
      </c>
      <c r="S75" s="16">
        <f t="shared" si="5"/>
        <v>45405</v>
      </c>
      <c r="T75" s="12" t="s">
        <v>70</v>
      </c>
      <c r="U75" s="22"/>
      <c r="V75" s="9" t="s">
        <v>89</v>
      </c>
      <c r="W75" s="23" t="s">
        <v>128</v>
      </c>
    </row>
    <row r="76" spans="1:23" ht="20.100000000000001" customHeight="1">
      <c r="A76" s="9">
        <f t="shared" si="0"/>
        <v>73</v>
      </c>
      <c r="B76" s="9" t="s">
        <v>45</v>
      </c>
      <c r="C76" s="10" t="s">
        <v>134</v>
      </c>
      <c r="D76" s="11" t="s">
        <v>135</v>
      </c>
      <c r="E76" s="12" t="s">
        <v>30</v>
      </c>
      <c r="F76" s="13" t="s">
        <v>31</v>
      </c>
      <c r="G76" s="14" t="s">
        <v>32</v>
      </c>
      <c r="H76" s="12" t="s">
        <v>48</v>
      </c>
      <c r="I76" s="19">
        <v>400000</v>
      </c>
      <c r="J76" s="19">
        <v>400000</v>
      </c>
      <c r="K76" s="19"/>
      <c r="L76" s="19">
        <v>400000</v>
      </c>
      <c r="M76" s="19">
        <f>L76</f>
        <v>400000</v>
      </c>
      <c r="N76" s="44"/>
      <c r="O76" s="19">
        <f t="shared" ref="O76:O90" si="8">M76*(1-N76)</f>
        <v>400000</v>
      </c>
      <c r="P76" s="42"/>
      <c r="Q76" s="16">
        <v>45412</v>
      </c>
      <c r="R76" s="9">
        <v>7</v>
      </c>
      <c r="S76" s="16">
        <f t="shared" si="5"/>
        <v>45405</v>
      </c>
      <c r="T76" s="12" t="s">
        <v>70</v>
      </c>
      <c r="U76" s="22"/>
      <c r="V76" s="9" t="s">
        <v>36</v>
      </c>
      <c r="W76" s="23"/>
    </row>
    <row r="77" spans="1:23" ht="20.100000000000001" customHeight="1">
      <c r="A77" s="9">
        <f t="shared" si="0"/>
        <v>74</v>
      </c>
      <c r="B77" s="9" t="s">
        <v>45</v>
      </c>
      <c r="C77" s="10" t="s">
        <v>142</v>
      </c>
      <c r="D77" s="11" t="s">
        <v>143</v>
      </c>
      <c r="E77" s="12" t="s">
        <v>30</v>
      </c>
      <c r="F77" s="13" t="s">
        <v>40</v>
      </c>
      <c r="G77" s="14" t="s">
        <v>32</v>
      </c>
      <c r="H77" s="12" t="s">
        <v>48</v>
      </c>
      <c r="I77" s="19">
        <v>590525.91</v>
      </c>
      <c r="J77" s="19">
        <v>256132.17866666699</v>
      </c>
      <c r="K77" s="19"/>
      <c r="L77" s="19">
        <v>256132.17866666699</v>
      </c>
      <c r="M77" s="19">
        <f>L77</f>
        <v>256132.17866666699</v>
      </c>
      <c r="N77" s="44"/>
      <c r="O77" s="19">
        <f t="shared" si="8"/>
        <v>256132.17866666699</v>
      </c>
      <c r="P77" s="42"/>
      <c r="Q77" s="16">
        <v>45412</v>
      </c>
      <c r="R77" s="9">
        <v>3</v>
      </c>
      <c r="S77" s="16">
        <f t="shared" si="5"/>
        <v>45409</v>
      </c>
      <c r="T77" s="12" t="s">
        <v>70</v>
      </c>
      <c r="U77" s="22"/>
      <c r="V77" s="9" t="s">
        <v>89</v>
      </c>
      <c r="W77" s="23" t="s">
        <v>325</v>
      </c>
    </row>
    <row r="78" spans="1:23" ht="20.100000000000001" customHeight="1">
      <c r="A78" s="9">
        <f t="shared" si="0"/>
        <v>75</v>
      </c>
      <c r="B78" s="9" t="s">
        <v>45</v>
      </c>
      <c r="C78" s="10" t="s">
        <v>77</v>
      </c>
      <c r="D78" s="11" t="s">
        <v>78</v>
      </c>
      <c r="E78" s="12" t="s">
        <v>30</v>
      </c>
      <c r="F78" s="13" t="s">
        <v>74</v>
      </c>
      <c r="G78" s="14" t="s">
        <v>32</v>
      </c>
      <c r="H78" s="12" t="s">
        <v>41</v>
      </c>
      <c r="I78" s="7">
        <v>5800</v>
      </c>
      <c r="J78" s="19"/>
      <c r="K78" s="19"/>
      <c r="L78" s="7">
        <v>5800</v>
      </c>
      <c r="M78" s="19">
        <f>L78</f>
        <v>5800</v>
      </c>
      <c r="N78" s="12"/>
      <c r="O78" s="19">
        <f t="shared" si="8"/>
        <v>5800</v>
      </c>
      <c r="P78" s="42" t="s">
        <v>49</v>
      </c>
      <c r="Q78" s="16">
        <v>45412.29</v>
      </c>
      <c r="R78" s="9">
        <v>7</v>
      </c>
      <c r="S78" s="16">
        <f t="shared" si="5"/>
        <v>45405.29</v>
      </c>
      <c r="T78" s="12" t="s">
        <v>35</v>
      </c>
      <c r="U78" s="7"/>
      <c r="V78" s="9" t="s">
        <v>65</v>
      </c>
      <c r="W78" s="23"/>
    </row>
    <row r="79" spans="1:23" ht="20.100000000000001" customHeight="1">
      <c r="A79" s="9">
        <f t="shared" si="0"/>
        <v>76</v>
      </c>
      <c r="B79" s="9" t="s">
        <v>45</v>
      </c>
      <c r="C79" s="10" t="s">
        <v>232</v>
      </c>
      <c r="D79" s="11" t="s">
        <v>233</v>
      </c>
      <c r="E79" s="12" t="s">
        <v>30</v>
      </c>
      <c r="F79" s="13" t="s">
        <v>31</v>
      </c>
      <c r="G79" s="14" t="s">
        <v>32</v>
      </c>
      <c r="H79" s="12" t="s">
        <v>48</v>
      </c>
      <c r="I79" s="7">
        <v>885896.56</v>
      </c>
      <c r="J79" s="19">
        <v>148333.838666667</v>
      </c>
      <c r="K79" s="19"/>
      <c r="L79" s="19">
        <v>150000</v>
      </c>
      <c r="M79" s="19">
        <v>150000</v>
      </c>
      <c r="N79" s="12"/>
      <c r="O79" s="19">
        <f t="shared" si="8"/>
        <v>150000</v>
      </c>
      <c r="P79" s="19"/>
      <c r="Q79" s="16">
        <v>45422</v>
      </c>
      <c r="R79" s="9">
        <v>15</v>
      </c>
      <c r="S79" s="16">
        <f t="shared" si="5"/>
        <v>45407</v>
      </c>
      <c r="T79" s="12" t="s">
        <v>70</v>
      </c>
      <c r="U79" s="7"/>
      <c r="V79" s="9" t="s">
        <v>125</v>
      </c>
      <c r="W79" s="23"/>
    </row>
    <row r="80" spans="1:23" ht="20.100000000000001" customHeight="1">
      <c r="A80" s="9">
        <f t="shared" si="0"/>
        <v>77</v>
      </c>
      <c r="B80" s="9" t="s">
        <v>45</v>
      </c>
      <c r="C80" s="10" t="s">
        <v>234</v>
      </c>
      <c r="D80" s="11" t="s">
        <v>235</v>
      </c>
      <c r="E80" s="12" t="s">
        <v>30</v>
      </c>
      <c r="F80" s="13" t="s">
        <v>31</v>
      </c>
      <c r="G80" s="14" t="s">
        <v>32</v>
      </c>
      <c r="H80" s="12" t="s">
        <v>48</v>
      </c>
      <c r="I80" s="7">
        <v>570888.88</v>
      </c>
      <c r="J80" s="19">
        <v>82378.045333333401</v>
      </c>
      <c r="K80" s="19"/>
      <c r="L80" s="19">
        <v>100000</v>
      </c>
      <c r="M80" s="19">
        <v>100000</v>
      </c>
      <c r="N80" s="12"/>
      <c r="O80" s="19">
        <f t="shared" si="8"/>
        <v>100000</v>
      </c>
      <c r="P80" s="19"/>
      <c r="Q80" s="16">
        <v>45423</v>
      </c>
      <c r="R80" s="9">
        <v>15</v>
      </c>
      <c r="S80" s="16">
        <f t="shared" si="5"/>
        <v>45408</v>
      </c>
      <c r="T80" s="12" t="s">
        <v>70</v>
      </c>
      <c r="U80" s="7"/>
      <c r="V80" s="9" t="s">
        <v>125</v>
      </c>
      <c r="W80" s="23"/>
    </row>
    <row r="81" spans="1:23" ht="20.100000000000001" customHeight="1">
      <c r="A81" s="9">
        <f t="shared" si="0"/>
        <v>78</v>
      </c>
      <c r="B81" s="9" t="s">
        <v>45</v>
      </c>
      <c r="C81" s="10" t="s">
        <v>236</v>
      </c>
      <c r="D81" s="11" t="s">
        <v>237</v>
      </c>
      <c r="E81" s="12" t="s">
        <v>30</v>
      </c>
      <c r="F81" s="13" t="s">
        <v>31</v>
      </c>
      <c r="G81" s="14" t="s">
        <v>32</v>
      </c>
      <c r="H81" s="12" t="s">
        <v>48</v>
      </c>
      <c r="I81" s="7">
        <v>338661</v>
      </c>
      <c r="J81" s="19">
        <v>45154.8</v>
      </c>
      <c r="K81" s="19"/>
      <c r="L81" s="19">
        <v>338661</v>
      </c>
      <c r="M81" s="19">
        <v>338661</v>
      </c>
      <c r="N81" s="12"/>
      <c r="O81" s="19">
        <f t="shared" si="8"/>
        <v>338661</v>
      </c>
      <c r="P81" s="19"/>
      <c r="Q81" s="16">
        <v>45423</v>
      </c>
      <c r="R81" s="9">
        <v>30</v>
      </c>
      <c r="S81" s="16">
        <f t="shared" si="5"/>
        <v>45393</v>
      </c>
      <c r="T81" s="12" t="s">
        <v>70</v>
      </c>
      <c r="U81" s="7"/>
      <c r="V81" s="9" t="s">
        <v>125</v>
      </c>
      <c r="W81" s="23" t="s">
        <v>238</v>
      </c>
    </row>
    <row r="82" spans="1:23" ht="20.100000000000001" customHeight="1">
      <c r="A82" s="9">
        <f t="shared" si="0"/>
        <v>79</v>
      </c>
      <c r="B82" s="9" t="s">
        <v>45</v>
      </c>
      <c r="C82" s="10" t="s">
        <v>239</v>
      </c>
      <c r="D82" s="11" t="s">
        <v>240</v>
      </c>
      <c r="E82" s="12" t="s">
        <v>30</v>
      </c>
      <c r="F82" s="13" t="s">
        <v>31</v>
      </c>
      <c r="G82" s="14" t="s">
        <v>32</v>
      </c>
      <c r="H82" s="12" t="s">
        <v>48</v>
      </c>
      <c r="I82" s="7">
        <v>12530.25</v>
      </c>
      <c r="J82" s="19">
        <v>1670.7</v>
      </c>
      <c r="K82" s="19"/>
      <c r="L82" s="19">
        <v>12530.25</v>
      </c>
      <c r="M82" s="19">
        <v>12530.25</v>
      </c>
      <c r="N82" s="12"/>
      <c r="O82" s="19">
        <f t="shared" si="8"/>
        <v>12530.25</v>
      </c>
      <c r="P82" s="19"/>
      <c r="Q82" s="16">
        <v>45423</v>
      </c>
      <c r="R82" s="9">
        <v>30</v>
      </c>
      <c r="S82" s="16">
        <f t="shared" si="5"/>
        <v>45393</v>
      </c>
      <c r="T82" s="12" t="s">
        <v>70</v>
      </c>
      <c r="U82" s="7"/>
      <c r="V82" s="9" t="s">
        <v>125</v>
      </c>
      <c r="W82" s="23" t="s">
        <v>221</v>
      </c>
    </row>
    <row r="83" spans="1:23" ht="20.100000000000001" customHeight="1">
      <c r="A83" s="9">
        <f t="shared" si="0"/>
        <v>80</v>
      </c>
      <c r="B83" s="9" t="s">
        <v>45</v>
      </c>
      <c r="C83" s="10" t="s">
        <v>241</v>
      </c>
      <c r="D83" s="11" t="s">
        <v>242</v>
      </c>
      <c r="E83" s="12" t="s">
        <v>30</v>
      </c>
      <c r="F83" s="13" t="s">
        <v>31</v>
      </c>
      <c r="G83" s="14" t="s">
        <v>32</v>
      </c>
      <c r="H83" s="12" t="s">
        <v>48</v>
      </c>
      <c r="I83" s="7">
        <v>92255.8</v>
      </c>
      <c r="J83" s="19">
        <v>28042.170666666701</v>
      </c>
      <c r="K83" s="19"/>
      <c r="L83" s="19">
        <v>92255.8</v>
      </c>
      <c r="M83" s="19">
        <v>92255.8</v>
      </c>
      <c r="N83" s="12"/>
      <c r="O83" s="19">
        <f t="shared" si="8"/>
        <v>92255.8</v>
      </c>
      <c r="P83" s="19"/>
      <c r="Q83" s="16">
        <v>45423</v>
      </c>
      <c r="R83" s="9">
        <v>30</v>
      </c>
      <c r="S83" s="16">
        <f t="shared" si="5"/>
        <v>45393</v>
      </c>
      <c r="T83" s="12" t="s">
        <v>70</v>
      </c>
      <c r="U83" s="7"/>
      <c r="V83" s="9" t="s">
        <v>125</v>
      </c>
      <c r="W83" s="23"/>
    </row>
    <row r="84" spans="1:23" ht="20.100000000000001" customHeight="1">
      <c r="A84" s="9">
        <f t="shared" si="0"/>
        <v>81</v>
      </c>
      <c r="B84" s="9" t="s">
        <v>45</v>
      </c>
      <c r="C84" s="10" t="s">
        <v>250</v>
      </c>
      <c r="D84" s="11" t="s">
        <v>251</v>
      </c>
      <c r="E84" s="12" t="s">
        <v>30</v>
      </c>
      <c r="F84" s="13" t="s">
        <v>31</v>
      </c>
      <c r="G84" s="14" t="s">
        <v>32</v>
      </c>
      <c r="H84" s="12" t="s">
        <v>48</v>
      </c>
      <c r="I84" s="7">
        <v>117519.07</v>
      </c>
      <c r="J84" s="19">
        <v>11571.3173333333</v>
      </c>
      <c r="K84" s="19"/>
      <c r="L84" s="19">
        <v>117519.07</v>
      </c>
      <c r="M84" s="19">
        <v>117519.07</v>
      </c>
      <c r="N84" s="12"/>
      <c r="O84" s="19">
        <f t="shared" si="8"/>
        <v>117519.07</v>
      </c>
      <c r="P84" s="19"/>
      <c r="Q84" s="16">
        <v>45429</v>
      </c>
      <c r="R84" s="9">
        <v>15</v>
      </c>
      <c r="S84" s="16">
        <f t="shared" si="5"/>
        <v>45414</v>
      </c>
      <c r="T84" s="12" t="s">
        <v>70</v>
      </c>
      <c r="U84" s="7"/>
      <c r="V84" s="9" t="s">
        <v>125</v>
      </c>
      <c r="W84" s="23"/>
    </row>
    <row r="85" spans="1:23" ht="20.100000000000001" customHeight="1">
      <c r="A85" s="9">
        <f t="shared" si="0"/>
        <v>82</v>
      </c>
      <c r="B85" s="9" t="s">
        <v>45</v>
      </c>
      <c r="C85" s="10" t="s">
        <v>87</v>
      </c>
      <c r="D85" s="27" t="s">
        <v>88</v>
      </c>
      <c r="E85" s="12" t="s">
        <v>30</v>
      </c>
      <c r="F85" s="13" t="s">
        <v>40</v>
      </c>
      <c r="G85" s="14" t="s">
        <v>32</v>
      </c>
      <c r="H85" s="12" t="s">
        <v>48</v>
      </c>
      <c r="I85" s="19">
        <v>16034.72</v>
      </c>
      <c r="J85" s="19">
        <v>16034.72</v>
      </c>
      <c r="K85" s="19"/>
      <c r="L85" s="19">
        <v>16034.72</v>
      </c>
      <c r="M85" s="19">
        <f>L85</f>
        <v>16034.72</v>
      </c>
      <c r="N85" s="44"/>
      <c r="O85" s="19">
        <f t="shared" si="8"/>
        <v>16034.72</v>
      </c>
      <c r="P85" s="42"/>
      <c r="Q85" s="16"/>
      <c r="R85" s="9"/>
      <c r="S85" s="16"/>
      <c r="T85" s="12" t="s">
        <v>35</v>
      </c>
      <c r="U85" s="7"/>
      <c r="V85" s="9" t="s">
        <v>89</v>
      </c>
      <c r="W85" s="23"/>
    </row>
    <row r="86" spans="1:23" ht="20.100000000000001" customHeight="1">
      <c r="A86" s="9">
        <f t="shared" si="0"/>
        <v>83</v>
      </c>
      <c r="B86" s="9" t="s">
        <v>27</v>
      </c>
      <c r="C86" s="10" t="s">
        <v>326</v>
      </c>
      <c r="D86" s="27" t="s">
        <v>327</v>
      </c>
      <c r="E86" s="12" t="s">
        <v>30</v>
      </c>
      <c r="F86" s="13" t="s">
        <v>31</v>
      </c>
      <c r="G86" s="14" t="s">
        <v>32</v>
      </c>
      <c r="H86" s="12" t="s">
        <v>48</v>
      </c>
      <c r="I86" s="19">
        <v>70239.08</v>
      </c>
      <c r="J86" s="19">
        <v>70239.08</v>
      </c>
      <c r="K86" s="19"/>
      <c r="L86" s="19">
        <v>30000</v>
      </c>
      <c r="M86" s="19">
        <v>30000</v>
      </c>
      <c r="N86" s="44">
        <v>0.03</v>
      </c>
      <c r="O86" s="19">
        <f t="shared" si="8"/>
        <v>29100</v>
      </c>
      <c r="P86" s="42"/>
      <c r="Q86" s="16">
        <v>45412</v>
      </c>
      <c r="R86" s="9">
        <v>3</v>
      </c>
      <c r="S86" s="16">
        <f t="shared" ref="S86" si="9">Q86-R86</f>
        <v>45409</v>
      </c>
      <c r="T86" s="12" t="s">
        <v>70</v>
      </c>
      <c r="U86" s="7"/>
      <c r="V86" s="9" t="s">
        <v>36</v>
      </c>
      <c r="W86" s="23"/>
    </row>
    <row r="87" spans="1:23" ht="20.100000000000001" customHeight="1">
      <c r="A87" s="9">
        <f t="shared" si="0"/>
        <v>84</v>
      </c>
      <c r="B87" s="72" t="s">
        <v>45</v>
      </c>
      <c r="C87" s="73" t="s">
        <v>272</v>
      </c>
      <c r="D87" s="74" t="s">
        <v>273</v>
      </c>
      <c r="E87" s="75" t="s">
        <v>30</v>
      </c>
      <c r="F87" s="76" t="s">
        <v>274</v>
      </c>
      <c r="G87" s="77" t="s">
        <v>274</v>
      </c>
      <c r="H87" s="75" t="s">
        <v>48</v>
      </c>
      <c r="I87" s="84">
        <v>457325.06</v>
      </c>
      <c r="J87" s="84">
        <v>38196.7346666667</v>
      </c>
      <c r="K87" s="84"/>
      <c r="L87" s="84">
        <v>100000</v>
      </c>
      <c r="M87" s="84">
        <f>L87</f>
        <v>100000</v>
      </c>
      <c r="N87" s="85"/>
      <c r="O87" s="84">
        <f t="shared" si="8"/>
        <v>100000</v>
      </c>
      <c r="P87" s="86"/>
      <c r="Q87" s="94"/>
      <c r="R87" s="72"/>
      <c r="S87" s="94"/>
      <c r="T87" s="75" t="s">
        <v>70</v>
      </c>
      <c r="U87" s="121"/>
      <c r="V87" s="72" t="s">
        <v>275</v>
      </c>
      <c r="W87" s="95"/>
    </row>
    <row r="88" spans="1:23" ht="20.100000000000001" customHeight="1">
      <c r="A88" s="9">
        <f t="shared" si="0"/>
        <v>85</v>
      </c>
      <c r="B88" s="72" t="s">
        <v>45</v>
      </c>
      <c r="C88" s="73" t="s">
        <v>276</v>
      </c>
      <c r="D88" s="74" t="s">
        <v>277</v>
      </c>
      <c r="E88" s="75" t="s">
        <v>30</v>
      </c>
      <c r="F88" s="76" t="s">
        <v>274</v>
      </c>
      <c r="G88" s="77" t="s">
        <v>274</v>
      </c>
      <c r="H88" s="75" t="s">
        <v>48</v>
      </c>
      <c r="I88" s="84">
        <v>181817.67</v>
      </c>
      <c r="J88" s="84">
        <v>24242.356</v>
      </c>
      <c r="K88" s="84"/>
      <c r="L88" s="84">
        <v>50000</v>
      </c>
      <c r="M88" s="84">
        <f>L88</f>
        <v>50000</v>
      </c>
      <c r="N88" s="85"/>
      <c r="O88" s="84">
        <f t="shared" si="8"/>
        <v>50000</v>
      </c>
      <c r="P88" s="86"/>
      <c r="Q88" s="94"/>
      <c r="R88" s="72"/>
      <c r="S88" s="94"/>
      <c r="T88" s="75" t="s">
        <v>70</v>
      </c>
      <c r="U88" s="121"/>
      <c r="V88" s="72" t="s">
        <v>275</v>
      </c>
      <c r="W88" s="95"/>
    </row>
    <row r="89" spans="1:23" ht="20.100000000000001" customHeight="1">
      <c r="A89" s="9">
        <f t="shared" si="0"/>
        <v>86</v>
      </c>
      <c r="B89" s="28" t="s">
        <v>45</v>
      </c>
      <c r="C89" s="107" t="s">
        <v>278</v>
      </c>
      <c r="D89" s="108" t="s">
        <v>279</v>
      </c>
      <c r="E89" s="41" t="s">
        <v>280</v>
      </c>
      <c r="F89" s="109" t="s">
        <v>40</v>
      </c>
      <c r="G89" s="110" t="s">
        <v>32</v>
      </c>
      <c r="H89" s="41" t="s">
        <v>41</v>
      </c>
      <c r="I89" s="116">
        <v>4833415.16</v>
      </c>
      <c r="J89" s="49">
        <v>174559.84533333301</v>
      </c>
      <c r="K89" s="49"/>
      <c r="L89" s="49">
        <v>970000</v>
      </c>
      <c r="M89" s="49">
        <f>L89</f>
        <v>970000</v>
      </c>
      <c r="N89" s="41"/>
      <c r="O89" s="49">
        <f t="shared" si="8"/>
        <v>970000</v>
      </c>
      <c r="P89" s="117" t="s">
        <v>281</v>
      </c>
      <c r="Q89" s="122">
        <v>45406</v>
      </c>
      <c r="R89" s="28"/>
      <c r="S89" s="123"/>
      <c r="T89" s="41" t="s">
        <v>35</v>
      </c>
      <c r="U89" s="116"/>
      <c r="V89" s="28" t="s">
        <v>65</v>
      </c>
      <c r="W89" s="124" t="s">
        <v>280</v>
      </c>
    </row>
    <row r="90" spans="1:23" ht="20.100000000000001" customHeight="1">
      <c r="A90" s="9">
        <f t="shared" si="0"/>
        <v>87</v>
      </c>
      <c r="B90" s="35" t="s">
        <v>45</v>
      </c>
      <c r="C90" s="36" t="s">
        <v>282</v>
      </c>
      <c r="D90" s="37" t="s">
        <v>283</v>
      </c>
      <c r="E90" s="38" t="s">
        <v>280</v>
      </c>
      <c r="F90" s="39" t="s">
        <v>40</v>
      </c>
      <c r="G90" s="40" t="s">
        <v>54</v>
      </c>
      <c r="H90" s="38" t="s">
        <v>41</v>
      </c>
      <c r="I90" s="51">
        <v>269669.96000000002</v>
      </c>
      <c r="J90" s="52"/>
      <c r="K90" s="52"/>
      <c r="L90" s="52">
        <v>50000</v>
      </c>
      <c r="M90" s="52">
        <f>L90</f>
        <v>50000</v>
      </c>
      <c r="N90" s="38"/>
      <c r="O90" s="52">
        <f t="shared" si="8"/>
        <v>50000</v>
      </c>
      <c r="P90" s="53"/>
      <c r="Q90" s="61"/>
      <c r="R90" s="35"/>
      <c r="S90" s="61"/>
      <c r="T90" s="38" t="s">
        <v>35</v>
      </c>
      <c r="U90" s="51"/>
      <c r="V90" s="35" t="s">
        <v>181</v>
      </c>
      <c r="W90" s="62" t="s">
        <v>280</v>
      </c>
    </row>
    <row r="91" spans="1:23" ht="20.100000000000001" customHeight="1">
      <c r="A91" s="9">
        <f t="shared" si="0"/>
        <v>88</v>
      </c>
      <c r="B91" s="35" t="s">
        <v>45</v>
      </c>
      <c r="C91" s="36" t="s">
        <v>284</v>
      </c>
      <c r="D91" s="37" t="s">
        <v>285</v>
      </c>
      <c r="E91" s="38" t="s">
        <v>280</v>
      </c>
      <c r="F91" s="39" t="s">
        <v>31</v>
      </c>
      <c r="G91" s="40" t="s">
        <v>180</v>
      </c>
      <c r="H91" s="38" t="s">
        <v>41</v>
      </c>
      <c r="I91" s="51">
        <v>416900</v>
      </c>
      <c r="J91" s="52"/>
      <c r="K91" s="52"/>
      <c r="L91" s="52">
        <v>50000</v>
      </c>
      <c r="M91" s="52">
        <f t="shared" ref="M91:M119" si="10">L91</f>
        <v>50000</v>
      </c>
      <c r="N91" s="38"/>
      <c r="O91" s="52">
        <f t="shared" ref="O91:O121" si="11">M91*(1-N91)</f>
        <v>50000</v>
      </c>
      <c r="P91" s="53"/>
      <c r="Q91" s="61"/>
      <c r="R91" s="35"/>
      <c r="S91" s="61"/>
      <c r="T91" s="38" t="s">
        <v>35</v>
      </c>
      <c r="U91" s="51"/>
      <c r="V91" s="35" t="s">
        <v>181</v>
      </c>
      <c r="W91" s="62" t="s">
        <v>280</v>
      </c>
    </row>
    <row r="92" spans="1:23" ht="20.100000000000001" customHeight="1">
      <c r="A92" s="9">
        <f t="shared" si="0"/>
        <v>89</v>
      </c>
      <c r="B92" s="35" t="s">
        <v>45</v>
      </c>
      <c r="C92" s="36" t="s">
        <v>286</v>
      </c>
      <c r="D92" s="37" t="s">
        <v>287</v>
      </c>
      <c r="E92" s="38" t="s">
        <v>280</v>
      </c>
      <c r="F92" s="39" t="s">
        <v>31</v>
      </c>
      <c r="G92" s="40" t="s">
        <v>180</v>
      </c>
      <c r="H92" s="38" t="s">
        <v>41</v>
      </c>
      <c r="I92" s="51">
        <v>314000</v>
      </c>
      <c r="J92" s="52"/>
      <c r="K92" s="52"/>
      <c r="L92" s="52">
        <v>50000</v>
      </c>
      <c r="M92" s="52">
        <f t="shared" si="10"/>
        <v>50000</v>
      </c>
      <c r="N92" s="38"/>
      <c r="O92" s="52">
        <f t="shared" si="11"/>
        <v>50000</v>
      </c>
      <c r="P92" s="53"/>
      <c r="Q92" s="61"/>
      <c r="R92" s="35"/>
      <c r="S92" s="61"/>
      <c r="T92" s="38" t="s">
        <v>35</v>
      </c>
      <c r="U92" s="51"/>
      <c r="V92" s="35" t="s">
        <v>181</v>
      </c>
      <c r="W92" s="62" t="s">
        <v>280</v>
      </c>
    </row>
    <row r="93" spans="1:23" ht="20.100000000000001" customHeight="1">
      <c r="A93" s="9">
        <f t="shared" si="0"/>
        <v>90</v>
      </c>
      <c r="B93" s="35" t="s">
        <v>45</v>
      </c>
      <c r="C93" s="36" t="s">
        <v>288</v>
      </c>
      <c r="D93" s="37" t="s">
        <v>289</v>
      </c>
      <c r="E93" s="38" t="s">
        <v>280</v>
      </c>
      <c r="F93" s="39" t="s">
        <v>31</v>
      </c>
      <c r="G93" s="40" t="s">
        <v>54</v>
      </c>
      <c r="H93" s="38" t="s">
        <v>41</v>
      </c>
      <c r="I93" s="51">
        <v>406803.7</v>
      </c>
      <c r="J93" s="52"/>
      <c r="K93" s="52"/>
      <c r="L93" s="52">
        <v>100000</v>
      </c>
      <c r="M93" s="52">
        <f t="shared" si="10"/>
        <v>100000</v>
      </c>
      <c r="N93" s="38"/>
      <c r="O93" s="52">
        <f t="shared" si="11"/>
        <v>100000</v>
      </c>
      <c r="P93" s="53"/>
      <c r="Q93" s="61"/>
      <c r="R93" s="35"/>
      <c r="S93" s="61"/>
      <c r="T93" s="38" t="s">
        <v>35</v>
      </c>
      <c r="U93" s="51"/>
      <c r="V93" s="35" t="s">
        <v>36</v>
      </c>
      <c r="W93" s="62" t="s">
        <v>280</v>
      </c>
    </row>
    <row r="94" spans="1:23" ht="20.100000000000001" customHeight="1">
      <c r="A94" s="9">
        <f t="shared" si="0"/>
        <v>91</v>
      </c>
      <c r="B94" s="35" t="s">
        <v>45</v>
      </c>
      <c r="C94" s="36" t="s">
        <v>290</v>
      </c>
      <c r="D94" s="37" t="s">
        <v>291</v>
      </c>
      <c r="E94" s="38" t="s">
        <v>280</v>
      </c>
      <c r="F94" s="39" t="s">
        <v>31</v>
      </c>
      <c r="G94" s="40" t="s">
        <v>54</v>
      </c>
      <c r="H94" s="38" t="s">
        <v>41</v>
      </c>
      <c r="I94" s="51">
        <v>151605.35</v>
      </c>
      <c r="J94" s="52"/>
      <c r="K94" s="52"/>
      <c r="L94" s="52">
        <v>50000</v>
      </c>
      <c r="M94" s="52">
        <f t="shared" si="10"/>
        <v>50000</v>
      </c>
      <c r="N94" s="38"/>
      <c r="O94" s="52">
        <f t="shared" si="11"/>
        <v>50000</v>
      </c>
      <c r="P94" s="53"/>
      <c r="Q94" s="61"/>
      <c r="R94" s="35"/>
      <c r="S94" s="61"/>
      <c r="T94" s="38" t="s">
        <v>35</v>
      </c>
      <c r="U94" s="51"/>
      <c r="V94" s="35" t="s">
        <v>36</v>
      </c>
      <c r="W94" s="62" t="s">
        <v>280</v>
      </c>
    </row>
    <row r="95" spans="1:23" ht="20.100000000000001" customHeight="1">
      <c r="A95" s="9">
        <f t="shared" si="0"/>
        <v>92</v>
      </c>
      <c r="B95" s="35" t="s">
        <v>45</v>
      </c>
      <c r="C95" s="36" t="s">
        <v>292</v>
      </c>
      <c r="D95" s="37" t="s">
        <v>293</v>
      </c>
      <c r="E95" s="38" t="s">
        <v>280</v>
      </c>
      <c r="F95" s="39" t="s">
        <v>31</v>
      </c>
      <c r="G95" s="40" t="s">
        <v>54</v>
      </c>
      <c r="H95" s="38" t="s">
        <v>41</v>
      </c>
      <c r="I95" s="51">
        <v>67552.399999999994</v>
      </c>
      <c r="J95" s="52"/>
      <c r="K95" s="52"/>
      <c r="L95" s="52">
        <v>30000</v>
      </c>
      <c r="M95" s="52">
        <f t="shared" si="10"/>
        <v>30000</v>
      </c>
      <c r="N95" s="38"/>
      <c r="O95" s="52">
        <f t="shared" si="11"/>
        <v>30000</v>
      </c>
      <c r="P95" s="53"/>
      <c r="Q95" s="61"/>
      <c r="R95" s="35"/>
      <c r="S95" s="61"/>
      <c r="T95" s="38" t="s">
        <v>35</v>
      </c>
      <c r="U95" s="51"/>
      <c r="V95" s="35" t="s">
        <v>125</v>
      </c>
      <c r="W95" s="62" t="s">
        <v>280</v>
      </c>
    </row>
    <row r="96" spans="1:23" ht="20.100000000000001" customHeight="1">
      <c r="A96" s="9">
        <f t="shared" si="0"/>
        <v>93</v>
      </c>
      <c r="B96" s="35" t="s">
        <v>45</v>
      </c>
      <c r="C96" s="36" t="s">
        <v>328</v>
      </c>
      <c r="D96" s="37" t="s">
        <v>329</v>
      </c>
      <c r="E96" s="38" t="s">
        <v>280</v>
      </c>
      <c r="F96" s="39" t="s">
        <v>330</v>
      </c>
      <c r="G96" s="40" t="s">
        <v>331</v>
      </c>
      <c r="H96" s="38" t="s">
        <v>48</v>
      </c>
      <c r="I96" s="52">
        <v>323063</v>
      </c>
      <c r="J96" s="52"/>
      <c r="K96" s="52"/>
      <c r="L96" s="52">
        <v>323063</v>
      </c>
      <c r="M96" s="52">
        <f t="shared" ref="M96" si="12">L96</f>
        <v>323063</v>
      </c>
      <c r="N96" s="38"/>
      <c r="O96" s="52">
        <f t="shared" ref="O96" si="13">M96*(1-N96)</f>
        <v>323063</v>
      </c>
      <c r="P96" s="53"/>
      <c r="Q96" s="61"/>
      <c r="R96" s="35"/>
      <c r="S96" s="61"/>
      <c r="T96" s="38" t="s">
        <v>35</v>
      </c>
      <c r="U96" s="51"/>
      <c r="V96" s="35" t="s">
        <v>125</v>
      </c>
      <c r="W96" s="62" t="s">
        <v>280</v>
      </c>
    </row>
    <row r="97" spans="1:23" ht="20.100000000000001" customHeight="1">
      <c r="A97" s="9">
        <f t="shared" si="0"/>
        <v>94</v>
      </c>
      <c r="B97" s="9"/>
      <c r="C97" s="10"/>
      <c r="D97" s="11" t="s">
        <v>171</v>
      </c>
      <c r="E97" s="12" t="s">
        <v>172</v>
      </c>
      <c r="F97" s="13" t="s">
        <v>40</v>
      </c>
      <c r="G97" s="14" t="s">
        <v>173</v>
      </c>
      <c r="H97" s="12" t="s">
        <v>48</v>
      </c>
      <c r="I97" s="19">
        <v>9450</v>
      </c>
      <c r="J97" s="118"/>
      <c r="K97" s="19"/>
      <c r="L97" s="19">
        <v>9450</v>
      </c>
      <c r="M97" s="19">
        <f t="shared" si="10"/>
        <v>9450</v>
      </c>
      <c r="N97" s="44"/>
      <c r="O97" s="19">
        <f t="shared" si="11"/>
        <v>9450</v>
      </c>
      <c r="P97" s="42"/>
      <c r="Q97" s="16">
        <v>45404</v>
      </c>
      <c r="R97" s="9">
        <v>1</v>
      </c>
      <c r="S97" s="16">
        <f>Q97-R97</f>
        <v>45403</v>
      </c>
      <c r="T97" s="12" t="s">
        <v>70</v>
      </c>
      <c r="U97" s="22"/>
      <c r="V97" s="9" t="s">
        <v>89</v>
      </c>
      <c r="W97" s="23" t="s">
        <v>174</v>
      </c>
    </row>
    <row r="98" spans="1:23" ht="20.100000000000001" customHeight="1">
      <c r="A98" s="9">
        <f t="shared" si="0"/>
        <v>95</v>
      </c>
      <c r="B98" s="9" t="s">
        <v>90</v>
      </c>
      <c r="C98" s="10" t="s">
        <v>175</v>
      </c>
      <c r="D98" s="11" t="s">
        <v>176</v>
      </c>
      <c r="E98" s="12" t="s">
        <v>172</v>
      </c>
      <c r="F98" s="13" t="s">
        <v>40</v>
      </c>
      <c r="G98" s="14" t="s">
        <v>173</v>
      </c>
      <c r="H98" s="12" t="s">
        <v>48</v>
      </c>
      <c r="I98" s="19">
        <v>39000</v>
      </c>
      <c r="J98" s="19"/>
      <c r="K98" s="19"/>
      <c r="L98" s="19">
        <v>39000</v>
      </c>
      <c r="M98" s="19">
        <f t="shared" si="10"/>
        <v>39000</v>
      </c>
      <c r="N98" s="44"/>
      <c r="O98" s="19">
        <f t="shared" si="11"/>
        <v>39000</v>
      </c>
      <c r="P98" s="42"/>
      <c r="Q98" s="16">
        <v>45404</v>
      </c>
      <c r="R98" s="9">
        <v>1</v>
      </c>
      <c r="S98" s="16">
        <f>Q98-R98</f>
        <v>45403</v>
      </c>
      <c r="T98" s="12" t="s">
        <v>70</v>
      </c>
      <c r="U98" s="22"/>
      <c r="V98" s="9" t="s">
        <v>89</v>
      </c>
      <c r="W98" s="23" t="s">
        <v>177</v>
      </c>
    </row>
    <row r="99" spans="1:23" ht="20.100000000000001" customHeight="1">
      <c r="A99" s="9">
        <f t="shared" si="0"/>
        <v>96</v>
      </c>
      <c r="B99" s="9"/>
      <c r="C99" s="10"/>
      <c r="D99" s="11" t="s">
        <v>332</v>
      </c>
      <c r="E99" s="12" t="s">
        <v>172</v>
      </c>
      <c r="F99" s="13" t="s">
        <v>31</v>
      </c>
      <c r="G99" s="14" t="s">
        <v>173</v>
      </c>
      <c r="H99" s="12" t="s">
        <v>333</v>
      </c>
      <c r="I99" s="19"/>
      <c r="J99" s="19"/>
      <c r="K99" s="19"/>
      <c r="L99" s="19">
        <v>11000</v>
      </c>
      <c r="M99" s="19">
        <v>11000</v>
      </c>
      <c r="N99" s="44"/>
      <c r="O99" s="19">
        <f t="shared" si="11"/>
        <v>11000</v>
      </c>
      <c r="P99" s="42"/>
      <c r="Q99" s="16"/>
      <c r="R99" s="9"/>
      <c r="S99" s="16"/>
      <c r="T99" s="12" t="s">
        <v>70</v>
      </c>
      <c r="U99" s="22"/>
      <c r="V99" s="9" t="s">
        <v>205</v>
      </c>
      <c r="W99" s="23"/>
    </row>
    <row r="100" spans="1:23" ht="20.100000000000001" customHeight="1">
      <c r="A100" s="9">
        <f t="shared" si="0"/>
        <v>97</v>
      </c>
      <c r="B100" s="9"/>
      <c r="C100" s="10"/>
      <c r="D100" s="11" t="s">
        <v>334</v>
      </c>
      <c r="E100" s="12"/>
      <c r="F100" s="13" t="s">
        <v>31</v>
      </c>
      <c r="G100" s="14" t="s">
        <v>180</v>
      </c>
      <c r="H100" s="12"/>
      <c r="I100" s="19"/>
      <c r="J100" s="19"/>
      <c r="K100" s="19"/>
      <c r="L100" s="19">
        <v>76000</v>
      </c>
      <c r="M100" s="19">
        <v>76000</v>
      </c>
      <c r="N100" s="44"/>
      <c r="O100" s="19">
        <f t="shared" si="11"/>
        <v>76000</v>
      </c>
      <c r="P100" s="42"/>
      <c r="Q100" s="16"/>
      <c r="R100" s="9"/>
      <c r="S100" s="16"/>
      <c r="T100" s="12" t="s">
        <v>70</v>
      </c>
      <c r="U100" s="22"/>
      <c r="V100" s="9" t="s">
        <v>205</v>
      </c>
      <c r="W100" s="23"/>
    </row>
    <row r="101" spans="1:23" ht="20.100000000000001" customHeight="1">
      <c r="A101" s="9">
        <f t="shared" si="0"/>
        <v>98</v>
      </c>
      <c r="B101" s="9"/>
      <c r="C101" s="10"/>
      <c r="D101" s="11" t="s">
        <v>335</v>
      </c>
      <c r="E101" s="12"/>
      <c r="F101" s="13" t="s">
        <v>31</v>
      </c>
      <c r="G101" s="14" t="s">
        <v>173</v>
      </c>
      <c r="H101" s="12"/>
      <c r="I101" s="19"/>
      <c r="J101" s="19"/>
      <c r="K101" s="19"/>
      <c r="L101" s="19">
        <v>20000</v>
      </c>
      <c r="M101" s="19">
        <v>20000</v>
      </c>
      <c r="N101" s="44"/>
      <c r="O101" s="19">
        <f t="shared" si="11"/>
        <v>20000</v>
      </c>
      <c r="P101" s="42"/>
      <c r="Q101" s="16"/>
      <c r="R101" s="9"/>
      <c r="S101" s="16"/>
      <c r="T101" s="12" t="s">
        <v>70</v>
      </c>
      <c r="U101" s="22"/>
      <c r="V101" s="9" t="s">
        <v>205</v>
      </c>
      <c r="W101" s="23" t="s">
        <v>336</v>
      </c>
    </row>
    <row r="102" spans="1:23" ht="20.100000000000001" customHeight="1">
      <c r="A102" s="9">
        <f t="shared" si="0"/>
        <v>99</v>
      </c>
      <c r="B102" s="9"/>
      <c r="C102" s="10"/>
      <c r="D102" s="11" t="s">
        <v>337</v>
      </c>
      <c r="E102" s="12"/>
      <c r="F102" s="13" t="s">
        <v>31</v>
      </c>
      <c r="G102" s="14" t="s">
        <v>173</v>
      </c>
      <c r="H102" s="12"/>
      <c r="I102" s="19"/>
      <c r="J102" s="19"/>
      <c r="K102" s="19"/>
      <c r="L102" s="19">
        <v>20680</v>
      </c>
      <c r="M102" s="19">
        <v>20680</v>
      </c>
      <c r="N102" s="44"/>
      <c r="O102" s="19">
        <f t="shared" si="11"/>
        <v>20680</v>
      </c>
      <c r="P102" s="42"/>
      <c r="Q102" s="16"/>
      <c r="R102" s="9"/>
      <c r="S102" s="16"/>
      <c r="T102" s="12" t="s">
        <v>70</v>
      </c>
      <c r="U102" s="22"/>
      <c r="V102" s="9" t="s">
        <v>205</v>
      </c>
      <c r="W102" s="23" t="s">
        <v>338</v>
      </c>
    </row>
    <row r="103" spans="1:23" ht="20.100000000000001" customHeight="1">
      <c r="A103" s="9">
        <f t="shared" si="0"/>
        <v>100</v>
      </c>
      <c r="B103" s="9"/>
      <c r="C103" s="10"/>
      <c r="D103" s="11" t="s">
        <v>339</v>
      </c>
      <c r="E103" s="12"/>
      <c r="F103" s="13" t="s">
        <v>31</v>
      </c>
      <c r="G103" s="14" t="s">
        <v>180</v>
      </c>
      <c r="H103" s="12"/>
      <c r="I103" s="19"/>
      <c r="J103" s="19"/>
      <c r="K103" s="19"/>
      <c r="L103" s="19">
        <v>380028.83</v>
      </c>
      <c r="M103" s="19">
        <v>380028.83</v>
      </c>
      <c r="N103" s="44"/>
      <c r="O103" s="19">
        <f t="shared" si="11"/>
        <v>380028.83</v>
      </c>
      <c r="P103" s="42"/>
      <c r="Q103" s="16"/>
      <c r="R103" s="9"/>
      <c r="S103" s="16"/>
      <c r="T103" s="12" t="s">
        <v>70</v>
      </c>
      <c r="U103" s="22"/>
      <c r="V103" s="9" t="s">
        <v>205</v>
      </c>
      <c r="W103" s="23" t="s">
        <v>340</v>
      </c>
    </row>
    <row r="104" spans="1:23" ht="20.100000000000001" customHeight="1">
      <c r="A104" s="9">
        <f t="shared" si="0"/>
        <v>101</v>
      </c>
      <c r="B104" s="9"/>
      <c r="C104" s="10"/>
      <c r="D104" s="11" t="s">
        <v>341</v>
      </c>
      <c r="E104" s="12"/>
      <c r="F104" s="13" t="s">
        <v>31</v>
      </c>
      <c r="G104" s="14" t="s">
        <v>173</v>
      </c>
      <c r="H104" s="12"/>
      <c r="I104" s="19"/>
      <c r="J104" s="19"/>
      <c r="K104" s="19"/>
      <c r="L104" s="19">
        <v>6000</v>
      </c>
      <c r="M104" s="19">
        <v>6000</v>
      </c>
      <c r="N104" s="44"/>
      <c r="O104" s="19">
        <f t="shared" si="11"/>
        <v>6000</v>
      </c>
      <c r="P104" s="42"/>
      <c r="Q104" s="16"/>
      <c r="R104" s="9"/>
      <c r="S104" s="16"/>
      <c r="T104" s="12" t="s">
        <v>70</v>
      </c>
      <c r="U104" s="22"/>
      <c r="V104" s="9" t="s">
        <v>205</v>
      </c>
      <c r="W104" s="23" t="s">
        <v>342</v>
      </c>
    </row>
    <row r="105" spans="1:23" ht="20.100000000000001" customHeight="1">
      <c r="A105" s="9">
        <f t="shared" si="0"/>
        <v>102</v>
      </c>
      <c r="B105" s="9"/>
      <c r="C105" s="10"/>
      <c r="D105" s="11" t="s">
        <v>343</v>
      </c>
      <c r="E105" s="12"/>
      <c r="F105" s="13"/>
      <c r="G105" s="14"/>
      <c r="H105" s="12"/>
      <c r="I105" s="19"/>
      <c r="J105" s="19"/>
      <c r="K105" s="19"/>
      <c r="L105" s="19">
        <v>25000</v>
      </c>
      <c r="M105" s="19">
        <v>25000</v>
      </c>
      <c r="N105" s="44"/>
      <c r="O105" s="19">
        <f t="shared" si="11"/>
        <v>25000</v>
      </c>
      <c r="P105" s="42"/>
      <c r="Q105" s="16"/>
      <c r="R105" s="9"/>
      <c r="S105" s="16"/>
      <c r="T105" s="12" t="s">
        <v>70</v>
      </c>
      <c r="U105" s="22"/>
      <c r="V105" s="9" t="s">
        <v>205</v>
      </c>
      <c r="W105" s="23" t="s">
        <v>344</v>
      </c>
    </row>
    <row r="106" spans="1:23" ht="20.100000000000001" customHeight="1">
      <c r="A106" s="9">
        <f t="shared" si="0"/>
        <v>103</v>
      </c>
      <c r="B106" s="9" t="s">
        <v>260</v>
      </c>
      <c r="C106" s="10"/>
      <c r="D106" s="11" t="s">
        <v>345</v>
      </c>
      <c r="E106" s="12"/>
      <c r="F106" s="13" t="s">
        <v>40</v>
      </c>
      <c r="G106" s="14" t="s">
        <v>270</v>
      </c>
      <c r="H106" s="12"/>
      <c r="I106" s="19"/>
      <c r="J106" s="19"/>
      <c r="K106" s="19"/>
      <c r="L106" s="19">
        <v>9212.92</v>
      </c>
      <c r="M106" s="19">
        <v>9212.92</v>
      </c>
      <c r="N106" s="44"/>
      <c r="O106" s="19">
        <f t="shared" si="11"/>
        <v>9212.92</v>
      </c>
      <c r="P106" s="42"/>
      <c r="Q106" s="16"/>
      <c r="R106" s="9"/>
      <c r="S106" s="16"/>
      <c r="T106" s="12" t="s">
        <v>35</v>
      </c>
      <c r="U106" s="22"/>
      <c r="V106" s="14" t="s">
        <v>89</v>
      </c>
      <c r="W106" s="27" t="s">
        <v>346</v>
      </c>
    </row>
    <row r="107" spans="1:23" ht="20.100000000000001" customHeight="1">
      <c r="A107" s="9">
        <f t="shared" si="0"/>
        <v>104</v>
      </c>
      <c r="B107" s="9" t="s">
        <v>260</v>
      </c>
      <c r="C107" s="10"/>
      <c r="D107" s="11" t="s">
        <v>347</v>
      </c>
      <c r="E107" s="12"/>
      <c r="F107" s="13" t="s">
        <v>40</v>
      </c>
      <c r="G107" s="14" t="s">
        <v>270</v>
      </c>
      <c r="H107" s="12"/>
      <c r="I107" s="19"/>
      <c r="J107" s="19"/>
      <c r="K107" s="19"/>
      <c r="L107" s="19">
        <v>9600</v>
      </c>
      <c r="M107" s="19">
        <v>9600</v>
      </c>
      <c r="N107" s="44"/>
      <c r="O107" s="19">
        <f t="shared" si="11"/>
        <v>9600</v>
      </c>
      <c r="P107" s="42"/>
      <c r="Q107" s="16"/>
      <c r="R107" s="9"/>
      <c r="S107" s="16"/>
      <c r="T107" s="12" t="s">
        <v>35</v>
      </c>
      <c r="U107" s="22"/>
      <c r="V107" s="14" t="s">
        <v>89</v>
      </c>
      <c r="W107" s="27" t="s">
        <v>348</v>
      </c>
    </row>
    <row r="108" spans="1:23" ht="20.100000000000001" customHeight="1">
      <c r="A108" s="9">
        <f t="shared" si="0"/>
        <v>105</v>
      </c>
      <c r="B108" s="9" t="s">
        <v>190</v>
      </c>
      <c r="C108" s="10"/>
      <c r="D108" s="11" t="s">
        <v>349</v>
      </c>
      <c r="E108" s="12"/>
      <c r="F108" s="13" t="s">
        <v>40</v>
      </c>
      <c r="G108" s="14" t="s">
        <v>270</v>
      </c>
      <c r="H108" s="12"/>
      <c r="I108" s="19"/>
      <c r="J108" s="19"/>
      <c r="K108" s="19"/>
      <c r="L108" s="19">
        <v>11000</v>
      </c>
      <c r="M108" s="19">
        <v>11000</v>
      </c>
      <c r="N108" s="44"/>
      <c r="O108" s="19">
        <f t="shared" si="11"/>
        <v>11000</v>
      </c>
      <c r="P108" s="42"/>
      <c r="Q108" s="16"/>
      <c r="R108" s="9"/>
      <c r="S108" s="16"/>
      <c r="T108" s="12" t="s">
        <v>35</v>
      </c>
      <c r="U108" s="22"/>
      <c r="V108" s="14" t="s">
        <v>89</v>
      </c>
      <c r="W108" s="27" t="s">
        <v>350</v>
      </c>
    </row>
    <row r="109" spans="1:23" ht="20.100000000000001" customHeight="1">
      <c r="A109" s="9">
        <f t="shared" si="0"/>
        <v>106</v>
      </c>
      <c r="B109" s="9" t="s">
        <v>190</v>
      </c>
      <c r="C109" s="10"/>
      <c r="D109" s="11" t="s">
        <v>351</v>
      </c>
      <c r="E109" s="12"/>
      <c r="F109" s="13" t="s">
        <v>40</v>
      </c>
      <c r="G109" s="14" t="s">
        <v>270</v>
      </c>
      <c r="H109" s="12"/>
      <c r="I109" s="19"/>
      <c r="J109" s="19"/>
      <c r="K109" s="19"/>
      <c r="L109" s="19">
        <v>195000</v>
      </c>
      <c r="M109" s="19">
        <v>195000</v>
      </c>
      <c r="N109" s="44"/>
      <c r="O109" s="19">
        <f t="shared" si="11"/>
        <v>195000</v>
      </c>
      <c r="P109" s="42"/>
      <c r="Q109" s="16"/>
      <c r="R109" s="9"/>
      <c r="S109" s="16"/>
      <c r="T109" s="12" t="s">
        <v>35</v>
      </c>
      <c r="U109" s="22"/>
      <c r="V109" s="14" t="s">
        <v>89</v>
      </c>
      <c r="W109" s="27" t="s">
        <v>348</v>
      </c>
    </row>
    <row r="110" spans="1:23" ht="20.100000000000001" customHeight="1">
      <c r="A110" s="9">
        <f t="shared" si="0"/>
        <v>107</v>
      </c>
      <c r="B110" s="9" t="s">
        <v>260</v>
      </c>
      <c r="C110" s="10"/>
      <c r="D110" s="11" t="s">
        <v>352</v>
      </c>
      <c r="E110" s="12"/>
      <c r="F110" s="13" t="s">
        <v>40</v>
      </c>
      <c r="G110" s="14" t="s">
        <v>270</v>
      </c>
      <c r="H110" s="12"/>
      <c r="I110" s="19"/>
      <c r="J110" s="19"/>
      <c r="K110" s="19"/>
      <c r="L110" s="19">
        <v>23609</v>
      </c>
      <c r="M110" s="19">
        <v>23609</v>
      </c>
      <c r="N110" s="44"/>
      <c r="O110" s="19">
        <f t="shared" si="11"/>
        <v>23609</v>
      </c>
      <c r="P110" s="42"/>
      <c r="Q110" s="16"/>
      <c r="R110" s="9"/>
      <c r="S110" s="16"/>
      <c r="T110" s="12" t="s">
        <v>35</v>
      </c>
      <c r="U110" s="22"/>
      <c r="V110" s="14" t="s">
        <v>89</v>
      </c>
      <c r="W110" s="27" t="s">
        <v>280</v>
      </c>
    </row>
    <row r="111" spans="1:23" ht="20.100000000000001" customHeight="1">
      <c r="A111" s="9">
        <f t="shared" si="0"/>
        <v>108</v>
      </c>
      <c r="B111" s="9" t="s">
        <v>260</v>
      </c>
      <c r="C111" s="10"/>
      <c r="D111" s="11" t="s">
        <v>353</v>
      </c>
      <c r="E111" s="12"/>
      <c r="F111" s="13" t="s">
        <v>40</v>
      </c>
      <c r="G111" s="14" t="s">
        <v>270</v>
      </c>
      <c r="H111" s="12"/>
      <c r="I111" s="19"/>
      <c r="J111" s="19"/>
      <c r="K111" s="19"/>
      <c r="L111" s="19">
        <v>5000</v>
      </c>
      <c r="M111" s="19">
        <v>5000</v>
      </c>
      <c r="N111" s="44"/>
      <c r="O111" s="19">
        <f t="shared" si="11"/>
        <v>5000</v>
      </c>
      <c r="P111" s="42"/>
      <c r="Q111" s="16"/>
      <c r="R111" s="9"/>
      <c r="S111" s="16"/>
      <c r="T111" s="12" t="s">
        <v>35</v>
      </c>
      <c r="U111" s="22"/>
      <c r="V111" s="14" t="s">
        <v>89</v>
      </c>
      <c r="W111" s="27" t="s">
        <v>280</v>
      </c>
    </row>
    <row r="112" spans="1:23" ht="20.100000000000001" customHeight="1">
      <c r="A112" s="9">
        <f t="shared" si="0"/>
        <v>109</v>
      </c>
      <c r="B112" s="9" t="s">
        <v>260</v>
      </c>
      <c r="C112" s="10"/>
      <c r="D112" s="11" t="s">
        <v>354</v>
      </c>
      <c r="E112" s="12"/>
      <c r="F112" s="13" t="s">
        <v>40</v>
      </c>
      <c r="G112" s="14" t="s">
        <v>270</v>
      </c>
      <c r="H112" s="12"/>
      <c r="I112" s="19"/>
      <c r="J112" s="19"/>
      <c r="K112" s="19"/>
      <c r="L112" s="19">
        <v>20000</v>
      </c>
      <c r="M112" s="19">
        <v>20000</v>
      </c>
      <c r="N112" s="44"/>
      <c r="O112" s="19">
        <f t="shared" si="11"/>
        <v>20000</v>
      </c>
      <c r="P112" s="42"/>
      <c r="Q112" s="16"/>
      <c r="R112" s="9"/>
      <c r="S112" s="16"/>
      <c r="T112" s="12" t="s">
        <v>35</v>
      </c>
      <c r="U112" s="22"/>
      <c r="V112" s="14" t="s">
        <v>89</v>
      </c>
      <c r="W112" s="27" t="s">
        <v>355</v>
      </c>
    </row>
    <row r="113" spans="1:23" ht="20.100000000000001" customHeight="1">
      <c r="A113" s="9">
        <f t="shared" si="0"/>
        <v>110</v>
      </c>
      <c r="B113" s="9" t="s">
        <v>260</v>
      </c>
      <c r="C113" s="10"/>
      <c r="D113" s="11" t="s">
        <v>356</v>
      </c>
      <c r="E113" s="12"/>
      <c r="F113" s="13" t="s">
        <v>40</v>
      </c>
      <c r="G113" s="14" t="s">
        <v>270</v>
      </c>
      <c r="H113" s="12"/>
      <c r="I113" s="19"/>
      <c r="J113" s="19"/>
      <c r="K113" s="19"/>
      <c r="L113" s="19">
        <v>20000</v>
      </c>
      <c r="M113" s="19">
        <v>20000</v>
      </c>
      <c r="N113" s="44"/>
      <c r="O113" s="19">
        <f t="shared" si="11"/>
        <v>20000</v>
      </c>
      <c r="P113" s="42"/>
      <c r="Q113" s="16"/>
      <c r="R113" s="9"/>
      <c r="S113" s="16"/>
      <c r="T113" s="12" t="s">
        <v>35</v>
      </c>
      <c r="U113" s="22"/>
      <c r="V113" s="14" t="s">
        <v>89</v>
      </c>
      <c r="W113" s="27" t="s">
        <v>357</v>
      </c>
    </row>
    <row r="114" spans="1:23" ht="20.100000000000001" customHeight="1">
      <c r="A114" s="9">
        <f t="shared" si="0"/>
        <v>111</v>
      </c>
      <c r="B114" s="9" t="s">
        <v>260</v>
      </c>
      <c r="C114" s="10"/>
      <c r="D114" s="11" t="s">
        <v>358</v>
      </c>
      <c r="E114" s="12"/>
      <c r="F114" s="13" t="s">
        <v>40</v>
      </c>
      <c r="G114" s="14" t="s">
        <v>270</v>
      </c>
      <c r="H114" s="12"/>
      <c r="I114" s="19"/>
      <c r="J114" s="19"/>
      <c r="K114" s="19"/>
      <c r="L114" s="19">
        <v>10000</v>
      </c>
      <c r="M114" s="19">
        <v>10000</v>
      </c>
      <c r="N114" s="44"/>
      <c r="O114" s="19">
        <f t="shared" si="11"/>
        <v>10000</v>
      </c>
      <c r="P114" s="42"/>
      <c r="Q114" s="16"/>
      <c r="R114" s="9"/>
      <c r="S114" s="16"/>
      <c r="T114" s="12" t="s">
        <v>35</v>
      </c>
      <c r="U114" s="22"/>
      <c r="V114" s="14" t="s">
        <v>89</v>
      </c>
      <c r="W114" s="27" t="s">
        <v>348</v>
      </c>
    </row>
    <row r="115" spans="1:23" ht="20.100000000000001" customHeight="1">
      <c r="A115" s="9">
        <f t="shared" si="0"/>
        <v>112</v>
      </c>
      <c r="B115" s="9"/>
      <c r="C115" s="10"/>
      <c r="D115" s="11" t="s">
        <v>359</v>
      </c>
      <c r="E115" s="12"/>
      <c r="F115" s="13" t="s">
        <v>40</v>
      </c>
      <c r="G115" s="14" t="s">
        <v>270</v>
      </c>
      <c r="H115" s="12"/>
      <c r="I115" s="19"/>
      <c r="J115" s="19"/>
      <c r="K115" s="19"/>
      <c r="L115" s="19">
        <v>30000</v>
      </c>
      <c r="M115" s="19">
        <v>30000</v>
      </c>
      <c r="N115" s="44"/>
      <c r="O115" s="19">
        <f t="shared" si="11"/>
        <v>30000</v>
      </c>
      <c r="P115" s="42"/>
      <c r="Q115" s="16"/>
      <c r="R115" s="9"/>
      <c r="S115" s="16"/>
      <c r="T115" s="12" t="s">
        <v>35</v>
      </c>
      <c r="U115" s="22"/>
      <c r="V115" s="14" t="s">
        <v>89</v>
      </c>
      <c r="W115" s="9"/>
    </row>
    <row r="116" spans="1:23" ht="20.100000000000001" customHeight="1">
      <c r="A116" s="9">
        <f t="shared" si="0"/>
        <v>113</v>
      </c>
      <c r="B116" s="9"/>
      <c r="C116" s="10"/>
      <c r="D116" s="11" t="s">
        <v>360</v>
      </c>
      <c r="E116" s="12"/>
      <c r="F116" s="13" t="s">
        <v>74</v>
      </c>
      <c r="G116" s="14" t="s">
        <v>270</v>
      </c>
      <c r="H116" s="12"/>
      <c r="I116" s="19"/>
      <c r="J116" s="19"/>
      <c r="K116" s="19"/>
      <c r="L116" s="19">
        <v>50000</v>
      </c>
      <c r="M116" s="19">
        <v>50000</v>
      </c>
      <c r="N116" s="44"/>
      <c r="O116" s="19">
        <f t="shared" si="11"/>
        <v>50000</v>
      </c>
      <c r="P116" s="42"/>
      <c r="Q116" s="16"/>
      <c r="R116" s="9"/>
      <c r="S116" s="16"/>
      <c r="T116" s="12" t="s">
        <v>35</v>
      </c>
      <c r="U116" s="22"/>
      <c r="V116" s="14" t="s">
        <v>89</v>
      </c>
      <c r="W116" s="9"/>
    </row>
    <row r="117" spans="1:23" ht="20.100000000000001" customHeight="1">
      <c r="A117" s="9">
        <f t="shared" si="0"/>
        <v>114</v>
      </c>
      <c r="B117" s="9" t="s">
        <v>90</v>
      </c>
      <c r="C117" s="10" t="s">
        <v>178</v>
      </c>
      <c r="D117" s="11" t="s">
        <v>179</v>
      </c>
      <c r="E117" s="12" t="s">
        <v>172</v>
      </c>
      <c r="F117" s="13" t="s">
        <v>40</v>
      </c>
      <c r="G117" s="14" t="s">
        <v>180</v>
      </c>
      <c r="H117" s="12" t="s">
        <v>48</v>
      </c>
      <c r="I117" s="19">
        <v>140700</v>
      </c>
      <c r="J117" s="19">
        <v>18760</v>
      </c>
      <c r="K117" s="19"/>
      <c r="L117" s="19">
        <v>50000</v>
      </c>
      <c r="M117" s="19">
        <f t="shared" si="10"/>
        <v>50000</v>
      </c>
      <c r="N117" s="44"/>
      <c r="O117" s="19">
        <f t="shared" si="11"/>
        <v>50000</v>
      </c>
      <c r="P117" s="42"/>
      <c r="Q117" s="16"/>
      <c r="R117" s="9"/>
      <c r="S117" s="16"/>
      <c r="T117" s="12" t="s">
        <v>70</v>
      </c>
      <c r="U117" s="22"/>
      <c r="V117" s="9" t="s">
        <v>181</v>
      </c>
      <c r="W117" s="23" t="s">
        <v>182</v>
      </c>
    </row>
    <row r="118" spans="1:23" ht="20.100000000000001" customHeight="1">
      <c r="A118" s="9">
        <f t="shared" si="0"/>
        <v>115</v>
      </c>
      <c r="B118" s="9" t="s">
        <v>183</v>
      </c>
      <c r="C118" s="10" t="s">
        <v>184</v>
      </c>
      <c r="D118" s="11" t="s">
        <v>185</v>
      </c>
      <c r="E118" s="12" t="s">
        <v>172</v>
      </c>
      <c r="F118" s="13" t="s">
        <v>40</v>
      </c>
      <c r="G118" s="14" t="s">
        <v>180</v>
      </c>
      <c r="H118" s="12" t="s">
        <v>48</v>
      </c>
      <c r="I118" s="19">
        <v>40459.99</v>
      </c>
      <c r="J118" s="19"/>
      <c r="K118" s="19"/>
      <c r="L118" s="19">
        <v>40459.99</v>
      </c>
      <c r="M118" s="19">
        <f t="shared" si="10"/>
        <v>40459.99</v>
      </c>
      <c r="N118" s="44"/>
      <c r="O118" s="19">
        <f t="shared" si="11"/>
        <v>40459.99</v>
      </c>
      <c r="P118" s="42"/>
      <c r="Q118" s="16"/>
      <c r="R118" s="9"/>
      <c r="S118" s="16"/>
      <c r="T118" s="12" t="s">
        <v>70</v>
      </c>
      <c r="U118" s="22"/>
      <c r="V118" s="9" t="s">
        <v>181</v>
      </c>
      <c r="W118" s="23" t="s">
        <v>186</v>
      </c>
    </row>
    <row r="119" spans="1:23" ht="20.100000000000001" customHeight="1">
      <c r="A119" s="9">
        <f t="shared" si="0"/>
        <v>116</v>
      </c>
      <c r="B119" s="9" t="s">
        <v>190</v>
      </c>
      <c r="C119" s="10" t="s">
        <v>265</v>
      </c>
      <c r="D119" s="11" t="s">
        <v>266</v>
      </c>
      <c r="E119" s="12" t="s">
        <v>172</v>
      </c>
      <c r="F119" s="13" t="s">
        <v>40</v>
      </c>
      <c r="G119" s="14" t="s">
        <v>180</v>
      </c>
      <c r="H119" s="12" t="s">
        <v>48</v>
      </c>
      <c r="I119" s="19">
        <v>117200</v>
      </c>
      <c r="J119" s="19"/>
      <c r="K119" s="19"/>
      <c r="L119" s="19">
        <v>51000</v>
      </c>
      <c r="M119" s="19">
        <f t="shared" si="10"/>
        <v>51000</v>
      </c>
      <c r="N119" s="44"/>
      <c r="O119" s="19">
        <f t="shared" si="11"/>
        <v>51000</v>
      </c>
      <c r="P119" s="42"/>
      <c r="Q119" s="16"/>
      <c r="R119" s="9"/>
      <c r="S119" s="16"/>
      <c r="T119" s="12" t="s">
        <v>70</v>
      </c>
      <c r="U119" s="22"/>
      <c r="V119" s="9" t="s">
        <v>181</v>
      </c>
      <c r="W119" s="23" t="s">
        <v>267</v>
      </c>
    </row>
    <row r="120" spans="1:23" ht="20.100000000000001" customHeight="1">
      <c r="A120" s="9">
        <f t="shared" si="0"/>
        <v>117</v>
      </c>
      <c r="B120" s="9" t="s">
        <v>90</v>
      </c>
      <c r="C120" s="10" t="s">
        <v>361</v>
      </c>
      <c r="D120" s="11" t="s">
        <v>362</v>
      </c>
      <c r="E120" s="12" t="s">
        <v>172</v>
      </c>
      <c r="F120" s="13" t="s">
        <v>31</v>
      </c>
      <c r="G120" s="14" t="s">
        <v>180</v>
      </c>
      <c r="H120" s="12" t="s">
        <v>48</v>
      </c>
      <c r="I120" s="19"/>
      <c r="J120" s="19"/>
      <c r="K120" s="19"/>
      <c r="L120" s="19"/>
      <c r="M120" s="19">
        <v>50000</v>
      </c>
      <c r="N120" s="44"/>
      <c r="O120" s="19">
        <f t="shared" si="11"/>
        <v>50000</v>
      </c>
      <c r="P120" s="42"/>
      <c r="Q120" s="16"/>
      <c r="R120" s="9"/>
      <c r="S120" s="16"/>
      <c r="T120" s="12" t="s">
        <v>70</v>
      </c>
      <c r="U120" s="22"/>
      <c r="V120" s="9" t="s">
        <v>205</v>
      </c>
      <c r="W120" s="23" t="s">
        <v>363</v>
      </c>
    </row>
    <row r="121" spans="1:23" ht="20.100000000000001" customHeight="1">
      <c r="A121" s="9">
        <f t="shared" si="0"/>
        <v>118</v>
      </c>
      <c r="B121" s="9" t="s">
        <v>27</v>
      </c>
      <c r="C121" s="10"/>
      <c r="D121" s="11" t="s">
        <v>364</v>
      </c>
      <c r="E121" s="12" t="s">
        <v>172</v>
      </c>
      <c r="F121" s="13" t="s">
        <v>31</v>
      </c>
      <c r="G121" s="14" t="s">
        <v>180</v>
      </c>
      <c r="H121" s="12" t="s">
        <v>48</v>
      </c>
      <c r="I121" s="19"/>
      <c r="J121" s="19"/>
      <c r="K121" s="19"/>
      <c r="L121" s="19"/>
      <c r="M121" s="19">
        <v>15000</v>
      </c>
      <c r="N121" s="44"/>
      <c r="O121" s="19">
        <f t="shared" si="11"/>
        <v>15000</v>
      </c>
      <c r="P121" s="42"/>
      <c r="Q121" s="16"/>
      <c r="R121" s="9"/>
      <c r="S121" s="16"/>
      <c r="T121" s="12" t="s">
        <v>70</v>
      </c>
      <c r="U121" s="22"/>
      <c r="V121" s="9" t="s">
        <v>205</v>
      </c>
      <c r="W121" s="23"/>
    </row>
    <row r="122" spans="1:23" ht="20.100000000000001" customHeight="1">
      <c r="A122" s="9">
        <f t="shared" si="0"/>
        <v>119</v>
      </c>
      <c r="B122" s="9" t="s">
        <v>190</v>
      </c>
      <c r="C122" s="10" t="s">
        <v>268</v>
      </c>
      <c r="D122" s="11" t="s">
        <v>269</v>
      </c>
      <c r="E122" s="11"/>
      <c r="F122" s="13" t="s">
        <v>40</v>
      </c>
      <c r="G122" s="14" t="s">
        <v>270</v>
      </c>
      <c r="H122" s="12" t="s">
        <v>48</v>
      </c>
      <c r="I122" s="7">
        <v>11850</v>
      </c>
      <c r="J122" s="19">
        <v>1260</v>
      </c>
      <c r="K122" s="19"/>
      <c r="L122" s="19">
        <v>11850</v>
      </c>
      <c r="M122" s="19">
        <v>11850</v>
      </c>
      <c r="N122" s="19"/>
      <c r="O122" s="19">
        <v>11850</v>
      </c>
      <c r="P122" s="19"/>
      <c r="Q122" s="16"/>
      <c r="R122" s="9"/>
      <c r="S122" s="16"/>
      <c r="T122" s="12" t="s">
        <v>35</v>
      </c>
      <c r="U122" s="7"/>
      <c r="V122" s="14" t="s">
        <v>89</v>
      </c>
      <c r="W122" s="23" t="s">
        <v>271</v>
      </c>
    </row>
    <row r="123" spans="1:23" ht="16.5">
      <c r="A123" s="2"/>
      <c r="B123" s="2"/>
      <c r="C123" s="111"/>
      <c r="D123" s="112"/>
      <c r="E123" s="113"/>
      <c r="F123" s="112"/>
      <c r="G123" s="25"/>
      <c r="H123" s="114"/>
      <c r="I123" s="114"/>
      <c r="J123" s="119"/>
      <c r="K123" s="20"/>
      <c r="L123" s="20"/>
      <c r="M123" s="114"/>
      <c r="N123" s="20"/>
      <c r="O123" s="120"/>
      <c r="P123" s="20"/>
      <c r="Q123" s="5"/>
      <c r="R123" s="2"/>
      <c r="S123" s="5"/>
      <c r="T123" s="119"/>
      <c r="U123" s="114"/>
      <c r="V123" s="25"/>
      <c r="W123" s="6"/>
    </row>
    <row r="124" spans="1:23" ht="16.5">
      <c r="A124" s="2"/>
      <c r="B124" s="2"/>
      <c r="C124" s="111"/>
      <c r="D124" s="2"/>
      <c r="E124" s="113"/>
      <c r="F124" s="112"/>
      <c r="G124" s="25"/>
      <c r="H124" s="114"/>
      <c r="I124" s="114"/>
      <c r="J124" s="119"/>
      <c r="K124" s="20"/>
      <c r="L124" s="20"/>
      <c r="M124" s="20"/>
      <c r="N124" s="20"/>
      <c r="O124" s="120"/>
      <c r="P124" s="20"/>
      <c r="Q124" s="5"/>
      <c r="R124" s="2"/>
      <c r="S124" s="5"/>
      <c r="T124" s="119"/>
      <c r="U124" s="114"/>
      <c r="V124" s="25"/>
      <c r="W124" s="6"/>
    </row>
    <row r="125" spans="1:23" ht="16.5">
      <c r="A125" s="2"/>
      <c r="B125" s="2"/>
      <c r="C125" s="3" t="s">
        <v>294</v>
      </c>
      <c r="D125" s="2"/>
      <c r="E125" s="15"/>
      <c r="F125" s="2"/>
      <c r="G125" s="2"/>
      <c r="H125" s="3"/>
      <c r="I125" s="3" t="s">
        <v>295</v>
      </c>
      <c r="J125" s="20"/>
      <c r="K125" s="20"/>
      <c r="L125" s="4"/>
      <c r="M125" s="20"/>
      <c r="N125" s="15"/>
      <c r="O125" s="21"/>
      <c r="P125" s="93"/>
      <c r="Q125" s="15"/>
      <c r="R125" s="2"/>
      <c r="S125" s="2"/>
      <c r="T125" s="15"/>
      <c r="U125" s="3" t="s">
        <v>296</v>
      </c>
      <c r="V125" s="2"/>
      <c r="W125" s="25"/>
    </row>
  </sheetData>
  <autoFilter ref="A3:W122" xr:uid="{00000000-0009-0000-0000-000001000000}"/>
  <sortState xmlns:xlrd2="http://schemas.microsoft.com/office/spreadsheetml/2017/richdata2" ref="A9:W85">
    <sortCondition ref="Q11:Q85"/>
  </sortState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B9:C9">
    <cfRule type="duplicateValues" dxfId="998" priority="106"/>
    <cfRule type="duplicateValues" dxfId="997" priority="114"/>
  </conditionalFormatting>
  <conditionalFormatting sqref="C7:C8">
    <cfRule type="duplicateValues" dxfId="996" priority="3128"/>
    <cfRule type="duplicateValues" dxfId="995" priority="3129"/>
  </conditionalFormatting>
  <conditionalFormatting sqref="C10">
    <cfRule type="duplicateValues" dxfId="994" priority="104"/>
    <cfRule type="duplicateValues" dxfId="993" priority="105"/>
  </conditionalFormatting>
  <conditionalFormatting sqref="C11">
    <cfRule type="duplicateValues" dxfId="992" priority="96"/>
  </conditionalFormatting>
  <conditionalFormatting sqref="C12">
    <cfRule type="duplicateValues" dxfId="991" priority="144"/>
    <cfRule type="duplicateValues" dxfId="990" priority="145"/>
  </conditionalFormatting>
  <conditionalFormatting sqref="C13">
    <cfRule type="duplicateValues" dxfId="989" priority="72"/>
    <cfRule type="duplicateValues" dxfId="988" priority="73"/>
  </conditionalFormatting>
  <conditionalFormatting sqref="C16">
    <cfRule type="duplicateValues" dxfId="987" priority="56"/>
    <cfRule type="duplicateValues" dxfId="986" priority="57"/>
  </conditionalFormatting>
  <conditionalFormatting sqref="C20">
    <cfRule type="duplicateValues" dxfId="985" priority="61"/>
    <cfRule type="duplicateValues" dxfId="984" priority="71"/>
  </conditionalFormatting>
  <conditionalFormatting sqref="C30">
    <cfRule type="duplicateValues" dxfId="983" priority="20"/>
    <cfRule type="duplicateValues" dxfId="982" priority="21"/>
  </conditionalFormatting>
  <conditionalFormatting sqref="C31">
    <cfRule type="duplicateValues" dxfId="981" priority="118"/>
    <cfRule type="duplicateValues" dxfId="980" priority="121"/>
  </conditionalFormatting>
  <conditionalFormatting sqref="C32 C17:C19 C38:C42">
    <cfRule type="duplicateValues" dxfId="979" priority="3021"/>
    <cfRule type="duplicateValues" dxfId="978" priority="3022"/>
  </conditionalFormatting>
  <conditionalFormatting sqref="C33">
    <cfRule type="duplicateValues" dxfId="977" priority="142"/>
  </conditionalFormatting>
  <conditionalFormatting sqref="C34:C37">
    <cfRule type="duplicateValues" dxfId="976" priority="84"/>
    <cfRule type="duplicateValues" dxfId="975" priority="87"/>
  </conditionalFormatting>
  <conditionalFormatting sqref="C43">
    <cfRule type="duplicateValues" dxfId="974" priority="59"/>
    <cfRule type="duplicateValues" dxfId="973" priority="60"/>
  </conditionalFormatting>
  <conditionalFormatting sqref="C65">
    <cfRule type="duplicateValues" dxfId="972" priority="44"/>
    <cfRule type="duplicateValues" dxfId="971" priority="52"/>
  </conditionalFormatting>
  <conditionalFormatting sqref="C66 C29 C68:C78 C80:C86">
    <cfRule type="duplicateValues" dxfId="970" priority="183"/>
    <cfRule type="duplicateValues" dxfId="969" priority="184"/>
  </conditionalFormatting>
  <conditionalFormatting sqref="C79">
    <cfRule type="duplicateValues" dxfId="968" priority="16"/>
  </conditionalFormatting>
  <conditionalFormatting sqref="C89:C95 C21:C22 C64 C14:C15">
    <cfRule type="duplicateValues" dxfId="967" priority="154"/>
    <cfRule type="duplicateValues" dxfId="966" priority="155"/>
  </conditionalFormatting>
  <conditionalFormatting sqref="C96:C121 C87:C88 C44:C52 C23:C28 C4:C6">
    <cfRule type="duplicateValues" dxfId="965" priority="3066"/>
    <cfRule type="duplicateValues" dxfId="964" priority="3067"/>
  </conditionalFormatting>
  <conditionalFormatting sqref="C122">
    <cfRule type="duplicateValues" dxfId="963" priority="34"/>
    <cfRule type="duplicateValues" dxfId="962" priority="35"/>
  </conditionalFormatting>
  <conditionalFormatting sqref="C123:C124">
    <cfRule type="duplicateValues" dxfId="961" priority="194"/>
    <cfRule type="duplicateValues" dxfId="960" priority="195"/>
  </conditionalFormatting>
  <conditionalFormatting sqref="C125 C33 C1:C3">
    <cfRule type="duplicateValues" dxfId="959" priority="128"/>
  </conditionalFormatting>
  <conditionalFormatting sqref="C11:D11">
    <cfRule type="duplicateValues" dxfId="958" priority="98"/>
    <cfRule type="duplicateValues" dxfId="957" priority="99"/>
  </conditionalFormatting>
  <conditionalFormatting sqref="C67:D67">
    <cfRule type="duplicateValues" dxfId="956" priority="2"/>
    <cfRule type="duplicateValues" dxfId="955" priority="3"/>
  </conditionalFormatting>
  <conditionalFormatting sqref="D1:D3">
    <cfRule type="duplicateValues" dxfId="954" priority="134"/>
  </conditionalFormatting>
  <conditionalFormatting sqref="D1:D1048576">
    <cfRule type="duplicateValues" dxfId="953" priority="1"/>
  </conditionalFormatting>
  <conditionalFormatting sqref="D2:D3">
    <cfRule type="duplicateValues" dxfId="952" priority="6"/>
    <cfRule type="duplicateValues" dxfId="951" priority="17"/>
    <cfRule type="duplicateValues" dxfId="950" priority="130"/>
    <cfRule type="duplicateValues" dxfId="949" priority="131"/>
    <cfRule type="duplicateValues" dxfId="948" priority="132"/>
    <cfRule type="duplicateValues" dxfId="947" priority="133"/>
  </conditionalFormatting>
  <conditionalFormatting sqref="D7">
    <cfRule type="duplicateValues" dxfId="946" priority="25"/>
    <cfRule type="duplicateValues" dxfId="945" priority="26"/>
    <cfRule type="duplicateValues" dxfId="944" priority="27"/>
    <cfRule type="duplicateValues" dxfId="943" priority="28"/>
    <cfRule type="duplicateValues" dxfId="942" priority="29"/>
    <cfRule type="duplicateValues" dxfId="941" priority="30"/>
    <cfRule type="duplicateValues" dxfId="940" priority="31"/>
    <cfRule type="duplicateValues" dxfId="939" priority="32"/>
  </conditionalFormatting>
  <conditionalFormatting sqref="D7:D8">
    <cfRule type="duplicateValues" dxfId="938" priority="3132"/>
    <cfRule type="duplicateValues" dxfId="937" priority="3133"/>
  </conditionalFormatting>
  <conditionalFormatting sqref="D9">
    <cfRule type="duplicateValues" dxfId="936" priority="107"/>
    <cfRule type="duplicateValues" dxfId="935" priority="108"/>
    <cfRule type="duplicateValues" dxfId="934" priority="109"/>
    <cfRule type="duplicateValues" dxfId="933" priority="110"/>
    <cfRule type="duplicateValues" dxfId="932" priority="111"/>
    <cfRule type="duplicateValues" dxfId="931" priority="112"/>
    <cfRule type="duplicateValues" dxfId="930" priority="113"/>
    <cfRule type="duplicateValues" dxfId="929" priority="115"/>
  </conditionalFormatting>
  <conditionalFormatting sqref="D10">
    <cfRule type="duplicateValues" dxfId="928" priority="102"/>
    <cfRule type="duplicateValues" dxfId="927" priority="103"/>
  </conditionalFormatting>
  <conditionalFormatting sqref="D11">
    <cfRule type="duplicateValues" dxfId="926" priority="94"/>
    <cfRule type="duplicateValues" dxfId="925" priority="95"/>
    <cfRule type="duplicateValues" dxfId="924" priority="97"/>
    <cfRule type="duplicateValues" dxfId="923" priority="100"/>
    <cfRule type="duplicateValues" dxfId="922" priority="101"/>
  </conditionalFormatting>
  <conditionalFormatting sqref="D12">
    <cfRule type="duplicateValues" dxfId="921" priority="146"/>
    <cfRule type="duplicateValues" dxfId="920" priority="147"/>
    <cfRule type="duplicateValues" dxfId="919" priority="148"/>
    <cfRule type="duplicateValues" dxfId="918" priority="149"/>
    <cfRule type="duplicateValues" dxfId="917" priority="150"/>
    <cfRule type="duplicateValues" dxfId="916" priority="151"/>
    <cfRule type="duplicateValues" dxfId="915" priority="152"/>
    <cfRule type="duplicateValues" dxfId="914" priority="153"/>
  </conditionalFormatting>
  <conditionalFormatting sqref="D13">
    <cfRule type="duplicateValues" dxfId="913" priority="74"/>
    <cfRule type="duplicateValues" dxfId="912" priority="75"/>
    <cfRule type="duplicateValues" dxfId="911" priority="76"/>
    <cfRule type="duplicateValues" dxfId="910" priority="77"/>
    <cfRule type="duplicateValues" dxfId="909" priority="78"/>
    <cfRule type="duplicateValues" dxfId="908" priority="79"/>
    <cfRule type="duplicateValues" dxfId="907" priority="80"/>
    <cfRule type="duplicateValues" dxfId="906" priority="81"/>
  </conditionalFormatting>
  <conditionalFormatting sqref="D16">
    <cfRule type="duplicateValues" dxfId="905" priority="54"/>
    <cfRule type="duplicateValues" dxfId="904" priority="55"/>
  </conditionalFormatting>
  <conditionalFormatting sqref="D20">
    <cfRule type="duplicateValues" dxfId="903" priority="62"/>
    <cfRule type="duplicateValues" dxfId="902" priority="63"/>
    <cfRule type="duplicateValues" dxfId="901" priority="64"/>
    <cfRule type="duplicateValues" dxfId="900" priority="65"/>
    <cfRule type="duplicateValues" dxfId="899" priority="66"/>
    <cfRule type="duplicateValues" dxfId="898" priority="67"/>
    <cfRule type="duplicateValues" dxfId="897" priority="68"/>
    <cfRule type="duplicateValues" dxfId="896" priority="69"/>
    <cfRule type="duplicateValues" dxfId="895" priority="70"/>
  </conditionalFormatting>
  <conditionalFormatting sqref="D30">
    <cfRule type="duplicateValues" dxfId="894" priority="18"/>
    <cfRule type="duplicateValues" dxfId="893" priority="19"/>
  </conditionalFormatting>
  <conditionalFormatting sqref="D31">
    <cfRule type="duplicateValues" dxfId="892" priority="116"/>
    <cfRule type="duplicateValues" dxfId="891" priority="117"/>
    <cfRule type="duplicateValues" dxfId="890" priority="119"/>
    <cfRule type="duplicateValues" dxfId="889" priority="120"/>
    <cfRule type="duplicateValues" dxfId="888" priority="122"/>
    <cfRule type="duplicateValues" dxfId="887" priority="123"/>
    <cfRule type="duplicateValues" dxfId="886" priority="124"/>
    <cfRule type="duplicateValues" dxfId="885" priority="125"/>
    <cfRule type="duplicateValues" dxfId="884" priority="126"/>
    <cfRule type="duplicateValues" dxfId="883" priority="127"/>
  </conditionalFormatting>
  <conditionalFormatting sqref="D32 D17:D19 D38:D42">
    <cfRule type="duplicateValues" dxfId="882" priority="3027"/>
    <cfRule type="duplicateValues" dxfId="881" priority="3028"/>
  </conditionalFormatting>
  <conditionalFormatting sqref="D33 D1:D3">
    <cfRule type="duplicateValues" dxfId="880" priority="129"/>
    <cfRule type="duplicateValues" dxfId="879" priority="143"/>
  </conditionalFormatting>
  <conditionalFormatting sqref="D33">
    <cfRule type="duplicateValues" dxfId="878" priority="135"/>
    <cfRule type="duplicateValues" dxfId="877" priority="136"/>
    <cfRule type="duplicateValues" dxfId="876" priority="137"/>
    <cfRule type="duplicateValues" dxfId="875" priority="138"/>
    <cfRule type="duplicateValues" dxfId="874" priority="139"/>
    <cfRule type="duplicateValues" dxfId="873" priority="140"/>
    <cfRule type="duplicateValues" dxfId="872" priority="141"/>
  </conditionalFormatting>
  <conditionalFormatting sqref="D34:D37">
    <cfRule type="duplicateValues" dxfId="871" priority="82"/>
    <cfRule type="duplicateValues" dxfId="870" priority="83"/>
    <cfRule type="duplicateValues" dxfId="869" priority="85"/>
    <cfRule type="duplicateValues" dxfId="868" priority="86"/>
    <cfRule type="duplicateValues" dxfId="867" priority="88"/>
    <cfRule type="duplicateValues" dxfId="866" priority="89"/>
    <cfRule type="duplicateValues" dxfId="865" priority="90"/>
    <cfRule type="duplicateValues" dxfId="864" priority="91"/>
    <cfRule type="duplicateValues" dxfId="863" priority="92"/>
    <cfRule type="duplicateValues" dxfId="862" priority="93"/>
  </conditionalFormatting>
  <conditionalFormatting sqref="D43">
    <cfRule type="duplicateValues" dxfId="861" priority="58"/>
  </conditionalFormatting>
  <conditionalFormatting sqref="D53:D63">
    <cfRule type="duplicateValues" dxfId="860" priority="3661"/>
    <cfRule type="duplicateValues" dxfId="859" priority="3662"/>
    <cfRule type="duplicateValues" dxfId="858" priority="3663"/>
    <cfRule type="duplicateValues" dxfId="857" priority="3664"/>
    <cfRule type="duplicateValues" dxfId="856" priority="3665"/>
    <cfRule type="duplicateValues" dxfId="855" priority="3666"/>
    <cfRule type="duplicateValues" dxfId="854" priority="3667"/>
    <cfRule type="duplicateValues" dxfId="853" priority="3668"/>
    <cfRule type="duplicateValues" dxfId="852" priority="3669"/>
    <cfRule type="duplicateValues" dxfId="851" priority="3670"/>
    <cfRule type="duplicateValues" dxfId="850" priority="3671"/>
    <cfRule type="duplicateValues" dxfId="849" priority="3672"/>
    <cfRule type="duplicateValues" dxfId="848" priority="3673"/>
  </conditionalFormatting>
  <conditionalFormatting sqref="D65">
    <cfRule type="duplicateValues" dxfId="847" priority="45"/>
    <cfRule type="duplicateValues" dxfId="846" priority="46"/>
    <cfRule type="duplicateValues" dxfId="845" priority="47"/>
    <cfRule type="duplicateValues" dxfId="844" priority="48"/>
    <cfRule type="duplicateValues" dxfId="843" priority="49"/>
    <cfRule type="duplicateValues" dxfId="842" priority="50"/>
    <cfRule type="duplicateValues" dxfId="841" priority="51"/>
    <cfRule type="duplicateValues" dxfId="840" priority="53"/>
  </conditionalFormatting>
  <conditionalFormatting sqref="D66 D29 D68:D70 D80:D86 D72:D78">
    <cfRule type="duplicateValues" dxfId="839" priority="185"/>
    <cfRule type="duplicateValues" dxfId="838" priority="186"/>
    <cfRule type="duplicateValues" dxfId="837" priority="187"/>
    <cfRule type="duplicateValues" dxfId="836" priority="188"/>
    <cfRule type="duplicateValues" dxfId="835" priority="189"/>
    <cfRule type="duplicateValues" dxfId="834" priority="190"/>
    <cfRule type="duplicateValues" dxfId="833" priority="191"/>
    <cfRule type="duplicateValues" dxfId="832" priority="192"/>
    <cfRule type="duplicateValues" dxfId="831" priority="193"/>
  </conditionalFormatting>
  <conditionalFormatting sqref="D68:D70 D1:D66 D72:D125">
    <cfRule type="duplicateValues" dxfId="830" priority="4"/>
    <cfRule type="duplicateValues" dxfId="829" priority="5"/>
  </conditionalFormatting>
  <conditionalFormatting sqref="D68:D70 D29 D66 D80:D86 D72:D78">
    <cfRule type="duplicateValues" dxfId="828" priority="182"/>
  </conditionalFormatting>
  <conditionalFormatting sqref="D79">
    <cfRule type="duplicateValues" dxfId="827" priority="14"/>
    <cfRule type="duplicateValues" dxfId="826" priority="15"/>
  </conditionalFormatting>
  <conditionalFormatting sqref="D87:D121 D9:D28 D31:D52 D1:D6 D64">
    <cfRule type="duplicateValues" dxfId="825" priority="3707"/>
    <cfRule type="duplicateValues" dxfId="824" priority="3708"/>
    <cfRule type="duplicateValues" dxfId="823" priority="3709"/>
    <cfRule type="duplicateValues" dxfId="822" priority="3710"/>
  </conditionalFormatting>
  <conditionalFormatting sqref="D87:D121 D9:D28 D31:D52 D1:D6 D64:D65">
    <cfRule type="duplicateValues" dxfId="821" priority="3731"/>
  </conditionalFormatting>
  <conditionalFormatting sqref="D87:D122 D30:D65 D1:D28">
    <cfRule type="duplicateValues" dxfId="820" priority="3334"/>
  </conditionalFormatting>
  <conditionalFormatting sqref="D89:D95 D21:D22 D64 D14:D15">
    <cfRule type="duplicateValues" dxfId="819" priority="156"/>
    <cfRule type="duplicateValues" dxfId="818" priority="157"/>
    <cfRule type="duplicateValues" dxfId="817" priority="158"/>
    <cfRule type="duplicateValues" dxfId="816" priority="159"/>
    <cfRule type="duplicateValues" dxfId="815" priority="160"/>
    <cfRule type="duplicateValues" dxfId="814" priority="161"/>
    <cfRule type="duplicateValues" dxfId="813" priority="162"/>
    <cfRule type="duplicateValues" dxfId="812" priority="163"/>
    <cfRule type="duplicateValues" dxfId="811" priority="164"/>
  </conditionalFormatting>
  <conditionalFormatting sqref="D96:D121 D87:D88 D44:D52 D23:D28 D4:D6">
    <cfRule type="duplicateValues" dxfId="810" priority="3076"/>
    <cfRule type="duplicateValues" dxfId="809" priority="3077"/>
    <cfRule type="duplicateValues" dxfId="808" priority="3078"/>
    <cfRule type="duplicateValues" dxfId="807" priority="3079"/>
    <cfRule type="duplicateValues" dxfId="806" priority="3080"/>
    <cfRule type="duplicateValues" dxfId="805" priority="3081"/>
    <cfRule type="duplicateValues" dxfId="804" priority="3082"/>
    <cfRule type="duplicateValues" dxfId="803" priority="3083"/>
  </conditionalFormatting>
  <conditionalFormatting sqref="D122">
    <cfRule type="duplicateValues" dxfId="802" priority="36"/>
    <cfRule type="duplicateValues" dxfId="801" priority="37"/>
    <cfRule type="duplicateValues" dxfId="800" priority="38"/>
    <cfRule type="duplicateValues" dxfId="799" priority="39"/>
    <cfRule type="duplicateValues" dxfId="798" priority="40"/>
    <cfRule type="duplicateValues" dxfId="797" priority="41"/>
    <cfRule type="duplicateValues" dxfId="796" priority="42"/>
    <cfRule type="duplicateValues" dxfId="795" priority="43"/>
  </conditionalFormatting>
  <conditionalFormatting sqref="D123">
    <cfRule type="duplicateValues" dxfId="794" priority="7"/>
    <cfRule type="duplicateValues" dxfId="793" priority="8"/>
    <cfRule type="duplicateValues" dxfId="792" priority="9"/>
    <cfRule type="duplicateValues" dxfId="791" priority="10"/>
    <cfRule type="duplicateValues" dxfId="790" priority="11"/>
    <cfRule type="duplicateValues" dxfId="789" priority="12"/>
    <cfRule type="duplicateValues" dxfId="788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3"/>
  <sheetViews>
    <sheetView tabSelected="1" view="pageBreakPreview" zoomScale="80" zoomScaleNormal="70" zoomScaleSheetLayoutView="80" workbookViewId="0">
      <pane xSplit="4" ySplit="3" topLeftCell="E4" activePane="bottomRight" state="frozen"/>
      <selection pane="topRight"/>
      <selection pane="bottomLeft"/>
      <selection pane="bottomRight" activeCell="Q60" sqref="Q60"/>
    </sheetView>
  </sheetViews>
  <sheetFormatPr defaultColWidth="9" defaultRowHeight="14.25"/>
  <cols>
    <col min="1" max="1" width="4.75" customWidth="1"/>
    <col min="2" max="2" width="6.25" customWidth="1"/>
    <col min="3" max="3" width="10.75" customWidth="1"/>
    <col min="4" max="4" width="36.625" customWidth="1"/>
    <col min="5" max="5" width="6.875" customWidth="1"/>
    <col min="6" max="6" width="9.875" customWidth="1"/>
    <col min="7" max="7" width="9.375" customWidth="1"/>
    <col min="8" max="8" width="7.375" customWidth="1"/>
    <col min="9" max="9" width="17.375" customWidth="1"/>
    <col min="10" max="10" width="16.625" customWidth="1"/>
    <col min="11" max="11" width="17" customWidth="1"/>
    <col min="12" max="12" width="15.125" customWidth="1"/>
    <col min="13" max="13" width="7.5" hidden="1" customWidth="1"/>
    <col min="14" max="14" width="5.875" customWidth="1"/>
    <col min="15" max="15" width="17.125" customWidth="1"/>
    <col min="16" max="16" width="17.125" hidden="1" customWidth="1"/>
    <col min="17" max="17" width="10.75" customWidth="1"/>
    <col min="18" max="18" width="4.875" customWidth="1"/>
    <col min="19" max="19" width="10.75" customWidth="1"/>
    <col min="20" max="20" width="11.5" customWidth="1"/>
    <col min="21" max="21" width="21.5" customWidth="1"/>
    <col min="22" max="22" width="12.875" customWidth="1"/>
    <col min="23" max="23" width="28.625" customWidth="1"/>
    <col min="24" max="24" width="12.125" customWidth="1"/>
  </cols>
  <sheetData>
    <row r="1" spans="1:24" ht="21">
      <c r="A1" s="136" t="s">
        <v>365</v>
      </c>
      <c r="B1" s="136"/>
      <c r="C1" s="136"/>
      <c r="D1" s="136"/>
      <c r="E1" s="136"/>
      <c r="F1" s="136"/>
      <c r="G1" s="136"/>
      <c r="H1" s="7"/>
      <c r="I1" s="7">
        <f>SUBTOTAL(9,I4:I92)</f>
        <v>115313070.58</v>
      </c>
      <c r="J1" s="7">
        <f>SUBTOTAL(9,J4:J92)</f>
        <v>18682633.120666672</v>
      </c>
      <c r="K1" s="7">
        <f>SUBTOTAL(9,K4:K92)</f>
        <v>8311033.5999999996</v>
      </c>
      <c r="L1" s="7">
        <f>SUBTOTAL(9,L4:L92)</f>
        <v>8311033.5999999996</v>
      </c>
      <c r="M1" s="7"/>
      <c r="N1" s="7"/>
      <c r="O1" s="7">
        <f>SUBTOTAL(9,O4:O92)</f>
        <v>8215017.1899999995</v>
      </c>
      <c r="P1" s="42"/>
      <c r="Q1" s="16"/>
      <c r="R1" s="9"/>
      <c r="S1" s="16"/>
      <c r="T1" s="12"/>
      <c r="U1" s="12"/>
      <c r="V1" s="22"/>
      <c r="W1" s="23"/>
    </row>
    <row r="2" spans="1:24" ht="15">
      <c r="A2" s="137" t="s">
        <v>1</v>
      </c>
      <c r="B2" s="138" t="s">
        <v>2</v>
      </c>
      <c r="C2" s="137" t="s">
        <v>3</v>
      </c>
      <c r="D2" s="137" t="s">
        <v>4</v>
      </c>
      <c r="E2" s="140" t="s">
        <v>5</v>
      </c>
      <c r="F2" s="138" t="s">
        <v>6</v>
      </c>
      <c r="G2" s="137" t="s">
        <v>7</v>
      </c>
      <c r="H2" s="140" t="s">
        <v>8</v>
      </c>
      <c r="I2" s="8" t="s">
        <v>9</v>
      </c>
      <c r="J2" s="140" t="s">
        <v>10</v>
      </c>
      <c r="K2" s="8" t="s">
        <v>9</v>
      </c>
      <c r="L2" s="142" t="s">
        <v>13</v>
      </c>
      <c r="M2" s="140" t="s">
        <v>366</v>
      </c>
      <c r="N2" s="140" t="s">
        <v>14</v>
      </c>
      <c r="O2" s="140" t="s">
        <v>15</v>
      </c>
      <c r="P2" s="138" t="s">
        <v>16</v>
      </c>
      <c r="Q2" s="143" t="s">
        <v>17</v>
      </c>
      <c r="R2" s="140" t="s">
        <v>18</v>
      </c>
      <c r="S2" s="143" t="s">
        <v>19</v>
      </c>
      <c r="T2" s="140" t="s">
        <v>20</v>
      </c>
      <c r="U2" s="8" t="s">
        <v>21</v>
      </c>
      <c r="V2" s="137" t="s">
        <v>22</v>
      </c>
      <c r="W2" s="142" t="s">
        <v>23</v>
      </c>
    </row>
    <row r="3" spans="1:24" ht="15">
      <c r="A3" s="137"/>
      <c r="B3" s="139"/>
      <c r="C3" s="137"/>
      <c r="D3" s="137"/>
      <c r="E3" s="141"/>
      <c r="F3" s="139"/>
      <c r="G3" s="137"/>
      <c r="H3" s="141"/>
      <c r="I3" s="17" t="s">
        <v>24</v>
      </c>
      <c r="J3" s="141"/>
      <c r="K3" s="18" t="s">
        <v>25</v>
      </c>
      <c r="L3" s="137"/>
      <c r="M3" s="141"/>
      <c r="N3" s="141"/>
      <c r="O3" s="141"/>
      <c r="P3" s="139"/>
      <c r="Q3" s="144"/>
      <c r="R3" s="141"/>
      <c r="S3" s="144"/>
      <c r="T3" s="141"/>
      <c r="U3" s="17" t="s">
        <v>26</v>
      </c>
      <c r="V3" s="137"/>
      <c r="W3" s="142"/>
    </row>
    <row r="4" spans="1:24" ht="22.15" customHeight="1">
      <c r="A4" s="9">
        <f>ROW()-3</f>
        <v>1</v>
      </c>
      <c r="B4" s="9" t="s">
        <v>45</v>
      </c>
      <c r="C4" s="10" t="s">
        <v>318</v>
      </c>
      <c r="D4" s="11" t="s">
        <v>319</v>
      </c>
      <c r="E4" s="12" t="s">
        <v>30</v>
      </c>
      <c r="F4" s="12" t="s">
        <v>40</v>
      </c>
      <c r="G4" s="13" t="s">
        <v>32</v>
      </c>
      <c r="H4" s="12" t="s">
        <v>48</v>
      </c>
      <c r="I4" s="19">
        <v>2963679.9</v>
      </c>
      <c r="J4" s="19">
        <v>548243.72133333294</v>
      </c>
      <c r="K4" s="19">
        <v>1000000</v>
      </c>
      <c r="L4" s="19">
        <f t="shared" ref="L4:L35" si="0">K4</f>
        <v>1000000</v>
      </c>
      <c r="M4" s="19"/>
      <c r="N4" s="44"/>
      <c r="O4" s="19">
        <f t="shared" ref="O4:O35" si="1">L4*(1-N4)</f>
        <v>1000000</v>
      </c>
      <c r="P4" s="16"/>
      <c r="Q4" s="16">
        <v>45409</v>
      </c>
      <c r="R4" s="9">
        <v>5</v>
      </c>
      <c r="S4" s="16">
        <v>45409</v>
      </c>
      <c r="T4" s="12" t="s">
        <v>259</v>
      </c>
      <c r="U4" s="42" t="s">
        <v>367</v>
      </c>
      <c r="V4" s="9" t="s">
        <v>89</v>
      </c>
      <c r="W4" s="27" t="s">
        <v>316</v>
      </c>
      <c r="X4" t="str">
        <f>VLOOKUP(C4,[2]Sheet1!$C$4:$C$122,1,0)</f>
        <v>S433009</v>
      </c>
    </row>
    <row r="5" spans="1:24" ht="22.15" customHeight="1">
      <c r="A5" s="9">
        <f>ROW()-3</f>
        <v>2</v>
      </c>
      <c r="B5" s="9" t="s">
        <v>45</v>
      </c>
      <c r="C5" s="10" t="s">
        <v>136</v>
      </c>
      <c r="D5" s="11" t="s">
        <v>137</v>
      </c>
      <c r="E5" s="12" t="s">
        <v>30</v>
      </c>
      <c r="F5" s="13" t="s">
        <v>31</v>
      </c>
      <c r="G5" s="14" t="s">
        <v>54</v>
      </c>
      <c r="H5" s="12" t="s">
        <v>48</v>
      </c>
      <c r="I5" s="19">
        <v>1323982.5</v>
      </c>
      <c r="J5" s="19">
        <v>176531</v>
      </c>
      <c r="K5" s="19">
        <v>500000</v>
      </c>
      <c r="L5" s="19">
        <f t="shared" si="0"/>
        <v>500000</v>
      </c>
      <c r="M5" s="19"/>
      <c r="N5" s="44"/>
      <c r="O5" s="19">
        <f t="shared" si="1"/>
        <v>500000</v>
      </c>
      <c r="P5" s="65" t="s">
        <v>96</v>
      </c>
      <c r="Q5" s="70">
        <v>45405</v>
      </c>
      <c r="R5" s="9">
        <v>3</v>
      </c>
      <c r="S5" s="16">
        <f t="shared" ref="S5:S13" si="2">Q5-R5</f>
        <v>45402</v>
      </c>
      <c r="T5" s="12" t="s">
        <v>70</v>
      </c>
      <c r="U5" s="42" t="s">
        <v>368</v>
      </c>
      <c r="V5" s="9" t="s">
        <v>89</v>
      </c>
      <c r="W5" s="23"/>
      <c r="X5" t="str">
        <f>VLOOKUP(C5,[2]Sheet1!$C$4:$C$122,1,0)</f>
        <v>S413065</v>
      </c>
    </row>
    <row r="6" spans="1:24" ht="22.15" customHeight="1">
      <c r="A6" s="9">
        <f t="shared" ref="A6:A77" si="3">ROW()-3</f>
        <v>3</v>
      </c>
      <c r="B6" s="9" t="s">
        <v>45</v>
      </c>
      <c r="C6" s="10" t="s">
        <v>203</v>
      </c>
      <c r="D6" s="11" t="s">
        <v>204</v>
      </c>
      <c r="E6" s="12" t="s">
        <v>30</v>
      </c>
      <c r="F6" s="13" t="s">
        <v>31</v>
      </c>
      <c r="G6" s="14" t="s">
        <v>54</v>
      </c>
      <c r="H6" s="12" t="s">
        <v>48</v>
      </c>
      <c r="I6" s="7">
        <f>VLOOKUP(D6,[1]Sheet1!$C$1:$AV$65536,46,0)</f>
        <v>3512209.82</v>
      </c>
      <c r="J6" s="19">
        <v>3031969.82</v>
      </c>
      <c r="K6" s="19">
        <v>500000</v>
      </c>
      <c r="L6" s="19">
        <f t="shared" si="0"/>
        <v>500000</v>
      </c>
      <c r="M6" s="19"/>
      <c r="N6" s="12"/>
      <c r="O6" s="19">
        <f t="shared" si="1"/>
        <v>500000</v>
      </c>
      <c r="P6" s="16"/>
      <c r="Q6" s="56">
        <v>45412</v>
      </c>
      <c r="R6" s="9">
        <v>5</v>
      </c>
      <c r="S6" s="16">
        <f t="shared" si="2"/>
        <v>45407</v>
      </c>
      <c r="T6" s="12" t="s">
        <v>56</v>
      </c>
      <c r="U6" s="42" t="s">
        <v>369</v>
      </c>
      <c r="V6" s="9" t="s">
        <v>205</v>
      </c>
      <c r="W6" s="23" t="s">
        <v>206</v>
      </c>
      <c r="X6" t="str">
        <f>VLOOKUP(C6,[2]Sheet1!$C$4:$C$122,1,0)</f>
        <v>S421002</v>
      </c>
    </row>
    <row r="7" spans="1:24" ht="22.15" customHeight="1">
      <c r="A7" s="9">
        <f t="shared" si="3"/>
        <v>4</v>
      </c>
      <c r="B7" s="9" t="s">
        <v>45</v>
      </c>
      <c r="C7" s="10" t="s">
        <v>207</v>
      </c>
      <c r="D7" s="27" t="s">
        <v>208</v>
      </c>
      <c r="E7" s="12" t="s">
        <v>30</v>
      </c>
      <c r="F7" s="13" t="s">
        <v>31</v>
      </c>
      <c r="G7" s="14" t="s">
        <v>54</v>
      </c>
      <c r="H7" s="12" t="s">
        <v>48</v>
      </c>
      <c r="I7" s="7">
        <v>1588030.05</v>
      </c>
      <c r="J7" s="19">
        <v>1084345.05</v>
      </c>
      <c r="K7" s="19">
        <v>500000</v>
      </c>
      <c r="L7" s="19">
        <f t="shared" si="0"/>
        <v>500000</v>
      </c>
      <c r="M7" s="19"/>
      <c r="N7" s="12"/>
      <c r="O7" s="19">
        <f t="shared" si="1"/>
        <v>500000</v>
      </c>
      <c r="P7" s="16"/>
      <c r="Q7" s="56">
        <v>45412</v>
      </c>
      <c r="R7" s="9">
        <v>5</v>
      </c>
      <c r="S7" s="16">
        <f t="shared" si="2"/>
        <v>45407</v>
      </c>
      <c r="T7" s="12" t="s">
        <v>56</v>
      </c>
      <c r="U7" s="42" t="s">
        <v>370</v>
      </c>
      <c r="V7" s="9" t="s">
        <v>205</v>
      </c>
      <c r="W7" s="23" t="s">
        <v>44</v>
      </c>
      <c r="X7" t="str">
        <f>VLOOKUP(C7,[2]Sheet1!$C$4:$C$122,1,0)</f>
        <v>S412003</v>
      </c>
    </row>
    <row r="8" spans="1:24" ht="22.15" customHeight="1">
      <c r="A8" s="9">
        <f t="shared" si="3"/>
        <v>5</v>
      </c>
      <c r="B8" s="9" t="s">
        <v>27</v>
      </c>
      <c r="C8" s="10" t="s">
        <v>140</v>
      </c>
      <c r="D8" s="11" t="s">
        <v>141</v>
      </c>
      <c r="E8" s="12" t="s">
        <v>30</v>
      </c>
      <c r="F8" s="13" t="s">
        <v>31</v>
      </c>
      <c r="G8" s="14" t="s">
        <v>54</v>
      </c>
      <c r="H8" s="12" t="s">
        <v>48</v>
      </c>
      <c r="I8" s="19">
        <v>374973.64</v>
      </c>
      <c r="J8" s="19">
        <v>49996.485333333301</v>
      </c>
      <c r="K8" s="19">
        <v>300000</v>
      </c>
      <c r="L8" s="19">
        <f t="shared" si="0"/>
        <v>300000</v>
      </c>
      <c r="M8" s="19"/>
      <c r="N8" s="44"/>
      <c r="O8" s="19">
        <f t="shared" si="1"/>
        <v>300000</v>
      </c>
      <c r="P8" s="65" t="s">
        <v>96</v>
      </c>
      <c r="Q8" s="70">
        <v>45405</v>
      </c>
      <c r="R8" s="9">
        <v>3</v>
      </c>
      <c r="S8" s="16">
        <f t="shared" si="2"/>
        <v>45402</v>
      </c>
      <c r="T8" s="12" t="s">
        <v>70</v>
      </c>
      <c r="U8" s="42" t="s">
        <v>371</v>
      </c>
      <c r="V8" s="9" t="s">
        <v>89</v>
      </c>
      <c r="W8" s="23"/>
      <c r="X8" t="str">
        <f>VLOOKUP(C8,[2]Sheet1!$C$4:$C$122,1,0)</f>
        <v>S413042</v>
      </c>
    </row>
    <row r="9" spans="1:24" ht="22.15" customHeight="1">
      <c r="A9" s="9">
        <f t="shared" si="3"/>
        <v>6</v>
      </c>
      <c r="B9" s="9" t="s">
        <v>45</v>
      </c>
      <c r="C9" s="63" t="s">
        <v>46</v>
      </c>
      <c r="D9" s="27" t="s">
        <v>47</v>
      </c>
      <c r="E9" s="12" t="s">
        <v>30</v>
      </c>
      <c r="F9" s="13" t="s">
        <v>40</v>
      </c>
      <c r="G9" s="14" t="s">
        <v>32</v>
      </c>
      <c r="H9" s="12" t="s">
        <v>48</v>
      </c>
      <c r="I9" s="19">
        <v>906429.46</v>
      </c>
      <c r="J9" s="19">
        <v>160569.41866666701</v>
      </c>
      <c r="K9" s="19">
        <v>50000</v>
      </c>
      <c r="L9" s="19">
        <f t="shared" si="0"/>
        <v>50000</v>
      </c>
      <c r="M9" s="19"/>
      <c r="N9" s="44">
        <v>0.03</v>
      </c>
      <c r="O9" s="19">
        <f t="shared" si="1"/>
        <v>48500</v>
      </c>
      <c r="P9" s="42" t="s">
        <v>49</v>
      </c>
      <c r="Q9" s="16">
        <v>45406</v>
      </c>
      <c r="R9" s="9">
        <v>3</v>
      </c>
      <c r="S9" s="16">
        <f t="shared" si="2"/>
        <v>45403</v>
      </c>
      <c r="T9" s="12" t="s">
        <v>35</v>
      </c>
      <c r="U9" s="42" t="s">
        <v>372</v>
      </c>
      <c r="V9" s="9" t="s">
        <v>65</v>
      </c>
      <c r="W9" s="23" t="s">
        <v>373</v>
      </c>
      <c r="X9" t="str">
        <f>VLOOKUP(C9,[2]Sheet1!$C$4:$C$122,1,0)</f>
        <v>S413077</v>
      </c>
    </row>
    <row r="10" spans="1:24" s="26" customFormat="1" ht="22.15" customHeight="1">
      <c r="A10" s="9">
        <f t="shared" si="3"/>
        <v>7</v>
      </c>
      <c r="B10" s="9" t="s">
        <v>45</v>
      </c>
      <c r="C10" s="10" t="s">
        <v>94</v>
      </c>
      <c r="D10" s="27" t="s">
        <v>95</v>
      </c>
      <c r="E10" s="12" t="s">
        <v>30</v>
      </c>
      <c r="F10" s="13" t="s">
        <v>74</v>
      </c>
      <c r="G10" s="14" t="s">
        <v>32</v>
      </c>
      <c r="H10" s="12" t="s">
        <v>48</v>
      </c>
      <c r="I10" s="19">
        <v>3536556.02</v>
      </c>
      <c r="J10" s="19">
        <v>839837.97600000002</v>
      </c>
      <c r="K10" s="19">
        <v>300000</v>
      </c>
      <c r="L10" s="19">
        <f t="shared" si="0"/>
        <v>300000</v>
      </c>
      <c r="M10" s="19"/>
      <c r="N10" s="44">
        <v>0.03</v>
      </c>
      <c r="O10" s="19">
        <f t="shared" si="1"/>
        <v>291000</v>
      </c>
      <c r="P10" s="42" t="s">
        <v>96</v>
      </c>
      <c r="Q10" s="16">
        <v>45402</v>
      </c>
      <c r="R10" s="9">
        <v>4</v>
      </c>
      <c r="S10" s="16">
        <f t="shared" si="2"/>
        <v>45398</v>
      </c>
      <c r="T10" s="12" t="s">
        <v>35</v>
      </c>
      <c r="U10" s="42" t="s">
        <v>374</v>
      </c>
      <c r="V10" s="9" t="s">
        <v>97</v>
      </c>
      <c r="W10" s="23" t="s">
        <v>98</v>
      </c>
      <c r="X10" t="str">
        <f>VLOOKUP(C10,[2]Sheet1!$C$4:$C$122,1,0)</f>
        <v>S432009</v>
      </c>
    </row>
    <row r="11" spans="1:24" s="26" customFormat="1" ht="22.15" customHeight="1">
      <c r="A11" s="9">
        <f t="shared" si="3"/>
        <v>8</v>
      </c>
      <c r="B11" s="9" t="s">
        <v>45</v>
      </c>
      <c r="C11" s="10" t="s">
        <v>142</v>
      </c>
      <c r="D11" s="11" t="s">
        <v>143</v>
      </c>
      <c r="E11" s="12" t="s">
        <v>30</v>
      </c>
      <c r="F11" s="13" t="s">
        <v>40</v>
      </c>
      <c r="G11" s="14" t="s">
        <v>32</v>
      </c>
      <c r="H11" s="12" t="s">
        <v>48</v>
      </c>
      <c r="I11" s="19">
        <v>590525.91</v>
      </c>
      <c r="J11" s="19">
        <v>256132.17866666699</v>
      </c>
      <c r="K11" s="19">
        <v>180000</v>
      </c>
      <c r="L11" s="19">
        <f t="shared" si="0"/>
        <v>180000</v>
      </c>
      <c r="M11" s="19"/>
      <c r="N11" s="44"/>
      <c r="O11" s="19">
        <f t="shared" si="1"/>
        <v>180000</v>
      </c>
      <c r="P11" s="42"/>
      <c r="Q11" s="16">
        <v>45412</v>
      </c>
      <c r="R11" s="9">
        <v>3</v>
      </c>
      <c r="S11" s="16">
        <f t="shared" si="2"/>
        <v>45409</v>
      </c>
      <c r="T11" s="12" t="s">
        <v>70</v>
      </c>
      <c r="U11" s="42" t="s">
        <v>375</v>
      </c>
      <c r="V11" s="9" t="s">
        <v>89</v>
      </c>
      <c r="W11" s="23" t="s">
        <v>325</v>
      </c>
      <c r="X11" t="str">
        <f>VLOOKUP(C11,[2]Sheet1!$C$4:$C$122,1,0)</f>
        <v>S432002</v>
      </c>
    </row>
    <row r="12" spans="1:24" s="26" customFormat="1" ht="22.15" customHeight="1">
      <c r="A12" s="9">
        <f t="shared" si="3"/>
        <v>9</v>
      </c>
      <c r="B12" s="9" t="s">
        <v>45</v>
      </c>
      <c r="C12" s="10" t="s">
        <v>123</v>
      </c>
      <c r="D12" s="11" t="s">
        <v>124</v>
      </c>
      <c r="E12" s="12" t="s">
        <v>30</v>
      </c>
      <c r="F12" s="13" t="s">
        <v>31</v>
      </c>
      <c r="G12" s="14" t="s">
        <v>32</v>
      </c>
      <c r="H12" s="12" t="s">
        <v>48</v>
      </c>
      <c r="I12" s="7">
        <v>231488.22</v>
      </c>
      <c r="J12" s="19">
        <v>70669.798666666698</v>
      </c>
      <c r="K12" s="7">
        <v>200000</v>
      </c>
      <c r="L12" s="19">
        <f t="shared" si="0"/>
        <v>200000</v>
      </c>
      <c r="M12" s="19"/>
      <c r="N12" s="12"/>
      <c r="O12" s="19">
        <f t="shared" si="1"/>
        <v>200000</v>
      </c>
      <c r="P12" s="42"/>
      <c r="Q12" s="16">
        <v>45404.29</v>
      </c>
      <c r="R12" s="9">
        <v>3</v>
      </c>
      <c r="S12" s="16">
        <f t="shared" si="2"/>
        <v>45401.29</v>
      </c>
      <c r="T12" s="12" t="s">
        <v>35</v>
      </c>
      <c r="U12" s="42" t="s">
        <v>376</v>
      </c>
      <c r="V12" s="9" t="s">
        <v>125</v>
      </c>
      <c r="W12" s="23"/>
      <c r="X12" t="str">
        <f>VLOOKUP(C12,[2]Sheet1!$C$4:$C$122,1,0)</f>
        <v>S411046</v>
      </c>
    </row>
    <row r="13" spans="1:24" ht="22.15" customHeight="1">
      <c r="A13" s="9">
        <f t="shared" si="3"/>
        <v>10</v>
      </c>
      <c r="B13" s="9" t="s">
        <v>45</v>
      </c>
      <c r="C13" s="10" t="s">
        <v>252</v>
      </c>
      <c r="D13" s="11" t="s">
        <v>253</v>
      </c>
      <c r="E13" s="12" t="s">
        <v>30</v>
      </c>
      <c r="F13" s="13" t="s">
        <v>31</v>
      </c>
      <c r="G13" s="14" t="s">
        <v>32</v>
      </c>
      <c r="H13" s="12" t="s">
        <v>48</v>
      </c>
      <c r="I13" s="7">
        <v>1117650.81</v>
      </c>
      <c r="J13" s="19">
        <v>307298.64666666702</v>
      </c>
      <c r="K13" s="19">
        <v>150000</v>
      </c>
      <c r="L13" s="19">
        <f t="shared" si="0"/>
        <v>150000</v>
      </c>
      <c r="M13" s="19"/>
      <c r="N13" s="50">
        <v>0.03</v>
      </c>
      <c r="O13" s="19">
        <f t="shared" si="1"/>
        <v>145500</v>
      </c>
      <c r="P13" s="19"/>
      <c r="Q13" s="16">
        <v>45407</v>
      </c>
      <c r="R13" s="9">
        <v>2</v>
      </c>
      <c r="S13" s="16">
        <f t="shared" si="2"/>
        <v>45405</v>
      </c>
      <c r="T13" s="12" t="s">
        <v>70</v>
      </c>
      <c r="U13" s="42" t="s">
        <v>377</v>
      </c>
      <c r="V13" s="9" t="s">
        <v>125</v>
      </c>
      <c r="W13" s="23" t="s">
        <v>254</v>
      </c>
      <c r="X13" t="str">
        <f>VLOOKUP(C13,[2]Sheet1!$C$4:$C$122,1,0)</f>
        <v>S437015</v>
      </c>
    </row>
    <row r="14" spans="1:24" ht="22.15" customHeight="1">
      <c r="A14" s="9">
        <f t="shared" si="3"/>
        <v>11</v>
      </c>
      <c r="B14" s="9" t="s">
        <v>27</v>
      </c>
      <c r="C14" s="10" t="s">
        <v>378</v>
      </c>
      <c r="D14" s="11" t="s">
        <v>379</v>
      </c>
      <c r="E14" s="12" t="s">
        <v>30</v>
      </c>
      <c r="F14" s="13" t="s">
        <v>40</v>
      </c>
      <c r="G14" s="14" t="s">
        <v>32</v>
      </c>
      <c r="H14" s="12" t="s">
        <v>48</v>
      </c>
      <c r="I14" s="7">
        <v>236103.89</v>
      </c>
      <c r="J14" s="19">
        <v>0</v>
      </c>
      <c r="K14" s="19">
        <v>10000</v>
      </c>
      <c r="L14" s="19">
        <f t="shared" si="0"/>
        <v>10000</v>
      </c>
      <c r="M14" s="19"/>
      <c r="N14" s="50">
        <v>0.03</v>
      </c>
      <c r="O14" s="19">
        <f t="shared" si="1"/>
        <v>9700</v>
      </c>
      <c r="P14" s="19"/>
      <c r="Q14" s="16"/>
      <c r="R14" s="9"/>
      <c r="S14" s="16"/>
      <c r="T14" s="12" t="s">
        <v>70</v>
      </c>
      <c r="U14" s="42" t="s">
        <v>380</v>
      </c>
      <c r="V14" s="9" t="s">
        <v>43</v>
      </c>
      <c r="W14" s="23"/>
    </row>
    <row r="15" spans="1:24" s="26" customFormat="1" ht="22.15" customHeight="1">
      <c r="A15" s="9">
        <f t="shared" si="3"/>
        <v>12</v>
      </c>
      <c r="B15" s="9" t="s">
        <v>27</v>
      </c>
      <c r="C15" s="10" t="s">
        <v>81</v>
      </c>
      <c r="D15" s="27" t="s">
        <v>82</v>
      </c>
      <c r="E15" s="12" t="s">
        <v>30</v>
      </c>
      <c r="F15" s="13" t="s">
        <v>40</v>
      </c>
      <c r="G15" s="14" t="s">
        <v>32</v>
      </c>
      <c r="H15" s="12" t="s">
        <v>48</v>
      </c>
      <c r="I15" s="19">
        <v>6729901.7699999996</v>
      </c>
      <c r="J15" s="19">
        <v>543238.09866666701</v>
      </c>
      <c r="K15" s="19">
        <v>120000</v>
      </c>
      <c r="L15" s="19">
        <f t="shared" si="0"/>
        <v>120000</v>
      </c>
      <c r="M15" s="48">
        <f>K15/J15</f>
        <v>0.22089761431411029</v>
      </c>
      <c r="N15" s="44">
        <v>0.03</v>
      </c>
      <c r="O15" s="19">
        <f t="shared" si="1"/>
        <v>116400</v>
      </c>
      <c r="P15" s="42" t="s">
        <v>64</v>
      </c>
      <c r="Q15" s="16">
        <v>45404</v>
      </c>
      <c r="R15" s="9">
        <v>2</v>
      </c>
      <c r="S15" s="16">
        <f t="shared" ref="S15:S36" si="4">Q15-R15</f>
        <v>45402</v>
      </c>
      <c r="T15" s="12" t="s">
        <v>70</v>
      </c>
      <c r="U15" s="42" t="s">
        <v>381</v>
      </c>
      <c r="V15" s="9" t="s">
        <v>43</v>
      </c>
      <c r="W15" s="23" t="s">
        <v>83</v>
      </c>
      <c r="X15" t="str">
        <f>VLOOKUP(C15,[2]Sheet1!$C$4:$C$122,1,0)</f>
        <v>S413029</v>
      </c>
    </row>
    <row r="16" spans="1:24" ht="22.15" customHeight="1">
      <c r="A16" s="9">
        <f t="shared" si="3"/>
        <v>13</v>
      </c>
      <c r="B16" s="9" t="s">
        <v>27</v>
      </c>
      <c r="C16" s="10" t="s">
        <v>84</v>
      </c>
      <c r="D16" s="27" t="s">
        <v>85</v>
      </c>
      <c r="E16" s="12" t="s">
        <v>30</v>
      </c>
      <c r="F16" s="13" t="s">
        <v>40</v>
      </c>
      <c r="G16" s="14" t="s">
        <v>32</v>
      </c>
      <c r="H16" s="12" t="s">
        <v>48</v>
      </c>
      <c r="I16" s="19">
        <v>8707779.6600000001</v>
      </c>
      <c r="J16" s="19">
        <v>528633.36133333296</v>
      </c>
      <c r="K16" s="19">
        <v>120000</v>
      </c>
      <c r="L16" s="19">
        <f t="shared" si="0"/>
        <v>120000</v>
      </c>
      <c r="M16" s="48">
        <f>K16/J16</f>
        <v>0.22700042936626785</v>
      </c>
      <c r="N16" s="44">
        <v>0.03</v>
      </c>
      <c r="O16" s="19">
        <f t="shared" si="1"/>
        <v>116400</v>
      </c>
      <c r="P16" s="42" t="s">
        <v>64</v>
      </c>
      <c r="Q16" s="16">
        <v>45404</v>
      </c>
      <c r="R16" s="9">
        <v>2</v>
      </c>
      <c r="S16" s="16">
        <f t="shared" si="4"/>
        <v>45402</v>
      </c>
      <c r="T16" s="12" t="s">
        <v>35</v>
      </c>
      <c r="U16" s="42" t="s">
        <v>382</v>
      </c>
      <c r="V16" s="9" t="s">
        <v>86</v>
      </c>
      <c r="W16" s="23" t="s">
        <v>83</v>
      </c>
      <c r="X16" t="str">
        <f>VLOOKUP(C16,[2]Sheet1!$C$4:$C$122,1,0)</f>
        <v>S413052</v>
      </c>
    </row>
    <row r="17" spans="1:24" ht="22.15" customHeight="1">
      <c r="A17" s="9">
        <f t="shared" si="3"/>
        <v>14</v>
      </c>
      <c r="B17" s="9" t="s">
        <v>45</v>
      </c>
      <c r="C17" s="10" t="s">
        <v>138</v>
      </c>
      <c r="D17" s="11" t="s">
        <v>139</v>
      </c>
      <c r="E17" s="12" t="s">
        <v>30</v>
      </c>
      <c r="F17" s="13" t="s">
        <v>31</v>
      </c>
      <c r="G17" s="14" t="s">
        <v>54</v>
      </c>
      <c r="H17" s="12" t="s">
        <v>48</v>
      </c>
      <c r="I17" s="19">
        <v>876359.4</v>
      </c>
      <c r="J17" s="19">
        <v>116847.92</v>
      </c>
      <c r="K17" s="19">
        <v>100000</v>
      </c>
      <c r="L17" s="19">
        <f t="shared" si="0"/>
        <v>100000</v>
      </c>
      <c r="M17" s="19"/>
      <c r="N17" s="44"/>
      <c r="O17" s="19">
        <f t="shared" si="1"/>
        <v>100000</v>
      </c>
      <c r="P17" s="65" t="s">
        <v>96</v>
      </c>
      <c r="Q17" s="70">
        <v>45405</v>
      </c>
      <c r="R17" s="9">
        <v>3</v>
      </c>
      <c r="S17" s="16">
        <f t="shared" si="4"/>
        <v>45402</v>
      </c>
      <c r="T17" s="12" t="s">
        <v>70</v>
      </c>
      <c r="U17" s="42" t="s">
        <v>383</v>
      </c>
      <c r="V17" s="9" t="s">
        <v>89</v>
      </c>
      <c r="W17" s="23"/>
      <c r="X17" t="str">
        <f>VLOOKUP(C17,[2]Sheet1!$C$4:$C$122,1,0)</f>
        <v>S512030</v>
      </c>
    </row>
    <row r="18" spans="1:24" ht="22.15" customHeight="1">
      <c r="A18" s="9">
        <f t="shared" si="3"/>
        <v>15</v>
      </c>
      <c r="B18" s="9" t="s">
        <v>45</v>
      </c>
      <c r="C18" s="10" t="s">
        <v>121</v>
      </c>
      <c r="D18" s="11" t="s">
        <v>122</v>
      </c>
      <c r="E18" s="12" t="s">
        <v>30</v>
      </c>
      <c r="F18" s="13" t="s">
        <v>31</v>
      </c>
      <c r="G18" s="14" t="s">
        <v>32</v>
      </c>
      <c r="H18" s="12" t="s">
        <v>41</v>
      </c>
      <c r="I18" s="7">
        <v>1040933.79</v>
      </c>
      <c r="J18" s="19">
        <v>167408.12400000001</v>
      </c>
      <c r="K18" s="7">
        <v>100000</v>
      </c>
      <c r="L18" s="19">
        <f t="shared" si="0"/>
        <v>100000</v>
      </c>
      <c r="M18" s="19"/>
      <c r="N18" s="50">
        <v>0.03</v>
      </c>
      <c r="O18" s="19">
        <f t="shared" si="1"/>
        <v>97000</v>
      </c>
      <c r="P18" s="42"/>
      <c r="Q18" s="16">
        <v>45404.29</v>
      </c>
      <c r="R18" s="9">
        <v>3</v>
      </c>
      <c r="S18" s="16">
        <f t="shared" si="4"/>
        <v>45401.29</v>
      </c>
      <c r="T18" s="12" t="s">
        <v>35</v>
      </c>
      <c r="U18" s="42" t="s">
        <v>384</v>
      </c>
      <c r="V18" s="9" t="s">
        <v>36</v>
      </c>
      <c r="W18" s="23"/>
      <c r="X18" t="str">
        <f>VLOOKUP(C18,[2]Sheet1!$C$4:$C$122,1,0)</f>
        <v>S437060</v>
      </c>
    </row>
    <row r="19" spans="1:24" ht="22.15" customHeight="1">
      <c r="A19" s="9">
        <f t="shared" si="3"/>
        <v>16</v>
      </c>
      <c r="B19" s="9" t="s">
        <v>90</v>
      </c>
      <c r="C19" s="10" t="s">
        <v>150</v>
      </c>
      <c r="D19" s="11" t="s">
        <v>151</v>
      </c>
      <c r="E19" s="12" t="s">
        <v>30</v>
      </c>
      <c r="F19" s="13" t="s">
        <v>152</v>
      </c>
      <c r="G19" s="14" t="s">
        <v>32</v>
      </c>
      <c r="H19" s="12" t="s">
        <v>48</v>
      </c>
      <c r="I19" s="19">
        <v>6722093.4400000004</v>
      </c>
      <c r="J19" s="19">
        <v>404929.32666666701</v>
      </c>
      <c r="K19" s="19">
        <v>120000</v>
      </c>
      <c r="L19" s="19">
        <f t="shared" si="0"/>
        <v>120000</v>
      </c>
      <c r="M19" s="19"/>
      <c r="N19" s="44">
        <v>0.03</v>
      </c>
      <c r="O19" s="19">
        <f t="shared" si="1"/>
        <v>116400</v>
      </c>
      <c r="P19" s="42"/>
      <c r="Q19" s="16">
        <v>45412</v>
      </c>
      <c r="R19" s="9">
        <v>3</v>
      </c>
      <c r="S19" s="16">
        <f t="shared" si="4"/>
        <v>45409</v>
      </c>
      <c r="T19" s="12" t="s">
        <v>70</v>
      </c>
      <c r="U19" s="42" t="s">
        <v>385</v>
      </c>
      <c r="V19" s="9" t="s">
        <v>153</v>
      </c>
      <c r="W19" s="23"/>
      <c r="X19" t="str">
        <f>VLOOKUP(C19,[2]Sheet1!$C$4:$C$122,1,0)</f>
        <v>S413022</v>
      </c>
    </row>
    <row r="20" spans="1:24" ht="22.15" customHeight="1">
      <c r="A20" s="9">
        <f t="shared" si="3"/>
        <v>17</v>
      </c>
      <c r="B20" s="9" t="s">
        <v>45</v>
      </c>
      <c r="C20" s="10" t="s">
        <v>164</v>
      </c>
      <c r="D20" s="11" t="s">
        <v>165</v>
      </c>
      <c r="E20" s="12" t="s">
        <v>30</v>
      </c>
      <c r="F20" s="13" t="s">
        <v>31</v>
      </c>
      <c r="G20" s="14" t="s">
        <v>32</v>
      </c>
      <c r="H20" s="12" t="s">
        <v>48</v>
      </c>
      <c r="I20" s="19">
        <v>2460794.9900000002</v>
      </c>
      <c r="J20" s="19">
        <v>379404.69866666698</v>
      </c>
      <c r="K20" s="19">
        <v>150000</v>
      </c>
      <c r="L20" s="19">
        <f t="shared" si="0"/>
        <v>150000</v>
      </c>
      <c r="M20" s="19"/>
      <c r="N20" s="44">
        <v>0.02</v>
      </c>
      <c r="O20" s="19">
        <f t="shared" si="1"/>
        <v>147000</v>
      </c>
      <c r="P20" s="42"/>
      <c r="Q20" s="16">
        <v>45404</v>
      </c>
      <c r="R20" s="9">
        <v>3</v>
      </c>
      <c r="S20" s="16">
        <f t="shared" si="4"/>
        <v>45401</v>
      </c>
      <c r="T20" s="12" t="s">
        <v>70</v>
      </c>
      <c r="U20" s="42" t="s">
        <v>386</v>
      </c>
      <c r="V20" s="9" t="s">
        <v>125</v>
      </c>
      <c r="W20" s="23"/>
      <c r="X20" t="str">
        <f>VLOOKUP(C20,[2]Sheet1!$C$4:$C$122,1,0)</f>
        <v>S443004</v>
      </c>
    </row>
    <row r="21" spans="1:24" ht="22.15" customHeight="1">
      <c r="A21" s="9">
        <f t="shared" si="3"/>
        <v>18</v>
      </c>
      <c r="B21" s="9" t="s">
        <v>27</v>
      </c>
      <c r="C21" s="10" t="s">
        <v>305</v>
      </c>
      <c r="D21" s="11" t="s">
        <v>306</v>
      </c>
      <c r="E21" s="12" t="s">
        <v>30</v>
      </c>
      <c r="F21" s="13" t="s">
        <v>74</v>
      </c>
      <c r="G21" s="14" t="s">
        <v>32</v>
      </c>
      <c r="H21" s="12" t="s">
        <v>48</v>
      </c>
      <c r="I21" s="19">
        <v>12334885.85</v>
      </c>
      <c r="J21" s="19">
        <v>468319.17333333299</v>
      </c>
      <c r="K21" s="19">
        <v>120000</v>
      </c>
      <c r="L21" s="19">
        <f t="shared" si="0"/>
        <v>120000</v>
      </c>
      <c r="M21" s="48">
        <f>K21/J21</f>
        <v>0.2562355052557036</v>
      </c>
      <c r="N21" s="44">
        <v>0.03</v>
      </c>
      <c r="O21" s="19">
        <f t="shared" si="1"/>
        <v>116400</v>
      </c>
      <c r="P21" s="42"/>
      <c r="Q21" s="16">
        <v>45417</v>
      </c>
      <c r="R21" s="9">
        <v>3</v>
      </c>
      <c r="S21" s="16">
        <f t="shared" si="4"/>
        <v>45414</v>
      </c>
      <c r="T21" s="12" t="s">
        <v>70</v>
      </c>
      <c r="U21" s="42" t="s">
        <v>387</v>
      </c>
      <c r="V21" s="9" t="s">
        <v>307</v>
      </c>
      <c r="W21" s="23"/>
      <c r="X21" t="str">
        <f>VLOOKUP(C21,[2]Sheet1!$C$4:$C$122,1,0)</f>
        <v>S413044</v>
      </c>
    </row>
    <row r="22" spans="1:24" s="26" customFormat="1" ht="22.15" customHeight="1">
      <c r="A22" s="9">
        <f t="shared" si="3"/>
        <v>19</v>
      </c>
      <c r="B22" s="9" t="s">
        <v>45</v>
      </c>
      <c r="C22" s="10" t="s">
        <v>247</v>
      </c>
      <c r="D22" s="11" t="s">
        <v>248</v>
      </c>
      <c r="E22" s="12" t="s">
        <v>30</v>
      </c>
      <c r="F22" s="13" t="s">
        <v>31</v>
      </c>
      <c r="G22" s="14" t="s">
        <v>32</v>
      </c>
      <c r="H22" s="12" t="s">
        <v>48</v>
      </c>
      <c r="I22" s="7">
        <v>6960476.6900000004</v>
      </c>
      <c r="J22" s="19">
        <v>302920.90933333302</v>
      </c>
      <c r="K22" s="19">
        <v>100000</v>
      </c>
      <c r="L22" s="19">
        <f t="shared" si="0"/>
        <v>100000</v>
      </c>
      <c r="M22" s="19"/>
      <c r="N22" s="50">
        <v>0.03</v>
      </c>
      <c r="O22" s="19">
        <f t="shared" si="1"/>
        <v>97000</v>
      </c>
      <c r="P22" s="19"/>
      <c r="Q22" s="16">
        <v>45409</v>
      </c>
      <c r="R22" s="9">
        <v>2</v>
      </c>
      <c r="S22" s="16">
        <f t="shared" si="4"/>
        <v>45407</v>
      </c>
      <c r="T22" s="12" t="s">
        <v>70</v>
      </c>
      <c r="U22" s="42" t="s">
        <v>388</v>
      </c>
      <c r="V22" s="9" t="s">
        <v>125</v>
      </c>
      <c r="W22" s="23" t="s">
        <v>249</v>
      </c>
      <c r="X22" t="str">
        <f>VLOOKUP(C22,[2]Sheet1!$C$4:$C$122,1,0)</f>
        <v>S412020</v>
      </c>
    </row>
    <row r="23" spans="1:24" ht="22.15" customHeight="1">
      <c r="A23" s="9">
        <f t="shared" si="3"/>
        <v>20</v>
      </c>
      <c r="B23" s="9" t="s">
        <v>45</v>
      </c>
      <c r="C23" s="10" t="s">
        <v>218</v>
      </c>
      <c r="D23" s="11" t="s">
        <v>219</v>
      </c>
      <c r="E23" s="12" t="s">
        <v>30</v>
      </c>
      <c r="F23" s="13" t="s">
        <v>31</v>
      </c>
      <c r="G23" s="14" t="s">
        <v>32</v>
      </c>
      <c r="H23" s="12" t="s">
        <v>48</v>
      </c>
      <c r="I23" s="7">
        <v>131396</v>
      </c>
      <c r="J23" s="19"/>
      <c r="K23" s="7">
        <v>131396</v>
      </c>
      <c r="L23" s="19">
        <f t="shared" si="0"/>
        <v>131396</v>
      </c>
      <c r="M23" s="19"/>
      <c r="N23" s="12"/>
      <c r="O23" s="19">
        <f t="shared" si="1"/>
        <v>131396</v>
      </c>
      <c r="P23" s="12" t="s">
        <v>220</v>
      </c>
      <c r="Q23" s="16">
        <v>45409</v>
      </c>
      <c r="R23" s="9">
        <v>9</v>
      </c>
      <c r="S23" s="16">
        <f t="shared" si="4"/>
        <v>45400</v>
      </c>
      <c r="T23" s="12" t="s">
        <v>70</v>
      </c>
      <c r="U23" s="42" t="s">
        <v>389</v>
      </c>
      <c r="V23" s="9" t="s">
        <v>125</v>
      </c>
      <c r="W23" s="23" t="s">
        <v>221</v>
      </c>
      <c r="X23" t="str">
        <f>VLOOKUP(C23,[2]Sheet1!$C$4:$C$122,1,0)</f>
        <v>S437051</v>
      </c>
    </row>
    <row r="24" spans="1:24" s="26" customFormat="1" ht="22.15" customHeight="1">
      <c r="A24" s="9">
        <f t="shared" si="3"/>
        <v>21</v>
      </c>
      <c r="B24" s="9" t="s">
        <v>45</v>
      </c>
      <c r="C24" s="10" t="s">
        <v>72</v>
      </c>
      <c r="D24" s="11" t="s">
        <v>73</v>
      </c>
      <c r="E24" s="12" t="s">
        <v>30</v>
      </c>
      <c r="F24" s="13" t="s">
        <v>74</v>
      </c>
      <c r="G24" s="14" t="s">
        <v>32</v>
      </c>
      <c r="H24" s="12" t="s">
        <v>48</v>
      </c>
      <c r="I24" s="19">
        <v>1136896.01</v>
      </c>
      <c r="J24" s="19">
        <v>154908.08933333299</v>
      </c>
      <c r="K24" s="19">
        <v>120000</v>
      </c>
      <c r="L24" s="19">
        <f t="shared" si="0"/>
        <v>120000</v>
      </c>
      <c r="M24" s="19"/>
      <c r="N24" s="44">
        <v>0.03</v>
      </c>
      <c r="O24" s="19">
        <f t="shared" si="1"/>
        <v>116400</v>
      </c>
      <c r="P24" s="42" t="s">
        <v>75</v>
      </c>
      <c r="Q24" s="16">
        <v>45405.29</v>
      </c>
      <c r="R24" s="9">
        <v>7</v>
      </c>
      <c r="S24" s="16">
        <f t="shared" si="4"/>
        <v>45398.29</v>
      </c>
      <c r="T24" s="12" t="s">
        <v>35</v>
      </c>
      <c r="U24" s="42" t="s">
        <v>390</v>
      </c>
      <c r="V24" s="9" t="s">
        <v>65</v>
      </c>
      <c r="W24" s="23" t="s">
        <v>76</v>
      </c>
      <c r="X24" t="str">
        <f>VLOOKUP(C24,[2]Sheet1!$C$4:$C$122,1,0)</f>
        <v>S413132</v>
      </c>
    </row>
    <row r="25" spans="1:24" ht="22.15" customHeight="1">
      <c r="A25" s="9">
        <f t="shared" si="3"/>
        <v>22</v>
      </c>
      <c r="B25" s="9" t="s">
        <v>27</v>
      </c>
      <c r="C25" s="10" t="s">
        <v>312</v>
      </c>
      <c r="D25" s="11" t="s">
        <v>313</v>
      </c>
      <c r="E25" s="9" t="s">
        <v>30</v>
      </c>
      <c r="F25" s="13" t="s">
        <v>74</v>
      </c>
      <c r="G25" s="9" t="s">
        <v>32</v>
      </c>
      <c r="H25" s="12" t="s">
        <v>48</v>
      </c>
      <c r="I25" s="19">
        <v>2459727.06</v>
      </c>
      <c r="J25" s="19">
        <v>349983.59733333299</v>
      </c>
      <c r="K25" s="19">
        <v>100000</v>
      </c>
      <c r="L25" s="19">
        <f t="shared" si="0"/>
        <v>100000</v>
      </c>
      <c r="M25" s="48">
        <f>K25/J25</f>
        <v>0.28572767627380419</v>
      </c>
      <c r="N25" s="44">
        <v>0.03</v>
      </c>
      <c r="O25" s="19">
        <f t="shared" si="1"/>
        <v>97000</v>
      </c>
      <c r="P25" s="16"/>
      <c r="Q25" s="16">
        <v>45412</v>
      </c>
      <c r="R25" s="9">
        <v>3</v>
      </c>
      <c r="S25" s="16">
        <f t="shared" si="4"/>
        <v>45409</v>
      </c>
      <c r="T25" s="12" t="s">
        <v>35</v>
      </c>
      <c r="U25" s="42" t="s">
        <v>391</v>
      </c>
      <c r="V25" s="9" t="s">
        <v>65</v>
      </c>
      <c r="W25" s="23"/>
      <c r="X25" t="str">
        <f>VLOOKUP(C25,[2]Sheet1!$C$4:$C$122,1,0)</f>
        <v>S413070</v>
      </c>
    </row>
    <row r="26" spans="1:24" ht="22.15" customHeight="1">
      <c r="A26" s="9">
        <f t="shared" si="3"/>
        <v>23</v>
      </c>
      <c r="B26" s="9" t="s">
        <v>45</v>
      </c>
      <c r="C26" s="10" t="s">
        <v>146</v>
      </c>
      <c r="D26" s="11" t="s">
        <v>147</v>
      </c>
      <c r="E26" s="12" t="s">
        <v>30</v>
      </c>
      <c r="F26" s="13" t="s">
        <v>31</v>
      </c>
      <c r="G26" s="14" t="s">
        <v>32</v>
      </c>
      <c r="H26" s="12" t="s">
        <v>48</v>
      </c>
      <c r="I26" s="19">
        <v>2452720.7000000002</v>
      </c>
      <c r="J26" s="19">
        <v>212667.653333333</v>
      </c>
      <c r="K26" s="19">
        <v>100000</v>
      </c>
      <c r="L26" s="19">
        <f t="shared" si="0"/>
        <v>100000</v>
      </c>
      <c r="M26" s="19"/>
      <c r="N26" s="44">
        <v>0.02</v>
      </c>
      <c r="O26" s="19">
        <f t="shared" si="1"/>
        <v>98000</v>
      </c>
      <c r="P26" s="42"/>
      <c r="Q26" s="16">
        <v>45404</v>
      </c>
      <c r="R26" s="9">
        <v>3</v>
      </c>
      <c r="S26" s="16">
        <f t="shared" si="4"/>
        <v>45401</v>
      </c>
      <c r="T26" s="12" t="s">
        <v>392</v>
      </c>
      <c r="U26" s="42" t="s">
        <v>393</v>
      </c>
      <c r="V26" s="9" t="s">
        <v>36</v>
      </c>
      <c r="W26" s="23"/>
      <c r="X26" t="str">
        <f>VLOOKUP(C26,[2]Sheet1!$C$4:$C$122,1,0)</f>
        <v>S422005</v>
      </c>
    </row>
    <row r="27" spans="1:24" s="26" customFormat="1" ht="21.75" customHeight="1">
      <c r="A27" s="9">
        <f t="shared" si="3"/>
        <v>24</v>
      </c>
      <c r="B27" s="9" t="s">
        <v>90</v>
      </c>
      <c r="C27" s="10" t="s">
        <v>166</v>
      </c>
      <c r="D27" s="11" t="s">
        <v>167</v>
      </c>
      <c r="E27" s="12" t="s">
        <v>30</v>
      </c>
      <c r="F27" s="13" t="s">
        <v>40</v>
      </c>
      <c r="G27" s="14" t="s">
        <v>32</v>
      </c>
      <c r="H27" s="12" t="s">
        <v>48</v>
      </c>
      <c r="I27" s="19">
        <v>774399.3</v>
      </c>
      <c r="J27" s="19">
        <v>117897.88933333301</v>
      </c>
      <c r="K27" s="19">
        <v>100000</v>
      </c>
      <c r="L27" s="19">
        <f t="shared" si="0"/>
        <v>100000</v>
      </c>
      <c r="M27" s="19"/>
      <c r="N27" s="44">
        <v>0.03</v>
      </c>
      <c r="O27" s="19">
        <f t="shared" si="1"/>
        <v>97000</v>
      </c>
      <c r="P27" s="42"/>
      <c r="Q27" s="16">
        <v>45404</v>
      </c>
      <c r="R27" s="9">
        <v>3</v>
      </c>
      <c r="S27" s="16">
        <f t="shared" si="4"/>
        <v>45401</v>
      </c>
      <c r="T27" s="12" t="s">
        <v>70</v>
      </c>
      <c r="U27" s="42" t="s">
        <v>394</v>
      </c>
      <c r="V27" s="9" t="s">
        <v>43</v>
      </c>
      <c r="W27" s="23" t="s">
        <v>395</v>
      </c>
      <c r="X27" t="str">
        <f>VLOOKUP(C27,[2]Sheet1!$C$4:$C$122,1,0)</f>
        <v>S413125</v>
      </c>
    </row>
    <row r="28" spans="1:24" s="26" customFormat="1" ht="22.15" customHeight="1">
      <c r="A28" s="9">
        <f t="shared" si="3"/>
        <v>25</v>
      </c>
      <c r="B28" s="9" t="s">
        <v>45</v>
      </c>
      <c r="C28" s="10" t="s">
        <v>159</v>
      </c>
      <c r="D28" s="11" t="s">
        <v>160</v>
      </c>
      <c r="E28" s="12" t="s">
        <v>30</v>
      </c>
      <c r="F28" s="13" t="s">
        <v>40</v>
      </c>
      <c r="G28" s="14" t="s">
        <v>32</v>
      </c>
      <c r="H28" s="12" t="s">
        <v>48</v>
      </c>
      <c r="I28" s="19">
        <v>2419541.67</v>
      </c>
      <c r="J28" s="19">
        <v>96124.005333333305</v>
      </c>
      <c r="K28" s="19">
        <v>100000</v>
      </c>
      <c r="L28" s="19">
        <f t="shared" si="0"/>
        <v>100000</v>
      </c>
      <c r="M28" s="19"/>
      <c r="N28" s="44">
        <v>0.03</v>
      </c>
      <c r="O28" s="19">
        <f t="shared" si="1"/>
        <v>97000</v>
      </c>
      <c r="P28" s="65" t="s">
        <v>161</v>
      </c>
      <c r="Q28" s="16">
        <v>45406</v>
      </c>
      <c r="R28" s="9">
        <v>3</v>
      </c>
      <c r="S28" s="16">
        <f t="shared" si="4"/>
        <v>45403</v>
      </c>
      <c r="T28" s="12" t="s">
        <v>70</v>
      </c>
      <c r="U28" s="42" t="s">
        <v>396</v>
      </c>
      <c r="V28" s="9" t="s">
        <v>65</v>
      </c>
      <c r="W28" s="23"/>
      <c r="X28" t="str">
        <f>VLOOKUP(C28,[2]Sheet1!$C$4:$C$122,1,0)</f>
        <v>S411007</v>
      </c>
    </row>
    <row r="29" spans="1:24" ht="22.15" customHeight="1">
      <c r="A29" s="9">
        <f t="shared" si="3"/>
        <v>26</v>
      </c>
      <c r="B29" s="9" t="s">
        <v>45</v>
      </c>
      <c r="C29" s="10" t="s">
        <v>108</v>
      </c>
      <c r="D29" s="27" t="s">
        <v>109</v>
      </c>
      <c r="E29" s="12" t="s">
        <v>30</v>
      </c>
      <c r="F29" s="13" t="s">
        <v>74</v>
      </c>
      <c r="G29" s="14" t="s">
        <v>32</v>
      </c>
      <c r="H29" s="12" t="s">
        <v>48</v>
      </c>
      <c r="I29" s="19">
        <v>2656251.88</v>
      </c>
      <c r="J29" s="19">
        <v>274403.45066666702</v>
      </c>
      <c r="K29" s="19">
        <v>100000</v>
      </c>
      <c r="L29" s="19">
        <f t="shared" si="0"/>
        <v>100000</v>
      </c>
      <c r="M29" s="19"/>
      <c r="N29" s="44">
        <v>0.03</v>
      </c>
      <c r="O29" s="19">
        <f t="shared" si="1"/>
        <v>97000</v>
      </c>
      <c r="P29" s="42"/>
      <c r="Q29" s="16">
        <v>45405</v>
      </c>
      <c r="R29" s="9">
        <v>2</v>
      </c>
      <c r="S29" s="16">
        <f t="shared" si="4"/>
        <v>45403</v>
      </c>
      <c r="T29" s="12" t="s">
        <v>35</v>
      </c>
      <c r="U29" s="42" t="s">
        <v>397</v>
      </c>
      <c r="V29" s="9" t="s">
        <v>110</v>
      </c>
      <c r="W29" s="23" t="s">
        <v>111</v>
      </c>
      <c r="X29" t="str">
        <f>VLOOKUP(C29,[2]Sheet1!$C$4:$C$122,1,0)</f>
        <v>S413078</v>
      </c>
    </row>
    <row r="30" spans="1:24" ht="22.15" customHeight="1">
      <c r="A30" s="9">
        <f t="shared" si="3"/>
        <v>27</v>
      </c>
      <c r="B30" s="9" t="s">
        <v>90</v>
      </c>
      <c r="C30" s="10" t="s">
        <v>99</v>
      </c>
      <c r="D30" s="27" t="s">
        <v>100</v>
      </c>
      <c r="E30" s="12" t="s">
        <v>30</v>
      </c>
      <c r="F30" s="13" t="s">
        <v>40</v>
      </c>
      <c r="G30" s="14" t="s">
        <v>32</v>
      </c>
      <c r="H30" s="12" t="s">
        <v>48</v>
      </c>
      <c r="I30" s="19">
        <v>3332314.91</v>
      </c>
      <c r="J30" s="19">
        <v>664411.42799999996</v>
      </c>
      <c r="K30" s="19">
        <v>50000</v>
      </c>
      <c r="L30" s="19">
        <f t="shared" si="0"/>
        <v>50000</v>
      </c>
      <c r="M30" s="19"/>
      <c r="N30" s="44"/>
      <c r="O30" s="19">
        <f t="shared" si="1"/>
        <v>50000</v>
      </c>
      <c r="P30" s="42" t="s">
        <v>49</v>
      </c>
      <c r="Q30" s="16">
        <v>45406</v>
      </c>
      <c r="R30" s="9">
        <v>4</v>
      </c>
      <c r="S30" s="16">
        <f t="shared" si="4"/>
        <v>45402</v>
      </c>
      <c r="T30" s="12" t="s">
        <v>35</v>
      </c>
      <c r="U30" s="42" t="s">
        <v>398</v>
      </c>
      <c r="V30" s="9" t="s">
        <v>43</v>
      </c>
      <c r="W30" s="23"/>
      <c r="X30" t="str">
        <f>VLOOKUP(C30,[2]Sheet1!$C$4:$C$122,1,0)</f>
        <v>S413161</v>
      </c>
    </row>
    <row r="31" spans="1:24" ht="22.15" customHeight="1">
      <c r="A31" s="9">
        <f t="shared" si="3"/>
        <v>28</v>
      </c>
      <c r="B31" s="9" t="s">
        <v>45</v>
      </c>
      <c r="C31" s="10" t="s">
        <v>224</v>
      </c>
      <c r="D31" s="11" t="s">
        <v>225</v>
      </c>
      <c r="E31" s="12" t="s">
        <v>30</v>
      </c>
      <c r="F31" s="13" t="s">
        <v>31</v>
      </c>
      <c r="G31" s="14" t="s">
        <v>32</v>
      </c>
      <c r="H31" s="12" t="s">
        <v>48</v>
      </c>
      <c r="I31" s="7">
        <v>242902.54</v>
      </c>
      <c r="J31" s="19">
        <v>103097.864</v>
      </c>
      <c r="K31" s="7">
        <v>50000</v>
      </c>
      <c r="L31" s="19">
        <f t="shared" si="0"/>
        <v>50000</v>
      </c>
      <c r="M31" s="19"/>
      <c r="N31" s="12"/>
      <c r="O31" s="19">
        <f t="shared" si="1"/>
        <v>50000</v>
      </c>
      <c r="P31" s="19"/>
      <c r="Q31" s="16">
        <v>45409</v>
      </c>
      <c r="R31" s="9">
        <v>2</v>
      </c>
      <c r="S31" s="16">
        <f t="shared" si="4"/>
        <v>45407</v>
      </c>
      <c r="T31" s="12" t="s">
        <v>70</v>
      </c>
      <c r="U31" s="42" t="s">
        <v>399</v>
      </c>
      <c r="V31" s="9" t="s">
        <v>125</v>
      </c>
      <c r="W31" s="23"/>
      <c r="X31" t="str">
        <f>VLOOKUP(C31,[2]Sheet1!$C$4:$C$122,1,0)</f>
        <v>S411048</v>
      </c>
    </row>
    <row r="32" spans="1:24" s="26" customFormat="1" ht="22.15" customHeight="1">
      <c r="A32" s="9">
        <f t="shared" si="3"/>
        <v>29</v>
      </c>
      <c r="B32" s="9" t="s">
        <v>45</v>
      </c>
      <c r="C32" s="10" t="s">
        <v>228</v>
      </c>
      <c r="D32" s="11" t="s">
        <v>229</v>
      </c>
      <c r="E32" s="12" t="s">
        <v>30</v>
      </c>
      <c r="F32" s="13" t="s">
        <v>31</v>
      </c>
      <c r="G32" s="14" t="s">
        <v>32</v>
      </c>
      <c r="H32" s="12" t="s">
        <v>48</v>
      </c>
      <c r="I32" s="7">
        <v>644913.44999999995</v>
      </c>
      <c r="J32" s="19">
        <v>122908.470666667</v>
      </c>
      <c r="K32" s="19">
        <v>100000</v>
      </c>
      <c r="L32" s="19">
        <f t="shared" si="0"/>
        <v>100000</v>
      </c>
      <c r="M32" s="19"/>
      <c r="N32" s="50">
        <v>0.02</v>
      </c>
      <c r="O32" s="19">
        <f t="shared" si="1"/>
        <v>98000</v>
      </c>
      <c r="P32" s="19"/>
      <c r="Q32" s="16">
        <v>45409</v>
      </c>
      <c r="R32" s="9">
        <v>5</v>
      </c>
      <c r="S32" s="16">
        <f t="shared" si="4"/>
        <v>45404</v>
      </c>
      <c r="T32" s="12" t="s">
        <v>70</v>
      </c>
      <c r="U32" s="42" t="s">
        <v>400</v>
      </c>
      <c r="V32" s="9" t="s">
        <v>125</v>
      </c>
      <c r="W32" s="23"/>
      <c r="X32" t="str">
        <f>VLOOKUP(C32,[2]Sheet1!$C$4:$C$122,1,0)</f>
        <v>S432011</v>
      </c>
    </row>
    <row r="33" spans="1:24" s="26" customFormat="1" ht="22.15" customHeight="1">
      <c r="A33" s="9">
        <f t="shared" si="3"/>
        <v>30</v>
      </c>
      <c r="B33" s="9" t="s">
        <v>90</v>
      </c>
      <c r="C33" s="10" t="s">
        <v>154</v>
      </c>
      <c r="D33" s="11" t="s">
        <v>155</v>
      </c>
      <c r="E33" s="12" t="s">
        <v>30</v>
      </c>
      <c r="F33" s="13" t="s">
        <v>31</v>
      </c>
      <c r="G33" s="14" t="s">
        <v>32</v>
      </c>
      <c r="H33" s="12" t="s">
        <v>48</v>
      </c>
      <c r="I33" s="19">
        <v>256449.09</v>
      </c>
      <c r="J33" s="19">
        <v>150000</v>
      </c>
      <c r="K33" s="19">
        <v>256449.09</v>
      </c>
      <c r="L33" s="19">
        <f t="shared" si="0"/>
        <v>256449.09</v>
      </c>
      <c r="M33" s="19"/>
      <c r="N33" s="44"/>
      <c r="O33" s="19">
        <f t="shared" si="1"/>
        <v>256449.09</v>
      </c>
      <c r="P33" s="42"/>
      <c r="Q33" s="16">
        <v>45405</v>
      </c>
      <c r="R33" s="9">
        <v>3</v>
      </c>
      <c r="S33" s="16">
        <f t="shared" si="4"/>
        <v>45402</v>
      </c>
      <c r="T33" s="12" t="s">
        <v>70</v>
      </c>
      <c r="U33" s="42" t="s">
        <v>401</v>
      </c>
      <c r="V33" s="9" t="s">
        <v>125</v>
      </c>
      <c r="W33" s="23"/>
      <c r="X33" t="str">
        <f>VLOOKUP(C33,[2]Sheet1!$C$4:$C$122,1,0)</f>
        <v>S413185</v>
      </c>
    </row>
    <row r="34" spans="1:24" s="26" customFormat="1" ht="22.15" customHeight="1">
      <c r="A34" s="9">
        <f t="shared" si="3"/>
        <v>31</v>
      </c>
      <c r="B34" s="9" t="s">
        <v>45</v>
      </c>
      <c r="C34" s="10" t="s">
        <v>230</v>
      </c>
      <c r="D34" s="11" t="s">
        <v>231</v>
      </c>
      <c r="E34" s="12" t="s">
        <v>30</v>
      </c>
      <c r="F34" s="13" t="s">
        <v>31</v>
      </c>
      <c r="G34" s="14" t="s">
        <v>32</v>
      </c>
      <c r="H34" s="12" t="s">
        <v>48</v>
      </c>
      <c r="I34" s="7">
        <v>1551874.44</v>
      </c>
      <c r="J34" s="19">
        <v>146348.89199999999</v>
      </c>
      <c r="K34" s="19">
        <v>80000</v>
      </c>
      <c r="L34" s="19">
        <f t="shared" si="0"/>
        <v>80000</v>
      </c>
      <c r="M34" s="19"/>
      <c r="N34" s="50">
        <v>0.02</v>
      </c>
      <c r="O34" s="19">
        <f t="shared" si="1"/>
        <v>78400</v>
      </c>
      <c r="P34" s="19"/>
      <c r="Q34" s="16">
        <v>45409</v>
      </c>
      <c r="R34" s="9">
        <v>2</v>
      </c>
      <c r="S34" s="16">
        <f t="shared" si="4"/>
        <v>45407</v>
      </c>
      <c r="T34" s="12" t="s">
        <v>70</v>
      </c>
      <c r="U34" s="42" t="s">
        <v>402</v>
      </c>
      <c r="V34" s="9" t="s">
        <v>125</v>
      </c>
      <c r="W34" s="23"/>
      <c r="X34" t="str">
        <f>VLOOKUP(C34,[2]Sheet1!$C$4:$C$122,1,0)</f>
        <v>S422002</v>
      </c>
    </row>
    <row r="35" spans="1:24" s="26" customFormat="1" ht="22.15" customHeight="1">
      <c r="A35" s="9">
        <f t="shared" si="3"/>
        <v>32</v>
      </c>
      <c r="B35" s="9" t="s">
        <v>45</v>
      </c>
      <c r="C35" s="10" t="s">
        <v>257</v>
      </c>
      <c r="D35" s="11" t="s">
        <v>258</v>
      </c>
      <c r="E35" s="12" t="s">
        <v>30</v>
      </c>
      <c r="F35" s="12" t="s">
        <v>40</v>
      </c>
      <c r="G35" s="13" t="s">
        <v>32</v>
      </c>
      <c r="H35" s="12" t="s">
        <v>48</v>
      </c>
      <c r="I35" s="7">
        <v>1292257.1200000001</v>
      </c>
      <c r="J35" s="19">
        <v>200030.54399999999</v>
      </c>
      <c r="K35" s="19">
        <v>50000</v>
      </c>
      <c r="L35" s="19">
        <f t="shared" si="0"/>
        <v>50000</v>
      </c>
      <c r="M35" s="19"/>
      <c r="N35" s="50">
        <v>0.03</v>
      </c>
      <c r="O35" s="19">
        <f t="shared" si="1"/>
        <v>48500</v>
      </c>
      <c r="P35" s="19"/>
      <c r="Q35" s="16">
        <v>45409</v>
      </c>
      <c r="R35" s="9">
        <v>6</v>
      </c>
      <c r="S35" s="16">
        <f t="shared" si="4"/>
        <v>45403</v>
      </c>
      <c r="T35" s="12" t="s">
        <v>35</v>
      </c>
      <c r="U35" s="42" t="s">
        <v>403</v>
      </c>
      <c r="V35" s="9" t="s">
        <v>65</v>
      </c>
      <c r="W35" s="23"/>
      <c r="X35" t="str">
        <f>VLOOKUP(C35,[2]Sheet1!$C$4:$C$122,1,0)</f>
        <v>S437019</v>
      </c>
    </row>
    <row r="36" spans="1:24" s="26" customFormat="1" ht="22.15" customHeight="1">
      <c r="A36" s="9">
        <f t="shared" si="3"/>
        <v>33</v>
      </c>
      <c r="B36" s="9" t="s">
        <v>45</v>
      </c>
      <c r="C36" s="10" t="s">
        <v>67</v>
      </c>
      <c r="D36" s="11" t="s">
        <v>68</v>
      </c>
      <c r="E36" s="12" t="s">
        <v>30</v>
      </c>
      <c r="F36" s="13" t="s">
        <v>40</v>
      </c>
      <c r="G36" s="14" t="s">
        <v>32</v>
      </c>
      <c r="H36" s="12" t="s">
        <v>48</v>
      </c>
      <c r="I36" s="19">
        <v>1331607.73</v>
      </c>
      <c r="J36" s="19">
        <v>996974.65</v>
      </c>
      <c r="K36" s="19">
        <v>90000</v>
      </c>
      <c r="L36" s="19">
        <f t="shared" ref="L36:L78" si="5">K36</f>
        <v>90000</v>
      </c>
      <c r="M36" s="19"/>
      <c r="N36" s="44"/>
      <c r="O36" s="19">
        <f t="shared" ref="O36:O78" si="6">L36*(1-N36)</f>
        <v>90000</v>
      </c>
      <c r="P36" s="42" t="s">
        <v>69</v>
      </c>
      <c r="Q36" s="16">
        <v>45412</v>
      </c>
      <c r="R36" s="9">
        <v>3</v>
      </c>
      <c r="S36" s="16">
        <f t="shared" si="4"/>
        <v>45409</v>
      </c>
      <c r="T36" s="12" t="s">
        <v>70</v>
      </c>
      <c r="U36" s="42" t="s">
        <v>404</v>
      </c>
      <c r="V36" s="9" t="s">
        <v>153</v>
      </c>
      <c r="W36" s="23" t="s">
        <v>71</v>
      </c>
      <c r="X36" t="str">
        <f>VLOOKUP(C36,[2]Sheet1!$C$4:$C$122,1,0)</f>
        <v>S432014</v>
      </c>
    </row>
    <row r="37" spans="1:24" ht="22.15" customHeight="1">
      <c r="A37" s="9">
        <f t="shared" si="3"/>
        <v>34</v>
      </c>
      <c r="B37" s="9" t="s">
        <v>90</v>
      </c>
      <c r="C37" s="10" t="s">
        <v>148</v>
      </c>
      <c r="D37" s="11" t="s">
        <v>149</v>
      </c>
      <c r="E37" s="12" t="s">
        <v>30</v>
      </c>
      <c r="F37" s="13" t="s">
        <v>40</v>
      </c>
      <c r="G37" s="14" t="s">
        <v>32</v>
      </c>
      <c r="H37" s="12" t="s">
        <v>48</v>
      </c>
      <c r="I37" s="19">
        <v>1432728.6</v>
      </c>
      <c r="J37" s="19">
        <v>1226983.79</v>
      </c>
      <c r="K37" s="19">
        <v>80000</v>
      </c>
      <c r="L37" s="19">
        <f t="shared" si="5"/>
        <v>80000</v>
      </c>
      <c r="M37" s="19"/>
      <c r="N37" s="44">
        <v>0.03</v>
      </c>
      <c r="O37" s="19">
        <f t="shared" si="6"/>
        <v>77600</v>
      </c>
      <c r="P37" s="42" t="s">
        <v>131</v>
      </c>
      <c r="Q37" s="16">
        <v>45404</v>
      </c>
      <c r="R37" s="9">
        <v>3</v>
      </c>
      <c r="S37" s="16">
        <f t="shared" ref="S37:S70" si="7">Q37-R37</f>
        <v>45401</v>
      </c>
      <c r="T37" s="12" t="s">
        <v>70</v>
      </c>
      <c r="U37" s="42" t="s">
        <v>405</v>
      </c>
      <c r="V37" s="9" t="s">
        <v>43</v>
      </c>
      <c r="W37" s="23"/>
      <c r="X37" t="str">
        <f>VLOOKUP(C37,[2]Sheet1!$C$4:$C$122,1,0)</f>
        <v>S413025</v>
      </c>
    </row>
    <row r="38" spans="1:24" ht="22.15" customHeight="1">
      <c r="A38" s="9">
        <f t="shared" si="3"/>
        <v>35</v>
      </c>
      <c r="B38" s="9" t="s">
        <v>27</v>
      </c>
      <c r="C38" s="10" t="s">
        <v>211</v>
      </c>
      <c r="D38" s="11" t="s">
        <v>212</v>
      </c>
      <c r="E38" s="9" t="s">
        <v>30</v>
      </c>
      <c r="F38" s="13" t="s">
        <v>40</v>
      </c>
      <c r="G38" s="9" t="s">
        <v>32</v>
      </c>
      <c r="H38" s="12" t="s">
        <v>48</v>
      </c>
      <c r="I38" s="7">
        <v>2554924.42</v>
      </c>
      <c r="J38" s="19">
        <v>230560.95333333299</v>
      </c>
      <c r="K38" s="66">
        <v>60000</v>
      </c>
      <c r="L38" s="19">
        <f t="shared" si="5"/>
        <v>60000</v>
      </c>
      <c r="M38" s="48">
        <f>K38/J38</f>
        <v>0.26023487122407551</v>
      </c>
      <c r="N38" s="44">
        <v>0.03</v>
      </c>
      <c r="O38" s="19">
        <f t="shared" si="6"/>
        <v>58200</v>
      </c>
      <c r="P38" s="16"/>
      <c r="Q38" s="16">
        <v>45408</v>
      </c>
      <c r="R38" s="9">
        <v>2</v>
      </c>
      <c r="S38" s="16">
        <f t="shared" si="7"/>
        <v>45406</v>
      </c>
      <c r="T38" s="12" t="s">
        <v>35</v>
      </c>
      <c r="U38" s="42" t="s">
        <v>406</v>
      </c>
      <c r="V38" s="14" t="s">
        <v>407</v>
      </c>
      <c r="W38" s="71" t="s">
        <v>408</v>
      </c>
      <c r="X38" t="str">
        <f>VLOOKUP(C38,[2]Sheet1!$C$4:$C$122,1,0)</f>
        <v>S413055</v>
      </c>
    </row>
    <row r="39" spans="1:24" ht="22.15" customHeight="1">
      <c r="A39" s="9">
        <f t="shared" si="3"/>
        <v>36</v>
      </c>
      <c r="B39" s="9" t="s">
        <v>90</v>
      </c>
      <c r="C39" s="10" t="s">
        <v>115</v>
      </c>
      <c r="D39" s="27" t="s">
        <v>116</v>
      </c>
      <c r="E39" s="12" t="s">
        <v>30</v>
      </c>
      <c r="F39" s="13" t="s">
        <v>40</v>
      </c>
      <c r="G39" s="14" t="s">
        <v>32</v>
      </c>
      <c r="H39" s="12" t="s">
        <v>48</v>
      </c>
      <c r="I39" s="19">
        <v>572618.47</v>
      </c>
      <c r="J39" s="19">
        <v>85179.786666666696</v>
      </c>
      <c r="K39" s="19">
        <v>85000</v>
      </c>
      <c r="L39" s="84">
        <f t="shared" si="5"/>
        <v>85000</v>
      </c>
      <c r="M39" s="19"/>
      <c r="N39" s="44">
        <v>0.03</v>
      </c>
      <c r="O39" s="19">
        <f t="shared" si="6"/>
        <v>82450</v>
      </c>
      <c r="P39" s="65" t="s">
        <v>117</v>
      </c>
      <c r="Q39" s="70">
        <v>45404</v>
      </c>
      <c r="R39" s="9">
        <v>3</v>
      </c>
      <c r="S39" s="16">
        <f t="shared" si="7"/>
        <v>45401</v>
      </c>
      <c r="T39" s="12" t="s">
        <v>35</v>
      </c>
      <c r="U39" s="42" t="s">
        <v>409</v>
      </c>
      <c r="V39" s="9" t="s">
        <v>43</v>
      </c>
      <c r="W39" s="23" t="s">
        <v>83</v>
      </c>
      <c r="X39" t="str">
        <f>VLOOKUP(C39,[2]Sheet1!$C$4:$C$122,1,0)</f>
        <v>S413130</v>
      </c>
    </row>
    <row r="40" spans="1:24" s="26" customFormat="1" ht="22.15" customHeight="1">
      <c r="A40" s="9">
        <f t="shared" si="3"/>
        <v>37</v>
      </c>
      <c r="B40" s="9" t="s">
        <v>45</v>
      </c>
      <c r="C40" s="10" t="s">
        <v>144</v>
      </c>
      <c r="D40" s="11" t="s">
        <v>145</v>
      </c>
      <c r="E40" s="12" t="s">
        <v>30</v>
      </c>
      <c r="F40" s="13" t="s">
        <v>31</v>
      </c>
      <c r="G40" s="14" t="s">
        <v>32</v>
      </c>
      <c r="H40" s="12" t="s">
        <v>48</v>
      </c>
      <c r="I40" s="19">
        <v>204947.43</v>
      </c>
      <c r="J40" s="19">
        <v>48387.716</v>
      </c>
      <c r="K40" s="19">
        <v>70000</v>
      </c>
      <c r="L40" s="19">
        <f t="shared" si="5"/>
        <v>70000</v>
      </c>
      <c r="M40" s="19"/>
      <c r="N40" s="44">
        <v>0.03</v>
      </c>
      <c r="O40" s="19">
        <f t="shared" si="6"/>
        <v>67900</v>
      </c>
      <c r="P40" s="42"/>
      <c r="Q40" s="16">
        <v>45404</v>
      </c>
      <c r="R40" s="9">
        <v>3</v>
      </c>
      <c r="S40" s="16">
        <f t="shared" si="7"/>
        <v>45401</v>
      </c>
      <c r="T40" s="12" t="s">
        <v>70</v>
      </c>
      <c r="U40" s="42" t="s">
        <v>410</v>
      </c>
      <c r="V40" s="9" t="s">
        <v>36</v>
      </c>
      <c r="W40" s="23"/>
      <c r="X40" t="str">
        <f>VLOOKUP(C40,[2]Sheet1!$C$4:$C$122,1,0)</f>
        <v>S432036</v>
      </c>
    </row>
    <row r="41" spans="1:24" ht="22.15" customHeight="1">
      <c r="A41" s="9">
        <f t="shared" si="3"/>
        <v>38</v>
      </c>
      <c r="B41" s="9" t="s">
        <v>90</v>
      </c>
      <c r="C41" s="10" t="s">
        <v>91</v>
      </c>
      <c r="D41" s="27" t="s">
        <v>92</v>
      </c>
      <c r="E41" s="12" t="s">
        <v>30</v>
      </c>
      <c r="F41" s="13" t="s">
        <v>93</v>
      </c>
      <c r="G41" s="14" t="s">
        <v>32</v>
      </c>
      <c r="H41" s="12" t="s">
        <v>48</v>
      </c>
      <c r="I41" s="19">
        <v>280736.58</v>
      </c>
      <c r="J41" s="19">
        <v>64281.737333333302</v>
      </c>
      <c r="K41" s="19">
        <v>60000</v>
      </c>
      <c r="L41" s="19">
        <f t="shared" si="5"/>
        <v>60000</v>
      </c>
      <c r="M41" s="19"/>
      <c r="N41" s="44"/>
      <c r="O41" s="19">
        <f t="shared" si="6"/>
        <v>60000</v>
      </c>
      <c r="P41" s="42"/>
      <c r="Q41" s="16">
        <v>45405</v>
      </c>
      <c r="R41" s="9">
        <v>2</v>
      </c>
      <c r="S41" s="16">
        <f t="shared" si="7"/>
        <v>45403</v>
      </c>
      <c r="T41" s="12" t="s">
        <v>35</v>
      </c>
      <c r="U41" s="42" t="s">
        <v>411</v>
      </c>
      <c r="V41" s="9" t="s">
        <v>36</v>
      </c>
      <c r="W41" s="23"/>
      <c r="X41" t="str">
        <f>VLOOKUP(C41,[2]Sheet1!$C$4:$C$122,1,0)</f>
        <v>S413175</v>
      </c>
    </row>
    <row r="42" spans="1:24" s="26" customFormat="1" ht="22.15" customHeight="1">
      <c r="A42" s="9">
        <f t="shared" si="3"/>
        <v>39</v>
      </c>
      <c r="B42" s="9" t="s">
        <v>27</v>
      </c>
      <c r="C42" s="63" t="s">
        <v>28</v>
      </c>
      <c r="D42" s="11" t="s">
        <v>29</v>
      </c>
      <c r="E42" s="12" t="s">
        <v>30</v>
      </c>
      <c r="F42" s="13" t="s">
        <v>31</v>
      </c>
      <c r="G42" s="14" t="s">
        <v>32</v>
      </c>
      <c r="H42" s="12" t="s">
        <v>48</v>
      </c>
      <c r="I42" s="7">
        <v>145000</v>
      </c>
      <c r="J42" s="19">
        <v>74574.890666666703</v>
      </c>
      <c r="K42" s="7">
        <v>70000</v>
      </c>
      <c r="L42" s="19">
        <f t="shared" si="5"/>
        <v>70000</v>
      </c>
      <c r="M42" s="48">
        <f>K42/J42</f>
        <v>0.93865373953928466</v>
      </c>
      <c r="N42" s="67">
        <v>0.03</v>
      </c>
      <c r="O42" s="19">
        <f t="shared" si="6"/>
        <v>67900</v>
      </c>
      <c r="P42" s="42" t="s">
        <v>34</v>
      </c>
      <c r="Q42" s="16">
        <v>45405</v>
      </c>
      <c r="R42" s="9">
        <v>1</v>
      </c>
      <c r="S42" s="16">
        <f t="shared" si="7"/>
        <v>45404</v>
      </c>
      <c r="T42" s="12" t="s">
        <v>35</v>
      </c>
      <c r="U42" s="42" t="s">
        <v>412</v>
      </c>
      <c r="V42" s="9" t="s">
        <v>36</v>
      </c>
      <c r="W42" s="23" t="s">
        <v>37</v>
      </c>
      <c r="X42" t="str">
        <f>VLOOKUP(C42,[2]Sheet1!$C$4:$C$122,1,0)</f>
        <v>S413037</v>
      </c>
    </row>
    <row r="43" spans="1:24" s="26" customFormat="1" ht="22.15" customHeight="1">
      <c r="A43" s="9">
        <f t="shared" si="3"/>
        <v>40</v>
      </c>
      <c r="B43" s="9" t="s">
        <v>27</v>
      </c>
      <c r="C43" s="10" t="s">
        <v>79</v>
      </c>
      <c r="D43" s="11" t="s">
        <v>80</v>
      </c>
      <c r="E43" s="12" t="s">
        <v>30</v>
      </c>
      <c r="F43" s="13" t="s">
        <v>40</v>
      </c>
      <c r="G43" s="14" t="s">
        <v>32</v>
      </c>
      <c r="H43" s="12" t="s">
        <v>48</v>
      </c>
      <c r="I43" s="7">
        <v>1950333.4</v>
      </c>
      <c r="J43" s="19">
        <v>127522.073333333</v>
      </c>
      <c r="K43" s="19">
        <v>50000</v>
      </c>
      <c r="L43" s="19">
        <f t="shared" si="5"/>
        <v>50000</v>
      </c>
      <c r="M43" s="48">
        <f>K43/J43</f>
        <v>0.39208898266031011</v>
      </c>
      <c r="N43" s="67">
        <v>0.03</v>
      </c>
      <c r="O43" s="19">
        <f t="shared" si="6"/>
        <v>48500</v>
      </c>
      <c r="P43" s="42" t="s">
        <v>64</v>
      </c>
      <c r="Q43" s="16">
        <v>45406</v>
      </c>
      <c r="R43" s="9">
        <v>2</v>
      </c>
      <c r="S43" s="16">
        <f t="shared" si="7"/>
        <v>45404</v>
      </c>
      <c r="T43" s="12" t="s">
        <v>35</v>
      </c>
      <c r="U43" s="42" t="s">
        <v>413</v>
      </c>
      <c r="V43" s="9" t="s">
        <v>43</v>
      </c>
      <c r="W43" s="23"/>
      <c r="X43" t="str">
        <f>VLOOKUP(C43,[2]Sheet1!$C$4:$C$122,1,0)</f>
        <v>S413033</v>
      </c>
    </row>
    <row r="44" spans="1:24" ht="22.15" customHeight="1">
      <c r="A44" s="9">
        <f t="shared" si="3"/>
        <v>41</v>
      </c>
      <c r="B44" s="9" t="s">
        <v>27</v>
      </c>
      <c r="C44" s="63" t="s">
        <v>62</v>
      </c>
      <c r="D44" s="11" t="s">
        <v>63</v>
      </c>
      <c r="E44" s="12" t="s">
        <v>30</v>
      </c>
      <c r="F44" s="13" t="s">
        <v>31</v>
      </c>
      <c r="G44" s="14" t="s">
        <v>32</v>
      </c>
      <c r="H44" s="12" t="s">
        <v>48</v>
      </c>
      <c r="I44" s="7">
        <v>2367700.7400000002</v>
      </c>
      <c r="J44" s="19">
        <v>85999.325333333298</v>
      </c>
      <c r="K44" s="19">
        <v>50000</v>
      </c>
      <c r="L44" s="135">
        <f t="shared" si="5"/>
        <v>50000</v>
      </c>
      <c r="M44" s="48">
        <f>K44/J44</f>
        <v>0.58139990989696777</v>
      </c>
      <c r="N44" s="67">
        <v>0.03</v>
      </c>
      <c r="O44" s="19">
        <f t="shared" si="6"/>
        <v>48500</v>
      </c>
      <c r="P44" s="42" t="s">
        <v>64</v>
      </c>
      <c r="Q44" s="16">
        <v>45407</v>
      </c>
      <c r="R44" s="9">
        <v>1</v>
      </c>
      <c r="S44" s="16">
        <f t="shared" si="7"/>
        <v>45406</v>
      </c>
      <c r="T44" s="12" t="s">
        <v>35</v>
      </c>
      <c r="U44" s="42" t="s">
        <v>414</v>
      </c>
      <c r="V44" s="9" t="s">
        <v>65</v>
      </c>
      <c r="W44" s="23"/>
      <c r="X44" t="str">
        <f>VLOOKUP(C44,[2]Sheet1!$C$4:$C$122,1,0)</f>
        <v>S413034</v>
      </c>
    </row>
    <row r="45" spans="1:24" ht="22.15" customHeight="1">
      <c r="A45" s="9">
        <f t="shared" si="3"/>
        <v>42</v>
      </c>
      <c r="B45" s="9" t="s">
        <v>27</v>
      </c>
      <c r="C45" s="63" t="s">
        <v>482</v>
      </c>
      <c r="D45" s="11" t="s">
        <v>483</v>
      </c>
      <c r="E45" s="12" t="s">
        <v>30</v>
      </c>
      <c r="F45" s="13" t="s">
        <v>31</v>
      </c>
      <c r="G45" s="14" t="s">
        <v>32</v>
      </c>
      <c r="H45" s="12" t="s">
        <v>48</v>
      </c>
      <c r="I45" s="7">
        <v>138595.35999999999</v>
      </c>
      <c r="J45" s="19">
        <v>31096.67733333334</v>
      </c>
      <c r="K45" s="19">
        <v>20000</v>
      </c>
      <c r="L45" s="135">
        <f t="shared" si="5"/>
        <v>20000</v>
      </c>
      <c r="M45" s="48"/>
      <c r="N45" s="67">
        <v>0.03</v>
      </c>
      <c r="O45" s="19">
        <f t="shared" ref="O45" si="8">L45*(1-N45)</f>
        <v>19400</v>
      </c>
      <c r="P45" s="42" t="s">
        <v>64</v>
      </c>
      <c r="Q45" s="16">
        <v>45412</v>
      </c>
      <c r="R45" s="9">
        <v>1</v>
      </c>
      <c r="S45" s="16">
        <f t="shared" ref="S45" si="9">Q45-R45</f>
        <v>45411</v>
      </c>
      <c r="T45" s="12" t="s">
        <v>35</v>
      </c>
      <c r="U45" s="42"/>
      <c r="V45" s="9" t="s">
        <v>484</v>
      </c>
      <c r="W45" s="23"/>
    </row>
    <row r="46" spans="1:24" ht="22.15" customHeight="1">
      <c r="A46" s="9">
        <f t="shared" si="3"/>
        <v>43</v>
      </c>
      <c r="B46" s="9" t="s">
        <v>27</v>
      </c>
      <c r="C46" s="10" t="s">
        <v>52</v>
      </c>
      <c r="D46" s="11" t="s">
        <v>481</v>
      </c>
      <c r="E46" s="12" t="s">
        <v>30</v>
      </c>
      <c r="F46" s="13" t="s">
        <v>31</v>
      </c>
      <c r="G46" s="14" t="s">
        <v>32</v>
      </c>
      <c r="H46" s="12" t="s">
        <v>48</v>
      </c>
      <c r="I46" s="7">
        <v>2002126.41</v>
      </c>
      <c r="J46" s="19">
        <v>126804.529333333</v>
      </c>
      <c r="K46" s="19">
        <v>30000</v>
      </c>
      <c r="L46" s="19">
        <f t="shared" si="5"/>
        <v>30000</v>
      </c>
      <c r="M46" s="48">
        <f>K46/J46</f>
        <v>0.23658460906501644</v>
      </c>
      <c r="N46" s="44">
        <v>0.03</v>
      </c>
      <c r="O46" s="19">
        <f t="shared" si="6"/>
        <v>29100</v>
      </c>
      <c r="P46" s="68" t="s">
        <v>55</v>
      </c>
      <c r="Q46" s="16">
        <v>45405</v>
      </c>
      <c r="R46" s="9">
        <v>3</v>
      </c>
      <c r="S46" s="16">
        <f t="shared" si="7"/>
        <v>45402</v>
      </c>
      <c r="T46" s="12" t="s">
        <v>35</v>
      </c>
      <c r="U46" s="42" t="s">
        <v>415</v>
      </c>
      <c r="V46" s="9" t="s">
        <v>36</v>
      </c>
      <c r="W46" s="23" t="s">
        <v>57</v>
      </c>
      <c r="X46" t="str">
        <f>VLOOKUP(C46,[2]Sheet1!$C$4:$C$122,1,0)</f>
        <v>S413064</v>
      </c>
    </row>
    <row r="47" spans="1:24" ht="22.15" customHeight="1">
      <c r="A47" s="9">
        <f t="shared" si="3"/>
        <v>44</v>
      </c>
      <c r="B47" s="9" t="s">
        <v>27</v>
      </c>
      <c r="C47" s="10" t="s">
        <v>119</v>
      </c>
      <c r="D47" s="11" t="s">
        <v>120</v>
      </c>
      <c r="E47" s="12" t="s">
        <v>30</v>
      </c>
      <c r="F47" s="13" t="s">
        <v>40</v>
      </c>
      <c r="G47" s="14" t="s">
        <v>32</v>
      </c>
      <c r="H47" s="12" t="s">
        <v>48</v>
      </c>
      <c r="I47" s="19">
        <v>2786350.28</v>
      </c>
      <c r="J47" s="19">
        <v>88434.695999999996</v>
      </c>
      <c r="K47" s="19">
        <v>50000</v>
      </c>
      <c r="L47" s="19">
        <f t="shared" si="5"/>
        <v>50000</v>
      </c>
      <c r="M47" s="48">
        <f>K47/J47</f>
        <v>0.56538895096105724</v>
      </c>
      <c r="N47" s="44">
        <v>0.03</v>
      </c>
      <c r="O47" s="19">
        <f t="shared" si="6"/>
        <v>48500</v>
      </c>
      <c r="P47" s="42"/>
      <c r="Q47" s="16">
        <v>45407</v>
      </c>
      <c r="R47" s="9">
        <v>3</v>
      </c>
      <c r="S47" s="16">
        <f t="shared" si="7"/>
        <v>45404</v>
      </c>
      <c r="T47" s="12" t="s">
        <v>35</v>
      </c>
      <c r="U47" s="42" t="s">
        <v>416</v>
      </c>
      <c r="V47" s="9" t="s">
        <v>36</v>
      </c>
      <c r="W47" s="23" t="s">
        <v>83</v>
      </c>
      <c r="X47" t="str">
        <f>VLOOKUP(C47,[2]Sheet1!$C$4:$C$122,1,0)</f>
        <v>S413035</v>
      </c>
    </row>
    <row r="48" spans="1:24" ht="20.100000000000001" customHeight="1">
      <c r="A48" s="9">
        <f t="shared" si="3"/>
        <v>45</v>
      </c>
      <c r="B48" s="9" t="s">
        <v>45</v>
      </c>
      <c r="C48" s="10" t="s">
        <v>477</v>
      </c>
      <c r="D48" s="11" t="s">
        <v>478</v>
      </c>
      <c r="E48" s="12" t="s">
        <v>30</v>
      </c>
      <c r="F48" s="12" t="s">
        <v>40</v>
      </c>
      <c r="G48" s="13" t="s">
        <v>32</v>
      </c>
      <c r="H48" s="12" t="s">
        <v>48</v>
      </c>
      <c r="I48" s="19">
        <v>26942.549999999981</v>
      </c>
      <c r="J48" s="19">
        <v>15654.405333333299</v>
      </c>
      <c r="K48" s="19">
        <v>15000</v>
      </c>
      <c r="L48" s="19">
        <f t="shared" ref="L48:L51" si="10">K48</f>
        <v>15000</v>
      </c>
      <c r="M48" s="48"/>
      <c r="N48" s="50"/>
      <c r="O48" s="19">
        <f t="shared" si="6"/>
        <v>15000</v>
      </c>
      <c r="P48" s="19"/>
      <c r="Q48" s="16"/>
      <c r="R48" s="9"/>
      <c r="S48" s="16"/>
      <c r="T48" s="12"/>
      <c r="U48" s="7"/>
      <c r="V48" s="9" t="s">
        <v>479</v>
      </c>
      <c r="W48" s="23"/>
    </row>
    <row r="49" spans="1:24" ht="20.100000000000001" customHeight="1">
      <c r="A49" s="9">
        <f t="shared" si="3"/>
        <v>46</v>
      </c>
      <c r="B49" s="9" t="s">
        <v>45</v>
      </c>
      <c r="C49" s="10" t="s">
        <v>488</v>
      </c>
      <c r="D49" s="11" t="s">
        <v>489</v>
      </c>
      <c r="E49" s="12" t="s">
        <v>30</v>
      </c>
      <c r="F49" s="12" t="s">
        <v>40</v>
      </c>
      <c r="G49" s="13" t="s">
        <v>490</v>
      </c>
      <c r="H49" s="12" t="s">
        <v>48</v>
      </c>
      <c r="I49" s="19">
        <v>266650.3</v>
      </c>
      <c r="J49" s="19">
        <v>7189.6</v>
      </c>
      <c r="K49" s="19">
        <v>30000</v>
      </c>
      <c r="L49" s="19">
        <f t="shared" si="10"/>
        <v>30000</v>
      </c>
      <c r="M49" s="48"/>
      <c r="N49" s="50"/>
      <c r="O49" s="19">
        <f t="shared" si="6"/>
        <v>30000</v>
      </c>
      <c r="P49" s="19"/>
      <c r="Q49" s="16"/>
      <c r="R49" s="9"/>
      <c r="S49" s="16"/>
      <c r="T49" s="12"/>
      <c r="U49" s="7"/>
      <c r="V49" s="9" t="s">
        <v>491</v>
      </c>
      <c r="W49" s="23"/>
    </row>
    <row r="50" spans="1:24" ht="20.100000000000001" customHeight="1">
      <c r="A50" s="9">
        <f t="shared" si="3"/>
        <v>47</v>
      </c>
      <c r="B50" s="9" t="s">
        <v>45</v>
      </c>
      <c r="C50" s="10" t="s">
        <v>485</v>
      </c>
      <c r="D50" s="11" t="s">
        <v>486</v>
      </c>
      <c r="E50" s="12" t="s">
        <v>30</v>
      </c>
      <c r="F50" s="12" t="s">
        <v>40</v>
      </c>
      <c r="G50" s="13" t="s">
        <v>32</v>
      </c>
      <c r="H50" s="12" t="s">
        <v>48</v>
      </c>
      <c r="I50" s="19">
        <v>151743.19</v>
      </c>
      <c r="J50" s="19">
        <v>12637.872000000003</v>
      </c>
      <c r="K50" s="19">
        <v>10000</v>
      </c>
      <c r="L50" s="19">
        <f t="shared" si="10"/>
        <v>10000</v>
      </c>
      <c r="M50" s="48"/>
      <c r="N50" s="50"/>
      <c r="O50" s="19">
        <f t="shared" si="6"/>
        <v>10000</v>
      </c>
      <c r="P50" s="19"/>
      <c r="Q50" s="16"/>
      <c r="R50" s="9"/>
      <c r="S50" s="16"/>
      <c r="T50" s="12"/>
      <c r="U50" s="7"/>
      <c r="V50" s="9" t="s">
        <v>487</v>
      </c>
      <c r="W50" s="23"/>
    </row>
    <row r="51" spans="1:24" ht="20.100000000000001" customHeight="1">
      <c r="A51" s="9">
        <f t="shared" si="3"/>
        <v>48</v>
      </c>
      <c r="B51" s="9" t="s">
        <v>45</v>
      </c>
      <c r="C51" s="10" t="s">
        <v>492</v>
      </c>
      <c r="D51" s="11" t="s">
        <v>493</v>
      </c>
      <c r="E51" s="12" t="s">
        <v>30</v>
      </c>
      <c r="F51" s="12" t="s">
        <v>40</v>
      </c>
      <c r="G51" s="13" t="s">
        <v>32</v>
      </c>
      <c r="H51" s="12" t="s">
        <v>48</v>
      </c>
      <c r="I51" s="19">
        <v>230686.65000000002</v>
      </c>
      <c r="J51" s="19"/>
      <c r="K51" s="19">
        <v>30000</v>
      </c>
      <c r="L51" s="19">
        <f t="shared" si="10"/>
        <v>30000</v>
      </c>
      <c r="M51" s="48"/>
      <c r="N51" s="50"/>
      <c r="O51" s="19">
        <f t="shared" si="6"/>
        <v>30000</v>
      </c>
      <c r="P51" s="19"/>
      <c r="Q51" s="16"/>
      <c r="R51" s="9"/>
      <c r="S51" s="16"/>
      <c r="T51" s="12"/>
      <c r="U51" s="7"/>
      <c r="V51" s="9" t="s">
        <v>494</v>
      </c>
      <c r="W51" s="23"/>
    </row>
    <row r="52" spans="1:24" ht="22.15" customHeight="1">
      <c r="A52" s="9">
        <f t="shared" si="3"/>
        <v>49</v>
      </c>
      <c r="B52" s="9" t="s">
        <v>260</v>
      </c>
      <c r="C52" s="10" t="s">
        <v>215</v>
      </c>
      <c r="D52" s="11" t="s">
        <v>216</v>
      </c>
      <c r="E52" s="9" t="s">
        <v>30</v>
      </c>
      <c r="F52" s="13" t="s">
        <v>40</v>
      </c>
      <c r="G52" s="9" t="s">
        <v>32</v>
      </c>
      <c r="H52" s="12" t="s">
        <v>48</v>
      </c>
      <c r="I52" s="19">
        <v>329677.94</v>
      </c>
      <c r="J52" s="19">
        <v>47265.232000000004</v>
      </c>
      <c r="K52" s="19">
        <v>50000</v>
      </c>
      <c r="L52" s="19">
        <f t="shared" si="5"/>
        <v>50000</v>
      </c>
      <c r="M52" s="19"/>
      <c r="N52" s="44">
        <v>0.03</v>
      </c>
      <c r="O52" s="19">
        <f t="shared" si="6"/>
        <v>48500</v>
      </c>
      <c r="P52" s="16"/>
      <c r="Q52" s="16">
        <v>45408</v>
      </c>
      <c r="R52" s="9">
        <v>3</v>
      </c>
      <c r="S52" s="16">
        <f t="shared" si="7"/>
        <v>45405</v>
      </c>
      <c r="T52" s="12" t="s">
        <v>35</v>
      </c>
      <c r="U52" s="42" t="s">
        <v>417</v>
      </c>
      <c r="V52" s="9" t="s">
        <v>43</v>
      </c>
      <c r="W52" s="23" t="s">
        <v>217</v>
      </c>
      <c r="X52" t="str">
        <f>VLOOKUP(C52,[2]Sheet1!$C$4:$C$122,1,0)</f>
        <v>S413129</v>
      </c>
    </row>
    <row r="53" spans="1:24" ht="22.15" customHeight="1">
      <c r="A53" s="9">
        <f t="shared" si="3"/>
        <v>50</v>
      </c>
      <c r="B53" s="9" t="s">
        <v>45</v>
      </c>
      <c r="C53" s="10" t="s">
        <v>234</v>
      </c>
      <c r="D53" s="11" t="s">
        <v>235</v>
      </c>
      <c r="E53" s="12" t="s">
        <v>30</v>
      </c>
      <c r="F53" s="13" t="s">
        <v>31</v>
      </c>
      <c r="G53" s="14" t="s">
        <v>32</v>
      </c>
      <c r="H53" s="12" t="s">
        <v>48</v>
      </c>
      <c r="I53" s="7">
        <v>570888.88</v>
      </c>
      <c r="J53" s="19">
        <v>82378.045333333401</v>
      </c>
      <c r="K53" s="19">
        <v>50000</v>
      </c>
      <c r="L53" s="19">
        <f t="shared" si="5"/>
        <v>50000</v>
      </c>
      <c r="M53" s="19"/>
      <c r="N53" s="12"/>
      <c r="O53" s="19">
        <f t="shared" si="6"/>
        <v>50000</v>
      </c>
      <c r="P53" s="19"/>
      <c r="Q53" s="16">
        <v>45423</v>
      </c>
      <c r="R53" s="9">
        <v>15</v>
      </c>
      <c r="S53" s="16">
        <f t="shared" si="7"/>
        <v>45408</v>
      </c>
      <c r="T53" s="12" t="s">
        <v>70</v>
      </c>
      <c r="U53" s="42" t="s">
        <v>418</v>
      </c>
      <c r="V53" s="9" t="s">
        <v>125</v>
      </c>
      <c r="W53" s="23"/>
      <c r="X53" t="str">
        <f>VLOOKUP(C53,[2]Sheet1!$C$4:$C$122,1,0)</f>
        <v>S431010</v>
      </c>
    </row>
    <row r="54" spans="1:24" ht="22.15" customHeight="1">
      <c r="A54" s="9">
        <f t="shared" si="3"/>
        <v>51</v>
      </c>
      <c r="B54" s="9" t="s">
        <v>45</v>
      </c>
      <c r="C54" s="10" t="s">
        <v>419</v>
      </c>
      <c r="D54" s="11" t="s">
        <v>420</v>
      </c>
      <c r="E54" s="12" t="s">
        <v>30</v>
      </c>
      <c r="F54" s="13" t="s">
        <v>40</v>
      </c>
      <c r="G54" s="14" t="s">
        <v>32</v>
      </c>
      <c r="H54" s="12" t="s">
        <v>48</v>
      </c>
      <c r="I54" s="7">
        <v>576605.56000000006</v>
      </c>
      <c r="J54" s="19">
        <v>30048.488000000001</v>
      </c>
      <c r="K54" s="19">
        <v>20000</v>
      </c>
      <c r="L54" s="19">
        <f t="shared" si="5"/>
        <v>20000</v>
      </c>
      <c r="M54" s="19"/>
      <c r="N54" s="50">
        <v>0.03</v>
      </c>
      <c r="O54" s="19">
        <f t="shared" si="6"/>
        <v>19400</v>
      </c>
      <c r="P54" s="19"/>
      <c r="Q54" s="16">
        <v>45417</v>
      </c>
      <c r="R54" s="9">
        <v>3</v>
      </c>
      <c r="S54" s="16">
        <f t="shared" ref="S54" si="11">Q54-R54</f>
        <v>45414</v>
      </c>
      <c r="T54" s="12" t="s">
        <v>70</v>
      </c>
      <c r="U54" s="42" t="s">
        <v>421</v>
      </c>
      <c r="V54" s="9" t="s">
        <v>89</v>
      </c>
      <c r="W54" s="23"/>
    </row>
    <row r="55" spans="1:24" ht="22.15" customHeight="1">
      <c r="A55" s="9">
        <f t="shared" si="3"/>
        <v>52</v>
      </c>
      <c r="B55" s="9" t="s">
        <v>27</v>
      </c>
      <c r="C55" s="10" t="s">
        <v>422</v>
      </c>
      <c r="D55" s="11" t="s">
        <v>423</v>
      </c>
      <c r="E55" s="12" t="s">
        <v>30</v>
      </c>
      <c r="F55" s="13" t="s">
        <v>31</v>
      </c>
      <c r="G55" s="14" t="s">
        <v>32</v>
      </c>
      <c r="H55" s="12" t="s">
        <v>48</v>
      </c>
      <c r="I55" s="19">
        <v>1823000.91</v>
      </c>
      <c r="J55" s="19">
        <v>62813.232000000004</v>
      </c>
      <c r="K55" s="19">
        <v>50000</v>
      </c>
      <c r="L55" s="19">
        <f t="shared" si="5"/>
        <v>50000</v>
      </c>
      <c r="M55" s="48">
        <f>K55/J55</f>
        <v>0.79601062400355382</v>
      </c>
      <c r="N55" s="44">
        <v>0.03</v>
      </c>
      <c r="O55" s="19">
        <f t="shared" si="6"/>
        <v>48500</v>
      </c>
      <c r="P55" s="42"/>
      <c r="Q55" s="16">
        <v>45412</v>
      </c>
      <c r="R55" s="9">
        <v>3</v>
      </c>
      <c r="S55" s="16">
        <f t="shared" si="7"/>
        <v>45409</v>
      </c>
      <c r="T55" s="12" t="s">
        <v>70</v>
      </c>
      <c r="U55" s="42" t="s">
        <v>424</v>
      </c>
      <c r="V55" s="9" t="s">
        <v>36</v>
      </c>
      <c r="W55" s="23"/>
      <c r="X55" t="e">
        <f>VLOOKUP(C55,[2]Sheet1!$C$4:$C$122,1,0)</f>
        <v>#N/A</v>
      </c>
    </row>
    <row r="56" spans="1:24" ht="22.15" customHeight="1">
      <c r="A56" s="9">
        <f t="shared" si="3"/>
        <v>53</v>
      </c>
      <c r="B56" s="9" t="s">
        <v>27</v>
      </c>
      <c r="C56" s="10" t="s">
        <v>101</v>
      </c>
      <c r="D56" s="27" t="s">
        <v>102</v>
      </c>
      <c r="E56" s="12" t="s">
        <v>30</v>
      </c>
      <c r="F56" s="13" t="s">
        <v>103</v>
      </c>
      <c r="G56" s="14" t="s">
        <v>32</v>
      </c>
      <c r="H56" s="12" t="s">
        <v>48</v>
      </c>
      <c r="I56" s="19">
        <v>114427.21</v>
      </c>
      <c r="J56" s="19">
        <v>10980.944</v>
      </c>
      <c r="K56" s="19">
        <v>10000</v>
      </c>
      <c r="L56" s="19">
        <f t="shared" si="5"/>
        <v>10000</v>
      </c>
      <c r="M56" s="48">
        <f>K56/J56</f>
        <v>0.91066851811647531</v>
      </c>
      <c r="N56" s="44">
        <v>0.03</v>
      </c>
      <c r="O56" s="19">
        <f t="shared" si="6"/>
        <v>9700</v>
      </c>
      <c r="P56" s="42" t="s">
        <v>64</v>
      </c>
      <c r="Q56" s="16">
        <v>45406</v>
      </c>
      <c r="R56" s="9">
        <v>4</v>
      </c>
      <c r="S56" s="16">
        <f t="shared" si="7"/>
        <v>45402</v>
      </c>
      <c r="T56" s="12" t="s">
        <v>35</v>
      </c>
      <c r="U56" s="42" t="s">
        <v>425</v>
      </c>
      <c r="V56" s="9" t="s">
        <v>43</v>
      </c>
      <c r="W56" s="23"/>
      <c r="X56" t="str">
        <f>VLOOKUP(C56,[2]Sheet1!$C$4:$C$122,1,0)</f>
        <v>S413039</v>
      </c>
    </row>
    <row r="57" spans="1:24" ht="22.15" customHeight="1">
      <c r="A57" s="9">
        <f t="shared" si="3"/>
        <v>54</v>
      </c>
      <c r="B57" s="9" t="s">
        <v>45</v>
      </c>
      <c r="C57" s="10" t="s">
        <v>77</v>
      </c>
      <c r="D57" s="11" t="s">
        <v>78</v>
      </c>
      <c r="E57" s="12" t="s">
        <v>30</v>
      </c>
      <c r="F57" s="13" t="s">
        <v>74</v>
      </c>
      <c r="G57" s="14" t="s">
        <v>32</v>
      </c>
      <c r="H57" s="12" t="s">
        <v>48</v>
      </c>
      <c r="I57" s="7">
        <v>5800</v>
      </c>
      <c r="J57" s="19"/>
      <c r="K57" s="7">
        <v>5800</v>
      </c>
      <c r="L57" s="19">
        <f t="shared" si="5"/>
        <v>5800</v>
      </c>
      <c r="M57" s="19"/>
      <c r="N57" s="12"/>
      <c r="O57" s="19">
        <f t="shared" si="6"/>
        <v>5800</v>
      </c>
      <c r="P57" s="42" t="s">
        <v>49</v>
      </c>
      <c r="Q57" s="16">
        <v>45412.29</v>
      </c>
      <c r="R57" s="9">
        <v>7</v>
      </c>
      <c r="S57" s="16">
        <f t="shared" si="7"/>
        <v>45405.29</v>
      </c>
      <c r="T57" s="12" t="s">
        <v>35</v>
      </c>
      <c r="U57" s="42" t="s">
        <v>426</v>
      </c>
      <c r="V57" s="9" t="s">
        <v>65</v>
      </c>
      <c r="W57" s="23"/>
      <c r="X57" t="str">
        <f>VLOOKUP(C57,[2]Sheet1!$C$4:$C$122,1,0)</f>
        <v>S450003</v>
      </c>
    </row>
    <row r="58" spans="1:24" ht="22.15" customHeight="1">
      <c r="A58" s="9">
        <f t="shared" si="3"/>
        <v>55</v>
      </c>
      <c r="B58" s="9" t="s">
        <v>45</v>
      </c>
      <c r="C58" s="10" t="s">
        <v>255</v>
      </c>
      <c r="D58" s="11" t="s">
        <v>256</v>
      </c>
      <c r="E58" s="12" t="s">
        <v>30</v>
      </c>
      <c r="F58" s="12" t="s">
        <v>40</v>
      </c>
      <c r="G58" s="13" t="s">
        <v>32</v>
      </c>
      <c r="H58" s="12" t="s">
        <v>48</v>
      </c>
      <c r="I58" s="7"/>
      <c r="J58" s="19">
        <v>5547.2120000000004</v>
      </c>
      <c r="K58" s="19">
        <v>5547</v>
      </c>
      <c r="L58" s="19">
        <f t="shared" si="5"/>
        <v>5547</v>
      </c>
      <c r="M58" s="19"/>
      <c r="N58" s="69">
        <v>0.03</v>
      </c>
      <c r="O58" s="19">
        <f t="shared" si="6"/>
        <v>5380.59</v>
      </c>
      <c r="P58" s="19"/>
      <c r="Q58" s="16">
        <v>45407</v>
      </c>
      <c r="R58" s="9">
        <v>5</v>
      </c>
      <c r="S58" s="16">
        <f t="shared" si="7"/>
        <v>45402</v>
      </c>
      <c r="T58" s="12" t="s">
        <v>35</v>
      </c>
      <c r="U58" s="42" t="s">
        <v>427</v>
      </c>
      <c r="V58" s="9" t="s">
        <v>65</v>
      </c>
      <c r="W58" s="23"/>
      <c r="X58" t="str">
        <f>VLOOKUP(C58,[2]Sheet1!$C$4:$C$122,1,0)</f>
        <v>S411018</v>
      </c>
    </row>
    <row r="59" spans="1:24" ht="22.15" customHeight="1">
      <c r="A59" s="9">
        <f t="shared" si="3"/>
        <v>56</v>
      </c>
      <c r="B59" s="9" t="s">
        <v>45</v>
      </c>
      <c r="C59" s="10" t="s">
        <v>222</v>
      </c>
      <c r="D59" s="11" t="s">
        <v>223</v>
      </c>
      <c r="E59" s="12" t="s">
        <v>30</v>
      </c>
      <c r="F59" s="13" t="s">
        <v>31</v>
      </c>
      <c r="G59" s="14" t="s">
        <v>32</v>
      </c>
      <c r="H59" s="12" t="s">
        <v>48</v>
      </c>
      <c r="I59" s="19">
        <v>2996.5</v>
      </c>
      <c r="J59" s="19">
        <v>399.53333333333302</v>
      </c>
      <c r="K59" s="19">
        <v>2996.5</v>
      </c>
      <c r="L59" s="19">
        <f t="shared" si="5"/>
        <v>2996.5</v>
      </c>
      <c r="M59" s="19"/>
      <c r="N59" s="12"/>
      <c r="O59" s="19">
        <f t="shared" si="6"/>
        <v>2996.5</v>
      </c>
      <c r="P59" s="19"/>
      <c r="Q59" s="16">
        <v>45409</v>
      </c>
      <c r="R59" s="9">
        <v>5</v>
      </c>
      <c r="S59" s="16">
        <f t="shared" si="7"/>
        <v>45404</v>
      </c>
      <c r="T59" s="12" t="s">
        <v>70</v>
      </c>
      <c r="U59" s="42" t="s">
        <v>428</v>
      </c>
      <c r="V59" s="9" t="s">
        <v>125</v>
      </c>
      <c r="W59" s="23" t="s">
        <v>221</v>
      </c>
      <c r="X59" t="str">
        <f>VLOOKUP(C59,[2]Sheet1!$C$4:$C$122,1,0)</f>
        <v>S413011</v>
      </c>
    </row>
    <row r="60" spans="1:24" ht="20.100000000000001" customHeight="1">
      <c r="A60" s="9">
        <f t="shared" si="3"/>
        <v>57</v>
      </c>
      <c r="B60" s="9" t="s">
        <v>90</v>
      </c>
      <c r="C60" s="10" t="s">
        <v>169</v>
      </c>
      <c r="D60" s="11" t="s">
        <v>170</v>
      </c>
      <c r="E60" s="12" t="s">
        <v>30</v>
      </c>
      <c r="F60" s="13" t="s">
        <v>40</v>
      </c>
      <c r="G60" s="14" t="s">
        <v>32</v>
      </c>
      <c r="H60" s="12" t="s">
        <v>48</v>
      </c>
      <c r="I60" s="19">
        <v>10000</v>
      </c>
      <c r="J60" s="19">
        <v>10000</v>
      </c>
      <c r="K60" s="19">
        <v>10000</v>
      </c>
      <c r="L60" s="19">
        <v>10000</v>
      </c>
      <c r="M60" s="19"/>
      <c r="N60" s="19"/>
      <c r="O60" s="19">
        <f t="shared" si="6"/>
        <v>10000</v>
      </c>
      <c r="P60" s="42"/>
      <c r="Q60" s="16">
        <v>45404</v>
      </c>
      <c r="R60" s="9">
        <v>1</v>
      </c>
      <c r="S60" s="16">
        <f t="shared" si="7"/>
        <v>45403</v>
      </c>
      <c r="T60" s="12" t="s">
        <v>70</v>
      </c>
      <c r="U60" s="22" t="s">
        <v>429</v>
      </c>
      <c r="V60" s="9" t="s">
        <v>36</v>
      </c>
      <c r="W60" s="9"/>
      <c r="X60" s="23"/>
    </row>
    <row r="61" spans="1:24" ht="22.15" customHeight="1">
      <c r="A61" s="9">
        <f t="shared" si="3"/>
        <v>58</v>
      </c>
      <c r="B61" s="9" t="s">
        <v>260</v>
      </c>
      <c r="C61" s="10" t="s">
        <v>323</v>
      </c>
      <c r="D61" s="27" t="s">
        <v>324</v>
      </c>
      <c r="E61" s="12" t="s">
        <v>30</v>
      </c>
      <c r="F61" s="13" t="s">
        <v>31</v>
      </c>
      <c r="G61" s="14" t="s">
        <v>32</v>
      </c>
      <c r="H61" s="12" t="s">
        <v>48</v>
      </c>
      <c r="I61" s="7">
        <v>100887.74</v>
      </c>
      <c r="J61" s="19">
        <v>13451.6986666667</v>
      </c>
      <c r="K61" s="19">
        <v>40000</v>
      </c>
      <c r="L61" s="19">
        <f t="shared" si="5"/>
        <v>40000</v>
      </c>
      <c r="M61" s="19"/>
      <c r="N61" s="50">
        <v>0.03</v>
      </c>
      <c r="O61" s="19">
        <f t="shared" si="6"/>
        <v>38800</v>
      </c>
      <c r="P61" s="19"/>
      <c r="Q61" s="16">
        <v>45409</v>
      </c>
      <c r="R61" s="9">
        <v>3</v>
      </c>
      <c r="S61" s="16">
        <f t="shared" si="7"/>
        <v>45406</v>
      </c>
      <c r="T61" s="12" t="s">
        <v>35</v>
      </c>
      <c r="U61" s="42" t="s">
        <v>430</v>
      </c>
      <c r="V61" s="9" t="s">
        <v>36</v>
      </c>
      <c r="W61" s="23"/>
      <c r="X61" t="str">
        <f>VLOOKUP(C61,[2]Sheet1!$C$4:$C$122,1,0)</f>
        <v>S413004</v>
      </c>
    </row>
    <row r="62" spans="1:24" ht="22.15" customHeight="1">
      <c r="A62" s="9">
        <f t="shared" si="3"/>
        <v>59</v>
      </c>
      <c r="B62" s="9" t="s">
        <v>27</v>
      </c>
      <c r="C62" s="10" t="s">
        <v>162</v>
      </c>
      <c r="D62" s="11" t="s">
        <v>163</v>
      </c>
      <c r="E62" s="12" t="s">
        <v>30</v>
      </c>
      <c r="F62" s="13" t="s">
        <v>31</v>
      </c>
      <c r="G62" s="14" t="s">
        <v>32</v>
      </c>
      <c r="H62" s="12" t="s">
        <v>48</v>
      </c>
      <c r="I62" s="19">
        <v>317889.28000000003</v>
      </c>
      <c r="J62" s="19">
        <v>16360.841333333299</v>
      </c>
      <c r="K62" s="19">
        <v>30000</v>
      </c>
      <c r="L62" s="19">
        <f t="shared" si="5"/>
        <v>30000</v>
      </c>
      <c r="M62" s="48">
        <f>K62/J62</f>
        <v>1.8336465337438674</v>
      </c>
      <c r="N62" s="44">
        <v>0.03</v>
      </c>
      <c r="O62" s="19">
        <f t="shared" si="6"/>
        <v>29100</v>
      </c>
      <c r="P62" s="42"/>
      <c r="Q62" s="16">
        <v>45405</v>
      </c>
      <c r="R62" s="9">
        <v>3</v>
      </c>
      <c r="S62" s="16">
        <f t="shared" si="7"/>
        <v>45402</v>
      </c>
      <c r="T62" s="12" t="s">
        <v>70</v>
      </c>
      <c r="U62" s="42" t="s">
        <v>431</v>
      </c>
      <c r="V62" s="9" t="s">
        <v>36</v>
      </c>
      <c r="W62" s="23"/>
      <c r="X62" t="str">
        <f>VLOOKUP(C62,[2]Sheet1!$C$4:$C$122,1,0)</f>
        <v>S413053</v>
      </c>
    </row>
    <row r="63" spans="1:24" ht="22.15" customHeight="1">
      <c r="A63" s="9">
        <f t="shared" si="3"/>
        <v>60</v>
      </c>
      <c r="B63" s="64" t="s">
        <v>27</v>
      </c>
      <c r="C63" s="10" t="s">
        <v>38</v>
      </c>
      <c r="D63" s="11" t="s">
        <v>39</v>
      </c>
      <c r="E63" s="12" t="s">
        <v>30</v>
      </c>
      <c r="F63" s="13" t="s">
        <v>40</v>
      </c>
      <c r="G63" s="14" t="s">
        <v>32</v>
      </c>
      <c r="H63" s="12" t="s">
        <v>48</v>
      </c>
      <c r="I63" s="7">
        <v>1120877.0900000001</v>
      </c>
      <c r="J63" s="19">
        <v>47669.489333333302</v>
      </c>
      <c r="K63" s="19">
        <v>40000</v>
      </c>
      <c r="L63" s="19">
        <f t="shared" si="5"/>
        <v>40000</v>
      </c>
      <c r="M63" s="48">
        <f>K63/J63</f>
        <v>0.83911114969779332</v>
      </c>
      <c r="N63" s="44">
        <v>0.03</v>
      </c>
      <c r="O63" s="19">
        <f t="shared" si="6"/>
        <v>38800</v>
      </c>
      <c r="P63" s="68" t="s">
        <v>42</v>
      </c>
      <c r="Q63" s="16">
        <v>45405</v>
      </c>
      <c r="R63" s="9">
        <v>3</v>
      </c>
      <c r="S63" s="16">
        <f t="shared" si="7"/>
        <v>45402</v>
      </c>
      <c r="T63" s="12" t="s">
        <v>35</v>
      </c>
      <c r="U63" s="42" t="s">
        <v>432</v>
      </c>
      <c r="V63" s="9" t="s">
        <v>43</v>
      </c>
      <c r="W63" s="23" t="s">
        <v>44</v>
      </c>
      <c r="X63" t="str">
        <f>VLOOKUP(C63,[2]Sheet1!$C$4:$C$122,1,0)</f>
        <v>S413066</v>
      </c>
    </row>
    <row r="64" spans="1:24" ht="22.15" customHeight="1">
      <c r="A64" s="9">
        <f t="shared" si="3"/>
        <v>61</v>
      </c>
      <c r="B64" s="9" t="s">
        <v>90</v>
      </c>
      <c r="C64" s="10" t="s">
        <v>106</v>
      </c>
      <c r="D64" s="27" t="s">
        <v>107</v>
      </c>
      <c r="E64" s="12" t="s">
        <v>30</v>
      </c>
      <c r="F64" s="13" t="s">
        <v>74</v>
      </c>
      <c r="G64" s="14" t="s">
        <v>32</v>
      </c>
      <c r="H64" s="12" t="s">
        <v>48</v>
      </c>
      <c r="I64" s="19">
        <v>313466.93</v>
      </c>
      <c r="J64" s="19">
        <v>32662.965333333301</v>
      </c>
      <c r="K64" s="19">
        <v>30000</v>
      </c>
      <c r="L64" s="19">
        <f t="shared" si="5"/>
        <v>30000</v>
      </c>
      <c r="M64" s="19"/>
      <c r="N64" s="44">
        <v>0.03</v>
      </c>
      <c r="O64" s="19">
        <f t="shared" si="6"/>
        <v>29100</v>
      </c>
      <c r="P64" s="42"/>
      <c r="Q64" s="16">
        <v>45407</v>
      </c>
      <c r="R64" s="9">
        <v>4</v>
      </c>
      <c r="S64" s="16">
        <f t="shared" si="7"/>
        <v>45403</v>
      </c>
      <c r="T64" s="12" t="s">
        <v>35</v>
      </c>
      <c r="U64" s="42" t="s">
        <v>433</v>
      </c>
      <c r="V64" s="9" t="s">
        <v>65</v>
      </c>
      <c r="W64" s="23"/>
      <c r="X64" t="str">
        <f>VLOOKUP(C64,[2]Sheet1!$C$4:$C$122,1,0)</f>
        <v>S413020</v>
      </c>
    </row>
    <row r="65" spans="1:24" ht="22.15" customHeight="1">
      <c r="A65" s="9">
        <f t="shared" si="3"/>
        <v>62</v>
      </c>
      <c r="B65" s="9" t="s">
        <v>27</v>
      </c>
      <c r="C65" s="10" t="s">
        <v>261</v>
      </c>
      <c r="D65" s="11" t="s">
        <v>262</v>
      </c>
      <c r="E65" s="12" t="s">
        <v>30</v>
      </c>
      <c r="F65" s="12" t="s">
        <v>40</v>
      </c>
      <c r="G65" s="13" t="s">
        <v>32</v>
      </c>
      <c r="H65" s="12" t="s">
        <v>48</v>
      </c>
      <c r="I65" s="7">
        <v>490600.74</v>
      </c>
      <c r="J65" s="19">
        <v>85343.793333333306</v>
      </c>
      <c r="K65" s="19">
        <v>20000</v>
      </c>
      <c r="L65" s="19">
        <f t="shared" si="5"/>
        <v>20000</v>
      </c>
      <c r="M65" s="48">
        <f>K65/J65</f>
        <v>0.23434627427309895</v>
      </c>
      <c r="N65" s="50">
        <v>0.03</v>
      </c>
      <c r="O65" s="19">
        <f t="shared" si="6"/>
        <v>19400</v>
      </c>
      <c r="P65" s="19"/>
      <c r="Q65" s="16">
        <v>45408</v>
      </c>
      <c r="R65" s="9">
        <v>5</v>
      </c>
      <c r="S65" s="16">
        <f t="shared" si="7"/>
        <v>45403</v>
      </c>
      <c r="T65" s="12" t="s">
        <v>35</v>
      </c>
      <c r="U65" s="42" t="s">
        <v>434</v>
      </c>
      <c r="V65" s="9" t="s">
        <v>65</v>
      </c>
      <c r="W65" s="23"/>
      <c r="X65" t="str">
        <f>VLOOKUP(C65,[2]Sheet1!$C$4:$C$122,1,0)</f>
        <v>S413073</v>
      </c>
    </row>
    <row r="66" spans="1:24" ht="22.15" customHeight="1">
      <c r="A66" s="9">
        <f t="shared" si="3"/>
        <v>63</v>
      </c>
      <c r="B66" s="9" t="s">
        <v>45</v>
      </c>
      <c r="C66" s="10" t="s">
        <v>104</v>
      </c>
      <c r="D66" s="27" t="s">
        <v>105</v>
      </c>
      <c r="E66" s="12" t="s">
        <v>30</v>
      </c>
      <c r="F66" s="13" t="s">
        <v>74</v>
      </c>
      <c r="G66" s="14" t="s">
        <v>32</v>
      </c>
      <c r="H66" s="12" t="s">
        <v>48</v>
      </c>
      <c r="I66" s="19">
        <v>352121.33</v>
      </c>
      <c r="J66" s="19">
        <v>4198.3786666666701</v>
      </c>
      <c r="K66" s="19">
        <v>30000</v>
      </c>
      <c r="L66" s="19">
        <f t="shared" si="5"/>
        <v>30000</v>
      </c>
      <c r="M66" s="19"/>
      <c r="N66" s="44">
        <v>0.03</v>
      </c>
      <c r="O66" s="19">
        <f t="shared" si="6"/>
        <v>29100</v>
      </c>
      <c r="P66" s="42"/>
      <c r="Q66" s="16">
        <v>45410</v>
      </c>
      <c r="R66" s="9">
        <v>4</v>
      </c>
      <c r="S66" s="16">
        <f t="shared" si="7"/>
        <v>45406</v>
      </c>
      <c r="T66" s="12" t="s">
        <v>35</v>
      </c>
      <c r="U66" s="42" t="s">
        <v>435</v>
      </c>
      <c r="V66" s="9" t="s">
        <v>36</v>
      </c>
      <c r="W66" s="23"/>
      <c r="X66" t="str">
        <f>VLOOKUP(C66,[2]Sheet1!$C$4:$C$122,1,0)</f>
        <v>S434002</v>
      </c>
    </row>
    <row r="67" spans="1:24" ht="22.15" customHeight="1">
      <c r="A67" s="9">
        <f t="shared" si="3"/>
        <v>64</v>
      </c>
      <c r="B67" s="9" t="s">
        <v>27</v>
      </c>
      <c r="C67" s="10" t="s">
        <v>326</v>
      </c>
      <c r="D67" s="11" t="s">
        <v>327</v>
      </c>
      <c r="E67" s="12" t="s">
        <v>30</v>
      </c>
      <c r="F67" s="13" t="s">
        <v>31</v>
      </c>
      <c r="G67" s="14" t="s">
        <v>32</v>
      </c>
      <c r="H67" s="12" t="s">
        <v>48</v>
      </c>
      <c r="I67" s="19">
        <v>70239.08</v>
      </c>
      <c r="J67" s="19">
        <v>70239.08</v>
      </c>
      <c r="K67" s="19">
        <v>30000</v>
      </c>
      <c r="L67" s="19">
        <f t="shared" si="5"/>
        <v>30000</v>
      </c>
      <c r="M67" s="48">
        <f>K67/J67</f>
        <v>0.42711265580357827</v>
      </c>
      <c r="N67" s="44"/>
      <c r="O67" s="19">
        <f t="shared" si="6"/>
        <v>30000</v>
      </c>
      <c r="P67" s="42"/>
      <c r="Q67" s="16">
        <v>45412</v>
      </c>
      <c r="R67" s="9">
        <v>3</v>
      </c>
      <c r="S67" s="16">
        <f t="shared" si="7"/>
        <v>45409</v>
      </c>
      <c r="T67" s="12" t="s">
        <v>70</v>
      </c>
      <c r="U67" s="42" t="s">
        <v>436</v>
      </c>
      <c r="V67" s="9" t="s">
        <v>36</v>
      </c>
      <c r="W67" s="23"/>
      <c r="X67" t="str">
        <f>VLOOKUP(C67,[2]Sheet1!$C$4:$C$122,1,0)</f>
        <v>S413156</v>
      </c>
    </row>
    <row r="68" spans="1:24" ht="22.15" customHeight="1">
      <c r="A68" s="9">
        <f t="shared" si="3"/>
        <v>65</v>
      </c>
      <c r="B68" s="9" t="s">
        <v>27</v>
      </c>
      <c r="C68" s="10" t="s">
        <v>156</v>
      </c>
      <c r="D68" s="11" t="s">
        <v>157</v>
      </c>
      <c r="E68" s="12" t="s">
        <v>30</v>
      </c>
      <c r="F68" s="13" t="s">
        <v>40</v>
      </c>
      <c r="G68" s="14" t="s">
        <v>32</v>
      </c>
      <c r="H68" s="12" t="s">
        <v>48</v>
      </c>
      <c r="I68" s="19">
        <v>1925793.4</v>
      </c>
      <c r="J68" s="19">
        <v>46814.415999999997</v>
      </c>
      <c r="K68" s="19">
        <v>20000</v>
      </c>
      <c r="L68" s="19">
        <f t="shared" si="5"/>
        <v>20000</v>
      </c>
      <c r="M68" s="48">
        <f>K68/J68</f>
        <v>0.4272188293452171</v>
      </c>
      <c r="N68" s="44">
        <v>0.03</v>
      </c>
      <c r="O68" s="19">
        <f t="shared" si="6"/>
        <v>19400</v>
      </c>
      <c r="P68" s="42"/>
      <c r="Q68" s="16">
        <v>45408</v>
      </c>
      <c r="R68" s="9">
        <v>3</v>
      </c>
      <c r="S68" s="16">
        <f t="shared" si="7"/>
        <v>45405</v>
      </c>
      <c r="T68" s="12" t="s">
        <v>70</v>
      </c>
      <c r="U68" s="42" t="s">
        <v>437</v>
      </c>
      <c r="V68" s="9" t="s">
        <v>43</v>
      </c>
      <c r="W68" s="23" t="s">
        <v>158</v>
      </c>
      <c r="X68" t="str">
        <f>VLOOKUP(C68,[2]Sheet1!$C$4:$C$122,1,0)</f>
        <v>S413047</v>
      </c>
    </row>
    <row r="69" spans="1:24" ht="20.100000000000001" customHeight="1">
      <c r="A69" s="9">
        <f t="shared" si="3"/>
        <v>66</v>
      </c>
      <c r="B69" s="9" t="s">
        <v>27</v>
      </c>
      <c r="C69" s="10" t="s">
        <v>263</v>
      </c>
      <c r="D69" s="11" t="s">
        <v>264</v>
      </c>
      <c r="E69" s="12" t="s">
        <v>30</v>
      </c>
      <c r="F69" s="12" t="s">
        <v>40</v>
      </c>
      <c r="G69" s="13" t="s">
        <v>32</v>
      </c>
      <c r="H69" s="12" t="s">
        <v>48</v>
      </c>
      <c r="I69" s="7">
        <v>1551594.46</v>
      </c>
      <c r="J69" s="19">
        <v>29543.0693333333</v>
      </c>
      <c r="K69" s="19">
        <v>10000</v>
      </c>
      <c r="L69" s="19">
        <f t="shared" si="5"/>
        <v>10000</v>
      </c>
      <c r="M69" s="48">
        <f>K69/J69</f>
        <v>0.3384888647543825</v>
      </c>
      <c r="N69" s="50">
        <v>0.03</v>
      </c>
      <c r="O69" s="19">
        <f t="shared" si="6"/>
        <v>9700</v>
      </c>
      <c r="P69" s="19"/>
      <c r="Q69" s="16">
        <v>45409</v>
      </c>
      <c r="R69" s="9"/>
      <c r="S69" s="16">
        <f t="shared" si="7"/>
        <v>45409</v>
      </c>
      <c r="T69" s="12" t="s">
        <v>35</v>
      </c>
      <c r="U69" s="7" t="s">
        <v>438</v>
      </c>
      <c r="V69" s="35" t="s">
        <v>65</v>
      </c>
      <c r="W69" s="23"/>
    </row>
    <row r="70" spans="1:24" ht="20.100000000000001" customHeight="1">
      <c r="A70" s="9">
        <f t="shared" si="3"/>
        <v>67</v>
      </c>
      <c r="B70" s="9" t="s">
        <v>45</v>
      </c>
      <c r="C70" s="10" t="s">
        <v>439</v>
      </c>
      <c r="D70" s="11" t="s">
        <v>440</v>
      </c>
      <c r="E70" s="12" t="s">
        <v>30</v>
      </c>
      <c r="F70" s="12" t="s">
        <v>40</v>
      </c>
      <c r="G70" s="13" t="s">
        <v>32</v>
      </c>
      <c r="H70" s="12" t="s">
        <v>48</v>
      </c>
      <c r="I70" s="19">
        <v>9000</v>
      </c>
      <c r="J70" s="19"/>
      <c r="K70" s="19">
        <v>9000</v>
      </c>
      <c r="L70" s="19">
        <f t="shared" si="5"/>
        <v>9000</v>
      </c>
      <c r="M70" s="48"/>
      <c r="N70" s="50"/>
      <c r="O70" s="19">
        <f t="shared" si="6"/>
        <v>9000</v>
      </c>
      <c r="P70" s="19"/>
      <c r="Q70" s="16">
        <v>45419</v>
      </c>
      <c r="R70" s="9">
        <v>7</v>
      </c>
      <c r="S70" s="16">
        <f t="shared" si="7"/>
        <v>45412</v>
      </c>
      <c r="T70" s="12" t="s">
        <v>35</v>
      </c>
      <c r="U70" s="7" t="s">
        <v>441</v>
      </c>
      <c r="V70" s="35" t="s">
        <v>65</v>
      </c>
      <c r="W70" s="23" t="s">
        <v>480</v>
      </c>
    </row>
    <row r="71" spans="1:24" ht="20.100000000000001" customHeight="1">
      <c r="A71" s="9">
        <f t="shared" si="3"/>
        <v>68</v>
      </c>
      <c r="B71" s="9" t="s">
        <v>45</v>
      </c>
      <c r="C71" s="10" t="s">
        <v>442</v>
      </c>
      <c r="D71" s="11" t="s">
        <v>443</v>
      </c>
      <c r="E71" s="12" t="s">
        <v>30</v>
      </c>
      <c r="F71" s="12" t="s">
        <v>476</v>
      </c>
      <c r="G71" s="13" t="s">
        <v>32</v>
      </c>
      <c r="H71" s="12" t="s">
        <v>48</v>
      </c>
      <c r="I71" s="19">
        <v>5102.09</v>
      </c>
      <c r="J71" s="19"/>
      <c r="K71" s="19">
        <v>5102.09</v>
      </c>
      <c r="L71" s="19">
        <f t="shared" si="5"/>
        <v>5102.09</v>
      </c>
      <c r="M71" s="48"/>
      <c r="N71" s="50"/>
      <c r="O71" s="19">
        <f t="shared" si="6"/>
        <v>5102.09</v>
      </c>
      <c r="P71" s="19"/>
      <c r="Q71" s="16">
        <v>45416</v>
      </c>
      <c r="R71" s="9">
        <v>3</v>
      </c>
      <c r="S71" s="16">
        <v>45412</v>
      </c>
      <c r="T71" s="12" t="s">
        <v>35</v>
      </c>
      <c r="U71" s="7" t="s">
        <v>444</v>
      </c>
      <c r="V71" s="35" t="s">
        <v>36</v>
      </c>
      <c r="W71" s="23"/>
    </row>
    <row r="72" spans="1:24" ht="22.15" customHeight="1">
      <c r="A72" s="9">
        <f t="shared" si="3"/>
        <v>69</v>
      </c>
      <c r="B72" s="72" t="s">
        <v>45</v>
      </c>
      <c r="C72" s="73" t="s">
        <v>272</v>
      </c>
      <c r="D72" s="74" t="s">
        <v>273</v>
      </c>
      <c r="E72" s="75" t="s">
        <v>30</v>
      </c>
      <c r="F72" s="76" t="s">
        <v>274</v>
      </c>
      <c r="G72" s="77" t="s">
        <v>274</v>
      </c>
      <c r="H72" s="75" t="s">
        <v>48</v>
      </c>
      <c r="I72" s="84">
        <v>457325.06</v>
      </c>
      <c r="J72" s="84">
        <v>38196.7346666667</v>
      </c>
      <c r="K72" s="84">
        <v>100000</v>
      </c>
      <c r="L72" s="84">
        <f t="shared" si="5"/>
        <v>100000</v>
      </c>
      <c r="M72" s="84"/>
      <c r="N72" s="85"/>
      <c r="O72" s="84">
        <f t="shared" si="6"/>
        <v>100000</v>
      </c>
      <c r="P72" s="86"/>
      <c r="Q72" s="94"/>
      <c r="R72" s="72"/>
      <c r="S72" s="94"/>
      <c r="T72" s="75" t="s">
        <v>70</v>
      </c>
      <c r="U72" s="86" t="s">
        <v>445</v>
      </c>
      <c r="V72" s="72" t="s">
        <v>275</v>
      </c>
      <c r="W72" s="95"/>
      <c r="X72" t="str">
        <f>VLOOKUP(C72,[2]Sheet1!$C$4:$C$122,1,0)</f>
        <v>S511037</v>
      </c>
    </row>
    <row r="73" spans="1:24" ht="22.15" customHeight="1">
      <c r="A73" s="9">
        <f t="shared" si="3"/>
        <v>70</v>
      </c>
      <c r="B73" s="72" t="s">
        <v>45</v>
      </c>
      <c r="C73" s="73" t="s">
        <v>276</v>
      </c>
      <c r="D73" s="74" t="s">
        <v>277</v>
      </c>
      <c r="E73" s="75" t="s">
        <v>30</v>
      </c>
      <c r="F73" s="76" t="s">
        <v>274</v>
      </c>
      <c r="G73" s="77" t="s">
        <v>274</v>
      </c>
      <c r="H73" s="75" t="s">
        <v>48</v>
      </c>
      <c r="I73" s="84">
        <v>181817.67</v>
      </c>
      <c r="J73" s="84">
        <v>24242.356</v>
      </c>
      <c r="K73" s="84">
        <v>50000</v>
      </c>
      <c r="L73" s="84">
        <f t="shared" si="5"/>
        <v>50000</v>
      </c>
      <c r="M73" s="84"/>
      <c r="N73" s="85"/>
      <c r="O73" s="84">
        <f t="shared" si="6"/>
        <v>50000</v>
      </c>
      <c r="P73" s="86"/>
      <c r="Q73" s="94"/>
      <c r="R73" s="72"/>
      <c r="S73" s="94"/>
      <c r="T73" s="75" t="s">
        <v>70</v>
      </c>
      <c r="U73" s="86" t="s">
        <v>446</v>
      </c>
      <c r="V73" s="72" t="s">
        <v>275</v>
      </c>
      <c r="W73" s="95"/>
      <c r="X73" t="str">
        <f>VLOOKUP(C73,[2]Sheet1!$C$4:$C$122,1,0)</f>
        <v>S537036</v>
      </c>
    </row>
    <row r="74" spans="1:24" ht="22.15" customHeight="1">
      <c r="A74" s="9">
        <f t="shared" si="3"/>
        <v>71</v>
      </c>
      <c r="B74" s="72" t="s">
        <v>27</v>
      </c>
      <c r="C74" s="73" t="s">
        <v>447</v>
      </c>
      <c r="D74" s="74" t="s">
        <v>448</v>
      </c>
      <c r="E74" s="75" t="s">
        <v>30</v>
      </c>
      <c r="F74" s="76" t="s">
        <v>274</v>
      </c>
      <c r="G74" s="77" t="s">
        <v>274</v>
      </c>
      <c r="H74" s="75" t="s">
        <v>48</v>
      </c>
      <c r="I74" s="84">
        <v>3312490.44</v>
      </c>
      <c r="J74" s="84">
        <v>2554924.42</v>
      </c>
      <c r="K74" s="84">
        <v>350000</v>
      </c>
      <c r="L74" s="84">
        <f t="shared" si="5"/>
        <v>350000</v>
      </c>
      <c r="M74" s="87"/>
      <c r="N74" s="85">
        <v>0.02</v>
      </c>
      <c r="O74" s="84">
        <f t="shared" si="6"/>
        <v>343000</v>
      </c>
      <c r="P74" s="86"/>
      <c r="Q74" s="94"/>
      <c r="R74" s="72"/>
      <c r="S74" s="94"/>
      <c r="T74" s="75" t="s">
        <v>35</v>
      </c>
      <c r="U74" s="86"/>
      <c r="V74" s="77" t="s">
        <v>275</v>
      </c>
      <c r="W74" s="96"/>
      <c r="X74" t="e">
        <f>VLOOKUP(C74,[2]Sheet1!$C$4:$C$122,1,0)</f>
        <v>#N/A</v>
      </c>
    </row>
    <row r="75" spans="1:24" ht="22.15" customHeight="1">
      <c r="A75" s="9">
        <f t="shared" si="3"/>
        <v>72</v>
      </c>
      <c r="B75" s="72" t="s">
        <v>45</v>
      </c>
      <c r="C75" s="73" t="s">
        <v>449</v>
      </c>
      <c r="D75" s="74" t="s">
        <v>450</v>
      </c>
      <c r="E75" s="75" t="s">
        <v>30</v>
      </c>
      <c r="F75" s="76" t="s">
        <v>274</v>
      </c>
      <c r="G75" s="77" t="s">
        <v>274</v>
      </c>
      <c r="H75" s="75" t="s">
        <v>48</v>
      </c>
      <c r="I75" s="84">
        <v>1355166.4</v>
      </c>
      <c r="J75" s="84">
        <v>180688.85333333301</v>
      </c>
      <c r="K75" s="84">
        <v>200000</v>
      </c>
      <c r="L75" s="84">
        <f t="shared" si="5"/>
        <v>200000</v>
      </c>
      <c r="M75" s="87"/>
      <c r="N75" s="85"/>
      <c r="O75" s="84">
        <f t="shared" si="6"/>
        <v>200000</v>
      </c>
      <c r="P75" s="86"/>
      <c r="Q75" s="94"/>
      <c r="R75" s="72"/>
      <c r="S75" s="94"/>
      <c r="T75" s="75" t="s">
        <v>35</v>
      </c>
      <c r="U75" s="86"/>
      <c r="V75" s="77" t="s">
        <v>275</v>
      </c>
      <c r="W75" s="96"/>
      <c r="X75" t="e">
        <f>VLOOKUP(C75,[2]Sheet1!$C$4:$C$122,1,0)</f>
        <v>#N/A</v>
      </c>
    </row>
    <row r="76" spans="1:24" ht="22.15" customHeight="1">
      <c r="A76" s="9">
        <f t="shared" si="3"/>
        <v>73</v>
      </c>
      <c r="B76" s="35" t="s">
        <v>45</v>
      </c>
      <c r="C76" s="36" t="s">
        <v>328</v>
      </c>
      <c r="D76" s="37" t="s">
        <v>329</v>
      </c>
      <c r="E76" s="38" t="s">
        <v>280</v>
      </c>
      <c r="F76" s="39" t="s">
        <v>330</v>
      </c>
      <c r="G76" s="40" t="s">
        <v>331</v>
      </c>
      <c r="H76" s="38" t="s">
        <v>48</v>
      </c>
      <c r="I76" s="52">
        <v>323063</v>
      </c>
      <c r="J76" s="52"/>
      <c r="K76" s="52">
        <v>30000</v>
      </c>
      <c r="L76" s="52">
        <f t="shared" si="5"/>
        <v>30000</v>
      </c>
      <c r="M76" s="52"/>
      <c r="N76" s="38"/>
      <c r="O76" s="52">
        <f t="shared" si="6"/>
        <v>30000</v>
      </c>
      <c r="P76" s="53"/>
      <c r="Q76" s="61"/>
      <c r="R76" s="35"/>
      <c r="S76" s="61"/>
      <c r="T76" s="38" t="s">
        <v>35</v>
      </c>
      <c r="U76" s="53"/>
      <c r="V76" s="35" t="s">
        <v>451</v>
      </c>
      <c r="W76" s="62" t="s">
        <v>280</v>
      </c>
      <c r="X76" t="str">
        <f>VLOOKUP(C76,[2]Sheet1!$C$4:$C$122,1,0)</f>
        <v>S511032</v>
      </c>
    </row>
    <row r="77" spans="1:24" ht="20.100000000000001" customHeight="1">
      <c r="A77" s="9">
        <f t="shared" si="3"/>
        <v>74</v>
      </c>
      <c r="B77" s="35" t="s">
        <v>45</v>
      </c>
      <c r="C77" s="36" t="s">
        <v>286</v>
      </c>
      <c r="D77" s="37" t="s">
        <v>287</v>
      </c>
      <c r="E77" s="38" t="s">
        <v>280</v>
      </c>
      <c r="F77" s="39" t="s">
        <v>31</v>
      </c>
      <c r="G77" s="40" t="s">
        <v>180</v>
      </c>
      <c r="H77" s="38" t="s">
        <v>41</v>
      </c>
      <c r="I77" s="51">
        <v>314000</v>
      </c>
      <c r="J77" s="52"/>
      <c r="K77" s="52">
        <v>20000</v>
      </c>
      <c r="L77" s="52">
        <f t="shared" si="5"/>
        <v>20000</v>
      </c>
      <c r="M77" s="52"/>
      <c r="N77" s="38"/>
      <c r="O77" s="52">
        <f t="shared" si="6"/>
        <v>20000</v>
      </c>
      <c r="P77" s="53"/>
      <c r="Q77" s="61"/>
      <c r="R77" s="35"/>
      <c r="S77" s="61"/>
      <c r="T77" s="38" t="s">
        <v>35</v>
      </c>
      <c r="U77" s="51"/>
      <c r="V77" s="35" t="s">
        <v>181</v>
      </c>
      <c r="W77" s="62" t="s">
        <v>280</v>
      </c>
    </row>
    <row r="78" spans="1:24" ht="22.15" customHeight="1">
      <c r="A78" s="9">
        <f t="shared" ref="A78:A92" si="12">ROW()-3</f>
        <v>75</v>
      </c>
      <c r="B78" s="35" t="s">
        <v>45</v>
      </c>
      <c r="C78" s="36" t="s">
        <v>292</v>
      </c>
      <c r="D78" s="37" t="s">
        <v>293</v>
      </c>
      <c r="E78" s="38" t="s">
        <v>280</v>
      </c>
      <c r="F78" s="39" t="s">
        <v>31</v>
      </c>
      <c r="G78" s="40" t="s">
        <v>54</v>
      </c>
      <c r="H78" s="38" t="s">
        <v>41</v>
      </c>
      <c r="I78" s="51">
        <v>67552.399999999994</v>
      </c>
      <c r="J78" s="52"/>
      <c r="K78" s="52">
        <v>20000</v>
      </c>
      <c r="L78" s="52">
        <f t="shared" si="5"/>
        <v>20000</v>
      </c>
      <c r="M78" s="52"/>
      <c r="N78" s="38"/>
      <c r="O78" s="52">
        <f t="shared" si="6"/>
        <v>20000</v>
      </c>
      <c r="P78" s="53"/>
      <c r="Q78" s="61"/>
      <c r="R78" s="35"/>
      <c r="S78" s="61"/>
      <c r="T78" s="38" t="s">
        <v>35</v>
      </c>
      <c r="U78" s="53" t="s">
        <v>452</v>
      </c>
      <c r="V78" s="35" t="s">
        <v>125</v>
      </c>
      <c r="W78" s="62" t="s">
        <v>280</v>
      </c>
      <c r="X78" t="str">
        <f>VLOOKUP(C78,[2]Sheet1!$C$4:$C$122,1,0)</f>
        <v>S411047</v>
      </c>
    </row>
    <row r="79" spans="1:24" ht="22.15" customHeight="1">
      <c r="A79" s="9">
        <f t="shared" si="12"/>
        <v>76</v>
      </c>
      <c r="B79" s="35" t="s">
        <v>45</v>
      </c>
      <c r="C79" s="36" t="s">
        <v>453</v>
      </c>
      <c r="D79" s="37" t="s">
        <v>454</v>
      </c>
      <c r="E79" s="38" t="s">
        <v>280</v>
      </c>
      <c r="F79" s="39" t="s">
        <v>40</v>
      </c>
      <c r="G79" s="40" t="s">
        <v>54</v>
      </c>
      <c r="H79" s="38" t="s">
        <v>48</v>
      </c>
      <c r="I79" s="52">
        <v>896630.84</v>
      </c>
      <c r="J79" s="52"/>
      <c r="K79" s="52">
        <v>40000</v>
      </c>
      <c r="L79" s="52">
        <f t="shared" ref="L79:L92" si="13">K79</f>
        <v>40000</v>
      </c>
      <c r="M79" s="52"/>
      <c r="N79" s="38"/>
      <c r="O79" s="52">
        <f t="shared" ref="O79:O91" si="14">L79*(1-N79)</f>
        <v>40000</v>
      </c>
      <c r="P79" s="53"/>
      <c r="Q79" s="61"/>
      <c r="R79" s="35"/>
      <c r="S79" s="61"/>
      <c r="T79" s="38" t="s">
        <v>35</v>
      </c>
      <c r="U79" s="53" t="s">
        <v>455</v>
      </c>
      <c r="V79" s="35" t="s">
        <v>181</v>
      </c>
      <c r="W79" s="62" t="s">
        <v>280</v>
      </c>
      <c r="X79" t="e">
        <f>VLOOKUP(C79,[2]Sheet1!$C$4:$C$122,1,0)</f>
        <v>#N/A</v>
      </c>
    </row>
    <row r="80" spans="1:24" ht="22.15" customHeight="1">
      <c r="A80" s="9">
        <f t="shared" si="12"/>
        <v>77</v>
      </c>
      <c r="B80" s="35" t="s">
        <v>45</v>
      </c>
      <c r="C80" s="36" t="s">
        <v>282</v>
      </c>
      <c r="D80" s="37" t="s">
        <v>283</v>
      </c>
      <c r="E80" s="38" t="s">
        <v>280</v>
      </c>
      <c r="F80" s="39" t="s">
        <v>40</v>
      </c>
      <c r="G80" s="40" t="s">
        <v>54</v>
      </c>
      <c r="H80" s="38" t="s">
        <v>48</v>
      </c>
      <c r="I80" s="51">
        <v>269669.96000000002</v>
      </c>
      <c r="J80" s="52"/>
      <c r="K80" s="52">
        <v>20000</v>
      </c>
      <c r="L80" s="52">
        <f t="shared" si="13"/>
        <v>20000</v>
      </c>
      <c r="M80" s="52"/>
      <c r="N80" s="38"/>
      <c r="O80" s="52">
        <f t="shared" si="14"/>
        <v>20000</v>
      </c>
      <c r="P80" s="53"/>
      <c r="Q80" s="61"/>
      <c r="R80" s="35"/>
      <c r="S80" s="61"/>
      <c r="T80" s="38" t="s">
        <v>35</v>
      </c>
      <c r="U80" s="53" t="s">
        <v>456</v>
      </c>
      <c r="V80" s="35" t="s">
        <v>181</v>
      </c>
      <c r="W80" s="62" t="s">
        <v>280</v>
      </c>
      <c r="X80" t="str">
        <f>VLOOKUP(C80,[2]Sheet1!$C$4:$C$122,1,0)</f>
        <v>S433027</v>
      </c>
    </row>
    <row r="81" spans="1:24" ht="22.15" customHeight="1">
      <c r="A81" s="9">
        <f t="shared" si="12"/>
        <v>78</v>
      </c>
      <c r="B81" s="35" t="s">
        <v>45</v>
      </c>
      <c r="C81" s="36" t="s">
        <v>457</v>
      </c>
      <c r="D81" s="37" t="s">
        <v>458</v>
      </c>
      <c r="E81" s="38" t="s">
        <v>280</v>
      </c>
      <c r="F81" s="39" t="s">
        <v>31</v>
      </c>
      <c r="G81" s="40" t="s">
        <v>54</v>
      </c>
      <c r="H81" s="38"/>
      <c r="I81" s="51">
        <v>116230.66</v>
      </c>
      <c r="J81" s="52">
        <v>7271.1239999999998</v>
      </c>
      <c r="K81" s="52">
        <v>10000</v>
      </c>
      <c r="L81" s="52">
        <f t="shared" si="13"/>
        <v>10000</v>
      </c>
      <c r="M81" s="52"/>
      <c r="N81" s="38"/>
      <c r="O81" s="52">
        <f t="shared" si="14"/>
        <v>10000</v>
      </c>
      <c r="P81" s="53"/>
      <c r="Q81" s="61"/>
      <c r="R81" s="35"/>
      <c r="S81" s="61"/>
      <c r="T81" s="38" t="s">
        <v>35</v>
      </c>
      <c r="U81" s="53" t="s">
        <v>459</v>
      </c>
      <c r="V81" s="35" t="s">
        <v>36</v>
      </c>
      <c r="W81" s="62" t="s">
        <v>460</v>
      </c>
    </row>
    <row r="82" spans="1:24" ht="22.15" customHeight="1">
      <c r="A82" s="9">
        <f t="shared" si="12"/>
        <v>79</v>
      </c>
      <c r="B82" s="29" t="s">
        <v>90</v>
      </c>
      <c r="C82" s="30" t="s">
        <v>361</v>
      </c>
      <c r="D82" s="31" t="s">
        <v>461</v>
      </c>
      <c r="E82" s="32" t="s">
        <v>172</v>
      </c>
      <c r="F82" s="33" t="s">
        <v>31</v>
      </c>
      <c r="G82" s="34" t="s">
        <v>180</v>
      </c>
      <c r="H82" s="32" t="s">
        <v>48</v>
      </c>
      <c r="I82" s="43"/>
      <c r="J82" s="43"/>
      <c r="K82" s="43">
        <v>50000</v>
      </c>
      <c r="L82" s="43">
        <f t="shared" si="13"/>
        <v>50000</v>
      </c>
      <c r="M82" s="43"/>
      <c r="N82" s="46"/>
      <c r="O82" s="43">
        <f t="shared" si="14"/>
        <v>50000</v>
      </c>
      <c r="P82" s="47"/>
      <c r="Q82" s="57"/>
      <c r="R82" s="29"/>
      <c r="S82" s="57"/>
      <c r="T82" s="32" t="s">
        <v>70</v>
      </c>
      <c r="U82" s="47" t="s">
        <v>462</v>
      </c>
      <c r="V82" s="29" t="s">
        <v>205</v>
      </c>
      <c r="W82" s="59" t="s">
        <v>363</v>
      </c>
      <c r="X82" t="str">
        <f>VLOOKUP(C82,[2]Sheet1!$C$4:$C$122,1,0)</f>
        <v>S513222</v>
      </c>
    </row>
    <row r="83" spans="1:24" ht="22.15" customHeight="1">
      <c r="A83" s="9">
        <f t="shared" si="12"/>
        <v>80</v>
      </c>
      <c r="B83" s="29" t="s">
        <v>90</v>
      </c>
      <c r="C83" s="30" t="s">
        <v>178</v>
      </c>
      <c r="D83" s="31" t="s">
        <v>179</v>
      </c>
      <c r="E83" s="32" t="s">
        <v>172</v>
      </c>
      <c r="F83" s="33" t="s">
        <v>40</v>
      </c>
      <c r="G83" s="34" t="s">
        <v>180</v>
      </c>
      <c r="H83" s="32" t="s">
        <v>48</v>
      </c>
      <c r="I83" s="43">
        <v>140700</v>
      </c>
      <c r="J83" s="43">
        <v>18760</v>
      </c>
      <c r="K83" s="43">
        <v>20000</v>
      </c>
      <c r="L83" s="43">
        <f t="shared" si="13"/>
        <v>20000</v>
      </c>
      <c r="M83" s="43"/>
      <c r="N83" s="46"/>
      <c r="O83" s="43">
        <f t="shared" si="14"/>
        <v>20000</v>
      </c>
      <c r="P83" s="47"/>
      <c r="Q83" s="57"/>
      <c r="R83" s="29"/>
      <c r="S83" s="57"/>
      <c r="T83" s="32" t="s">
        <v>70</v>
      </c>
      <c r="U83" s="47"/>
      <c r="V83" s="29" t="s">
        <v>181</v>
      </c>
      <c r="W83" s="59" t="s">
        <v>182</v>
      </c>
      <c r="X83" t="str">
        <f>VLOOKUP(C83,[2]Sheet1!$C$4:$C$122,1,0)</f>
        <v>S513151</v>
      </c>
    </row>
    <row r="84" spans="1:24" ht="22.15" customHeight="1">
      <c r="A84" s="9">
        <f t="shared" si="12"/>
        <v>81</v>
      </c>
      <c r="B84" s="29" t="s">
        <v>45</v>
      </c>
      <c r="C84" s="30" t="s">
        <v>265</v>
      </c>
      <c r="D84" s="31" t="s">
        <v>266</v>
      </c>
      <c r="E84" s="32" t="s">
        <v>172</v>
      </c>
      <c r="F84" s="33" t="s">
        <v>40</v>
      </c>
      <c r="G84" s="34" t="s">
        <v>180</v>
      </c>
      <c r="H84" s="32" t="s">
        <v>48</v>
      </c>
      <c r="I84" s="43">
        <v>117200</v>
      </c>
      <c r="J84" s="43"/>
      <c r="K84" s="43">
        <v>20000</v>
      </c>
      <c r="L84" s="43">
        <f t="shared" si="13"/>
        <v>20000</v>
      </c>
      <c r="M84" s="43"/>
      <c r="N84" s="46"/>
      <c r="O84" s="43">
        <f t="shared" si="14"/>
        <v>20000</v>
      </c>
      <c r="P84" s="47"/>
      <c r="Q84" s="57"/>
      <c r="R84" s="29"/>
      <c r="S84" s="57"/>
      <c r="T84" s="32" t="s">
        <v>70</v>
      </c>
      <c r="U84" s="47"/>
      <c r="V84" s="29" t="s">
        <v>181</v>
      </c>
      <c r="W84" s="59" t="s">
        <v>267</v>
      </c>
      <c r="X84" t="str">
        <f>VLOOKUP(C84,[2]Sheet1!$C$4:$C$122,1,0)</f>
        <v>S412004</v>
      </c>
    </row>
    <row r="85" spans="1:24" ht="22.15" customHeight="1">
      <c r="A85" s="9">
        <f t="shared" si="12"/>
        <v>82</v>
      </c>
      <c r="B85" s="78" t="s">
        <v>90</v>
      </c>
      <c r="C85" s="79" t="s">
        <v>175</v>
      </c>
      <c r="D85" s="80" t="s">
        <v>176</v>
      </c>
      <c r="E85" s="81" t="s">
        <v>172</v>
      </c>
      <c r="F85" s="82" t="s">
        <v>40</v>
      </c>
      <c r="G85" s="83" t="s">
        <v>173</v>
      </c>
      <c r="H85" s="81" t="s">
        <v>48</v>
      </c>
      <c r="I85" s="88">
        <v>39000</v>
      </c>
      <c r="J85" s="88"/>
      <c r="K85" s="88">
        <v>39000</v>
      </c>
      <c r="L85" s="88">
        <f t="shared" si="13"/>
        <v>39000</v>
      </c>
      <c r="M85" s="88"/>
      <c r="N85" s="89"/>
      <c r="O85" s="88">
        <f t="shared" si="14"/>
        <v>39000</v>
      </c>
      <c r="P85" s="90"/>
      <c r="Q85" s="97"/>
      <c r="R85" s="78"/>
      <c r="S85" s="97"/>
      <c r="T85" s="81" t="s">
        <v>70</v>
      </c>
      <c r="U85" s="90" t="s">
        <v>463</v>
      </c>
      <c r="V85" s="78" t="s">
        <v>89</v>
      </c>
      <c r="W85" s="98" t="s">
        <v>177</v>
      </c>
      <c r="X85" t="str">
        <f>VLOOKUP(C85,[2]Sheet1!$C$4:$C$122,1,0)</f>
        <v>S513004</v>
      </c>
    </row>
    <row r="86" spans="1:24" ht="22.15" customHeight="1">
      <c r="A86" s="9">
        <f t="shared" si="12"/>
        <v>83</v>
      </c>
      <c r="B86" s="78"/>
      <c r="C86" s="79"/>
      <c r="D86" s="80" t="s">
        <v>332</v>
      </c>
      <c r="E86" s="81" t="s">
        <v>172</v>
      </c>
      <c r="F86" s="82" t="s">
        <v>31</v>
      </c>
      <c r="G86" s="83" t="s">
        <v>173</v>
      </c>
      <c r="H86" s="81" t="s">
        <v>48</v>
      </c>
      <c r="I86" s="88"/>
      <c r="J86" s="88"/>
      <c r="K86" s="88">
        <v>11000</v>
      </c>
      <c r="L86" s="88">
        <f t="shared" si="13"/>
        <v>11000</v>
      </c>
      <c r="M86" s="88"/>
      <c r="N86" s="89"/>
      <c r="O86" s="88">
        <f t="shared" si="14"/>
        <v>11000</v>
      </c>
      <c r="P86" s="90"/>
      <c r="Q86" s="97"/>
      <c r="R86" s="78"/>
      <c r="S86" s="97"/>
      <c r="T86" s="81" t="s">
        <v>70</v>
      </c>
      <c r="U86" s="90"/>
      <c r="V86" s="78" t="s">
        <v>205</v>
      </c>
      <c r="W86" s="98"/>
      <c r="X86" t="e">
        <f>VLOOKUP(C86,[2]Sheet1!$C$4:$C$122,1,0)</f>
        <v>#N/A</v>
      </c>
    </row>
    <row r="87" spans="1:24" ht="22.15" customHeight="1">
      <c r="A87" s="9">
        <f t="shared" si="12"/>
        <v>84</v>
      </c>
      <c r="B87" s="78"/>
      <c r="C87" s="79"/>
      <c r="D87" s="80" t="s">
        <v>335</v>
      </c>
      <c r="E87" s="81" t="s">
        <v>172</v>
      </c>
      <c r="F87" s="82" t="s">
        <v>31</v>
      </c>
      <c r="G87" s="83" t="s">
        <v>173</v>
      </c>
      <c r="H87" s="81" t="s">
        <v>48</v>
      </c>
      <c r="I87" s="88"/>
      <c r="J87" s="88"/>
      <c r="K87" s="88">
        <v>20000</v>
      </c>
      <c r="L87" s="88">
        <f t="shared" si="13"/>
        <v>20000</v>
      </c>
      <c r="M87" s="88"/>
      <c r="N87" s="89"/>
      <c r="O87" s="88">
        <f t="shared" si="14"/>
        <v>20000</v>
      </c>
      <c r="P87" s="90"/>
      <c r="Q87" s="97"/>
      <c r="R87" s="78"/>
      <c r="S87" s="97"/>
      <c r="T87" s="81" t="s">
        <v>70</v>
      </c>
      <c r="U87" s="90"/>
      <c r="V87" s="78" t="s">
        <v>205</v>
      </c>
      <c r="W87" s="98" t="s">
        <v>336</v>
      </c>
      <c r="X87" t="e">
        <f>VLOOKUP(C87,[2]Sheet1!$C$4:$C$122,1,0)</f>
        <v>#N/A</v>
      </c>
    </row>
    <row r="88" spans="1:24" ht="22.15" customHeight="1">
      <c r="A88" s="9">
        <f t="shared" si="12"/>
        <v>85</v>
      </c>
      <c r="B88" s="78"/>
      <c r="C88" s="79"/>
      <c r="D88" s="80" t="s">
        <v>337</v>
      </c>
      <c r="E88" s="81" t="s">
        <v>172</v>
      </c>
      <c r="F88" s="82" t="s">
        <v>31</v>
      </c>
      <c r="G88" s="83" t="s">
        <v>173</v>
      </c>
      <c r="H88" s="81" t="s">
        <v>48</v>
      </c>
      <c r="I88" s="88"/>
      <c r="J88" s="88"/>
      <c r="K88" s="88">
        <v>20680</v>
      </c>
      <c r="L88" s="88">
        <f t="shared" si="13"/>
        <v>20680</v>
      </c>
      <c r="M88" s="88"/>
      <c r="N88" s="89"/>
      <c r="O88" s="88">
        <f t="shared" si="14"/>
        <v>20680</v>
      </c>
      <c r="P88" s="90"/>
      <c r="Q88" s="97"/>
      <c r="R88" s="78"/>
      <c r="S88" s="97"/>
      <c r="T88" s="81" t="s">
        <v>70</v>
      </c>
      <c r="U88" s="90"/>
      <c r="V88" s="78" t="s">
        <v>205</v>
      </c>
      <c r="W88" s="98" t="s">
        <v>338</v>
      </c>
      <c r="X88" t="e">
        <f>VLOOKUP(C88,[2]Sheet1!$C$4:$C$122,1,0)</f>
        <v>#N/A</v>
      </c>
    </row>
    <row r="89" spans="1:24" ht="22.15" customHeight="1">
      <c r="A89" s="9">
        <f t="shared" si="12"/>
        <v>86</v>
      </c>
      <c r="B89" s="78"/>
      <c r="C89" s="79"/>
      <c r="D89" s="80" t="s">
        <v>341</v>
      </c>
      <c r="E89" s="81" t="s">
        <v>172</v>
      </c>
      <c r="F89" s="82" t="s">
        <v>31</v>
      </c>
      <c r="G89" s="83" t="s">
        <v>173</v>
      </c>
      <c r="H89" s="81" t="s">
        <v>48</v>
      </c>
      <c r="I89" s="88"/>
      <c r="J89" s="88"/>
      <c r="K89" s="88">
        <v>18000</v>
      </c>
      <c r="L89" s="88">
        <f t="shared" si="13"/>
        <v>18000</v>
      </c>
      <c r="M89" s="88"/>
      <c r="N89" s="89"/>
      <c r="O89" s="88">
        <f t="shared" si="14"/>
        <v>18000</v>
      </c>
      <c r="P89" s="90"/>
      <c r="Q89" s="97"/>
      <c r="R89" s="78"/>
      <c r="S89" s="97"/>
      <c r="T89" s="81" t="s">
        <v>70</v>
      </c>
      <c r="U89" s="90"/>
      <c r="V89" s="78" t="s">
        <v>205</v>
      </c>
      <c r="W89" s="98" t="s">
        <v>342</v>
      </c>
      <c r="X89" t="e">
        <f>VLOOKUP(C89,[2]Sheet1!$C$4:$C$122,1,0)</f>
        <v>#N/A</v>
      </c>
    </row>
    <row r="90" spans="1:24" ht="22.15" customHeight="1">
      <c r="A90" s="9">
        <f t="shared" si="12"/>
        <v>87</v>
      </c>
      <c r="B90" s="78"/>
      <c r="C90" s="79"/>
      <c r="D90" s="80" t="s">
        <v>343</v>
      </c>
      <c r="E90" s="81" t="s">
        <v>172</v>
      </c>
      <c r="F90" s="82" t="s">
        <v>31</v>
      </c>
      <c r="G90" s="83" t="s">
        <v>173</v>
      </c>
      <c r="H90" s="81" t="s">
        <v>48</v>
      </c>
      <c r="I90" s="88"/>
      <c r="J90" s="88"/>
      <c r="K90" s="88">
        <v>25000</v>
      </c>
      <c r="L90" s="88">
        <f t="shared" si="13"/>
        <v>25000</v>
      </c>
      <c r="M90" s="88"/>
      <c r="N90" s="89"/>
      <c r="O90" s="88">
        <f t="shared" si="14"/>
        <v>25000</v>
      </c>
      <c r="P90" s="90"/>
      <c r="Q90" s="97"/>
      <c r="R90" s="78"/>
      <c r="S90" s="97"/>
      <c r="T90" s="81" t="s">
        <v>70</v>
      </c>
      <c r="U90" s="90"/>
      <c r="V90" s="78" t="s">
        <v>205</v>
      </c>
      <c r="W90" s="98" t="s">
        <v>344</v>
      </c>
      <c r="X90" t="e">
        <f>VLOOKUP(C90,[2]Sheet1!$C$4:$C$122,1,0)</f>
        <v>#N/A</v>
      </c>
    </row>
    <row r="91" spans="1:24" ht="22.15" customHeight="1">
      <c r="A91" s="9">
        <f t="shared" si="12"/>
        <v>88</v>
      </c>
      <c r="B91" s="78" t="s">
        <v>27</v>
      </c>
      <c r="C91" s="79" t="s">
        <v>464</v>
      </c>
      <c r="D91" s="80" t="s">
        <v>345</v>
      </c>
      <c r="E91" s="81" t="s">
        <v>172</v>
      </c>
      <c r="F91" s="82" t="s">
        <v>40</v>
      </c>
      <c r="G91" s="83" t="s">
        <v>173</v>
      </c>
      <c r="H91" s="81" t="s">
        <v>48</v>
      </c>
      <c r="I91" s="88">
        <v>9212.92</v>
      </c>
      <c r="J91" s="88">
        <v>9212.92</v>
      </c>
      <c r="K91" s="88">
        <v>9212.92</v>
      </c>
      <c r="L91" s="88">
        <f t="shared" si="13"/>
        <v>9212.92</v>
      </c>
      <c r="M91" s="91">
        <f>K91/J91</f>
        <v>1</v>
      </c>
      <c r="N91" s="89"/>
      <c r="O91" s="88">
        <f t="shared" si="14"/>
        <v>9212.92</v>
      </c>
      <c r="P91" s="90"/>
      <c r="Q91" s="97"/>
      <c r="R91" s="78"/>
      <c r="S91" s="97"/>
      <c r="T91" s="81" t="s">
        <v>35</v>
      </c>
      <c r="U91" s="90" t="s">
        <v>465</v>
      </c>
      <c r="V91" s="83" t="s">
        <v>89</v>
      </c>
      <c r="W91" s="99" t="s">
        <v>346</v>
      </c>
      <c r="X91" t="str">
        <f>VLOOKUP(C91,[2]Sheet1!$C$4:$C$122,1,0)</f>
        <v>S513017</v>
      </c>
    </row>
    <row r="92" spans="1:24" ht="22.15" customHeight="1">
      <c r="A92" s="9">
        <f t="shared" si="12"/>
        <v>89</v>
      </c>
      <c r="B92" s="78" t="s">
        <v>45</v>
      </c>
      <c r="C92" s="79" t="s">
        <v>268</v>
      </c>
      <c r="D92" s="80" t="s">
        <v>269</v>
      </c>
      <c r="E92" s="81" t="s">
        <v>172</v>
      </c>
      <c r="F92" s="82" t="s">
        <v>40</v>
      </c>
      <c r="G92" s="83" t="s">
        <v>173</v>
      </c>
      <c r="H92" s="81" t="s">
        <v>48</v>
      </c>
      <c r="I92" s="92">
        <v>11850</v>
      </c>
      <c r="J92" s="88">
        <v>1260</v>
      </c>
      <c r="K92" s="88">
        <v>11850</v>
      </c>
      <c r="L92" s="88">
        <f t="shared" si="13"/>
        <v>11850</v>
      </c>
      <c r="M92" s="88"/>
      <c r="N92" s="88"/>
      <c r="O92" s="88">
        <v>11850</v>
      </c>
      <c r="P92" s="88"/>
      <c r="Q92" s="97"/>
      <c r="R92" s="78"/>
      <c r="S92" s="97"/>
      <c r="T92" s="81" t="s">
        <v>35</v>
      </c>
      <c r="U92" s="90"/>
      <c r="V92" s="83" t="s">
        <v>89</v>
      </c>
      <c r="W92" s="98" t="s">
        <v>271</v>
      </c>
      <c r="X92" t="str">
        <f>VLOOKUP(C92,[2]Sheet1!$C$4:$C$122,1,0)</f>
        <v>S512013</v>
      </c>
    </row>
    <row r="93" spans="1:24" ht="42.6" customHeight="1">
      <c r="A93" s="2"/>
      <c r="B93" s="2"/>
      <c r="C93" s="3" t="s">
        <v>294</v>
      </c>
      <c r="D93" s="2"/>
      <c r="E93" s="15"/>
      <c r="F93" s="2"/>
      <c r="G93" s="2"/>
      <c r="H93" s="3"/>
      <c r="I93" s="3" t="s">
        <v>295</v>
      </c>
      <c r="J93" s="20"/>
      <c r="K93" s="4"/>
      <c r="L93" s="20"/>
      <c r="M93" s="20"/>
      <c r="N93" s="15"/>
      <c r="O93" s="21"/>
      <c r="P93" s="93"/>
      <c r="Q93" s="15"/>
      <c r="R93" s="2"/>
      <c r="S93" s="2"/>
      <c r="T93" s="15"/>
      <c r="U93" s="3" t="s">
        <v>296</v>
      </c>
      <c r="V93" s="2"/>
      <c r="W93" s="25"/>
    </row>
  </sheetData>
  <autoFilter ref="A3:W93" xr:uid="{00000000-0009-0000-0000-000002000000}">
    <sortState xmlns:xlrd2="http://schemas.microsoft.com/office/spreadsheetml/2017/richdata2" ref="A5:W93">
      <sortCondition descending="1" ref="L3:L92"/>
    </sortState>
  </autoFilter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L2:L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B10:C10">
    <cfRule type="duplicateValues" dxfId="787" priority="285"/>
    <cfRule type="duplicateValues" dxfId="786" priority="293"/>
  </conditionalFormatting>
  <conditionalFormatting sqref="C6:C7">
    <cfRule type="duplicateValues" dxfId="785" priority="372"/>
    <cfRule type="duplicateValues" dxfId="784" priority="373"/>
  </conditionalFormatting>
  <conditionalFormatting sqref="C11">
    <cfRule type="duplicateValues" dxfId="783" priority="85"/>
    <cfRule type="duplicateValues" dxfId="782" priority="86"/>
  </conditionalFormatting>
  <conditionalFormatting sqref="C12">
    <cfRule type="duplicateValues" dxfId="781" priority="283"/>
    <cfRule type="duplicateValues" dxfId="780" priority="284"/>
  </conditionalFormatting>
  <conditionalFormatting sqref="C13:C14">
    <cfRule type="duplicateValues" dxfId="779" priority="275"/>
  </conditionalFormatting>
  <conditionalFormatting sqref="C19">
    <cfRule type="duplicateValues" dxfId="778" priority="240"/>
    <cfRule type="duplicateValues" dxfId="777" priority="250"/>
  </conditionalFormatting>
  <conditionalFormatting sqref="C29">
    <cfRule type="duplicateValues" dxfId="776" priority="297"/>
    <cfRule type="duplicateValues" dxfId="775" priority="300"/>
  </conditionalFormatting>
  <conditionalFormatting sqref="C31">
    <cfRule type="duplicateValues" dxfId="774" priority="321"/>
  </conditionalFormatting>
  <conditionalFormatting sqref="C32 C34">
    <cfRule type="duplicateValues" dxfId="773" priority="4701"/>
    <cfRule type="duplicateValues" dxfId="772" priority="4702"/>
  </conditionalFormatting>
  <conditionalFormatting sqref="C33">
    <cfRule type="duplicateValues" dxfId="771" priority="119"/>
    <cfRule type="duplicateValues" dxfId="770" priority="120"/>
  </conditionalFormatting>
  <conditionalFormatting sqref="C37">
    <cfRule type="duplicateValues" dxfId="769" priority="238"/>
    <cfRule type="duplicateValues" dxfId="768" priority="239"/>
  </conditionalFormatting>
  <conditionalFormatting sqref="C48:C51">
    <cfRule type="duplicateValues" dxfId="767" priority="3"/>
    <cfRule type="duplicateValues" dxfId="766" priority="4"/>
  </conditionalFormatting>
  <conditionalFormatting sqref="C57:C59 C38:C45 C23:C27 C4:C5">
    <cfRule type="duplicateValues" dxfId="765" priority="5747"/>
    <cfRule type="duplicateValues" dxfId="764" priority="5748"/>
  </conditionalFormatting>
  <conditionalFormatting sqref="C60">
    <cfRule type="duplicateValues" dxfId="763" priority="64"/>
    <cfRule type="duplicateValues" dxfId="762" priority="65"/>
  </conditionalFormatting>
  <conditionalFormatting sqref="C69:C71">
    <cfRule type="duplicateValues" dxfId="761" priority="6573"/>
    <cfRule type="duplicateValues" dxfId="760" priority="6574"/>
  </conditionalFormatting>
  <conditionalFormatting sqref="C72 C35:C36 C30 C17:C18">
    <cfRule type="duplicateValues" dxfId="759" priority="6536"/>
    <cfRule type="duplicateValues" dxfId="758" priority="6537"/>
  </conditionalFormatting>
  <conditionalFormatting sqref="C74:C75 C86:C91">
    <cfRule type="duplicateValues" dxfId="757" priority="5912"/>
    <cfRule type="duplicateValues" dxfId="756" priority="5913"/>
  </conditionalFormatting>
  <conditionalFormatting sqref="C76 C83:C84 C56 C15:C16 C20:C22">
    <cfRule type="duplicateValues" dxfId="755" priority="4920"/>
    <cfRule type="duplicateValues" dxfId="754" priority="4921"/>
  </conditionalFormatting>
  <conditionalFormatting sqref="C77">
    <cfRule type="duplicateValues" dxfId="753" priority="44"/>
    <cfRule type="duplicateValues" dxfId="752" priority="45"/>
  </conditionalFormatting>
  <conditionalFormatting sqref="C78:C81 C61:C68 C28 C9">
    <cfRule type="duplicateValues" dxfId="751" priority="5844"/>
    <cfRule type="duplicateValues" dxfId="750" priority="5845"/>
  </conditionalFormatting>
  <conditionalFormatting sqref="C82">
    <cfRule type="duplicateValues" dxfId="749" priority="223"/>
    <cfRule type="duplicateValues" dxfId="748" priority="231"/>
  </conditionalFormatting>
  <conditionalFormatting sqref="C85">
    <cfRule type="duplicateValues" dxfId="747" priority="163"/>
    <cfRule type="duplicateValues" dxfId="746" priority="164"/>
  </conditionalFormatting>
  <conditionalFormatting sqref="C92">
    <cfRule type="duplicateValues" dxfId="745" priority="131"/>
    <cfRule type="duplicateValues" dxfId="744" priority="132"/>
  </conditionalFormatting>
  <conditionalFormatting sqref="C93 C31 C1:C3">
    <cfRule type="duplicateValues" dxfId="743" priority="307"/>
  </conditionalFormatting>
  <conditionalFormatting sqref="C13:D14">
    <cfRule type="duplicateValues" dxfId="742" priority="277"/>
    <cfRule type="duplicateValues" dxfId="741" priority="278"/>
  </conditionalFormatting>
  <conditionalFormatting sqref="D1:D3">
    <cfRule type="duplicateValues" dxfId="740" priority="313"/>
  </conditionalFormatting>
  <conditionalFormatting sqref="D2:D3">
    <cfRule type="duplicateValues" dxfId="739" priority="189"/>
    <cfRule type="duplicateValues" dxfId="738" priority="200"/>
    <cfRule type="duplicateValues" dxfId="737" priority="309"/>
    <cfRule type="duplicateValues" dxfId="736" priority="310"/>
    <cfRule type="duplicateValues" dxfId="735" priority="311"/>
    <cfRule type="duplicateValues" dxfId="734" priority="312"/>
  </conditionalFormatting>
  <conditionalFormatting sqref="D6">
    <cfRule type="duplicateValues" dxfId="733" priority="205"/>
    <cfRule type="duplicateValues" dxfId="732" priority="206"/>
    <cfRule type="duplicateValues" dxfId="731" priority="207"/>
    <cfRule type="duplicateValues" dxfId="730" priority="208"/>
    <cfRule type="duplicateValues" dxfId="729" priority="209"/>
    <cfRule type="duplicateValues" dxfId="728" priority="210"/>
    <cfRule type="duplicateValues" dxfId="727" priority="211"/>
    <cfRule type="duplicateValues" dxfId="726" priority="212"/>
  </conditionalFormatting>
  <conditionalFormatting sqref="D6:D7">
    <cfRule type="duplicateValues" dxfId="725" priority="374"/>
    <cfRule type="duplicateValues" dxfId="724" priority="375"/>
  </conditionalFormatting>
  <conditionalFormatting sqref="D10">
    <cfRule type="duplicateValues" dxfId="723" priority="286"/>
    <cfRule type="duplicateValues" dxfId="722" priority="287"/>
    <cfRule type="duplicateValues" dxfId="721" priority="288"/>
    <cfRule type="duplicateValues" dxfId="720" priority="289"/>
    <cfRule type="duplicateValues" dxfId="719" priority="290"/>
    <cfRule type="duplicateValues" dxfId="718" priority="291"/>
    <cfRule type="duplicateValues" dxfId="717" priority="292"/>
    <cfRule type="duplicateValues" dxfId="716" priority="294"/>
  </conditionalFormatting>
  <conditionalFormatting sqref="D11">
    <cfRule type="duplicateValues" dxfId="715" priority="83"/>
    <cfRule type="duplicateValues" dxfId="714" priority="84"/>
    <cfRule type="duplicateValues" dxfId="713" priority="87"/>
    <cfRule type="duplicateValues" dxfId="712" priority="88"/>
    <cfRule type="duplicateValues" dxfId="711" priority="89"/>
    <cfRule type="duplicateValues" dxfId="710" priority="90"/>
    <cfRule type="duplicateValues" dxfId="709" priority="91"/>
    <cfRule type="duplicateValues" dxfId="708" priority="92"/>
    <cfRule type="duplicateValues" dxfId="707" priority="93"/>
    <cfRule type="duplicateValues" dxfId="706" priority="94"/>
    <cfRule type="duplicateValues" dxfId="705" priority="95"/>
    <cfRule type="duplicateValues" dxfId="704" priority="96"/>
    <cfRule type="duplicateValues" dxfId="703" priority="97"/>
    <cfRule type="duplicateValues" dxfId="702" priority="98"/>
    <cfRule type="duplicateValues" dxfId="701" priority="99"/>
    <cfRule type="duplicateValues" dxfId="700" priority="100"/>
    <cfRule type="duplicateValues" dxfId="699" priority="101"/>
    <cfRule type="duplicateValues" dxfId="698" priority="102"/>
  </conditionalFormatting>
  <conditionalFormatting sqref="D12">
    <cfRule type="duplicateValues" dxfId="697" priority="281"/>
    <cfRule type="duplicateValues" dxfId="696" priority="282"/>
  </conditionalFormatting>
  <conditionalFormatting sqref="D13:D14">
    <cfRule type="duplicateValues" dxfId="695" priority="273"/>
    <cfRule type="duplicateValues" dxfId="694" priority="274"/>
    <cfRule type="duplicateValues" dxfId="693" priority="276"/>
    <cfRule type="duplicateValues" dxfId="692" priority="279"/>
    <cfRule type="duplicateValues" dxfId="691" priority="280"/>
  </conditionalFormatting>
  <conditionalFormatting sqref="D19">
    <cfRule type="duplicateValues" dxfId="690" priority="241"/>
    <cfRule type="duplicateValues" dxfId="689" priority="242"/>
    <cfRule type="duplicateValues" dxfId="688" priority="243"/>
    <cfRule type="duplicateValues" dxfId="687" priority="244"/>
    <cfRule type="duplicateValues" dxfId="686" priority="245"/>
    <cfRule type="duplicateValues" dxfId="685" priority="246"/>
    <cfRule type="duplicateValues" dxfId="684" priority="247"/>
    <cfRule type="duplicateValues" dxfId="683" priority="248"/>
    <cfRule type="duplicateValues" dxfId="682" priority="249"/>
  </conditionalFormatting>
  <conditionalFormatting sqref="D29">
    <cfRule type="duplicateValues" dxfId="681" priority="295"/>
    <cfRule type="duplicateValues" dxfId="680" priority="296"/>
    <cfRule type="duplicateValues" dxfId="679" priority="298"/>
    <cfRule type="duplicateValues" dxfId="678" priority="299"/>
    <cfRule type="duplicateValues" dxfId="677" priority="301"/>
    <cfRule type="duplicateValues" dxfId="676" priority="302"/>
    <cfRule type="duplicateValues" dxfId="675" priority="303"/>
    <cfRule type="duplicateValues" dxfId="674" priority="304"/>
    <cfRule type="duplicateValues" dxfId="673" priority="305"/>
    <cfRule type="duplicateValues" dxfId="672" priority="306"/>
  </conditionalFormatting>
  <conditionalFormatting sqref="D31 D1:D3">
    <cfRule type="duplicateValues" dxfId="671" priority="308"/>
    <cfRule type="duplicateValues" dxfId="670" priority="322"/>
  </conditionalFormatting>
  <conditionalFormatting sqref="D31">
    <cfRule type="duplicateValues" dxfId="669" priority="314"/>
    <cfRule type="duplicateValues" dxfId="668" priority="315"/>
    <cfRule type="duplicateValues" dxfId="667" priority="316"/>
    <cfRule type="duplicateValues" dxfId="666" priority="317"/>
    <cfRule type="duplicateValues" dxfId="665" priority="318"/>
    <cfRule type="duplicateValues" dxfId="664" priority="319"/>
    <cfRule type="duplicateValues" dxfId="663" priority="320"/>
  </conditionalFormatting>
  <conditionalFormatting sqref="D32 D34">
    <cfRule type="duplicateValues" dxfId="662" priority="4718"/>
    <cfRule type="duplicateValues" dxfId="661" priority="4719"/>
    <cfRule type="duplicateValues" dxfId="660" priority="4720"/>
    <cfRule type="duplicateValues" dxfId="659" priority="4721"/>
    <cfRule type="duplicateValues" dxfId="658" priority="4722"/>
    <cfRule type="duplicateValues" dxfId="657" priority="4723"/>
    <cfRule type="duplicateValues" dxfId="656" priority="4724"/>
    <cfRule type="duplicateValues" dxfId="655" priority="4725"/>
    <cfRule type="duplicateValues" dxfId="654" priority="4726"/>
    <cfRule type="duplicateValues" dxfId="653" priority="4727"/>
  </conditionalFormatting>
  <conditionalFormatting sqref="D33">
    <cfRule type="duplicateValues" dxfId="652" priority="117"/>
    <cfRule type="duplicateValues" dxfId="651" priority="118"/>
    <cfRule type="duplicateValues" dxfId="650" priority="121"/>
    <cfRule type="duplicateValues" dxfId="649" priority="122"/>
    <cfRule type="duplicateValues" dxfId="648" priority="123"/>
    <cfRule type="duplicateValues" dxfId="647" priority="124"/>
    <cfRule type="duplicateValues" dxfId="646" priority="125"/>
    <cfRule type="duplicateValues" dxfId="645" priority="126"/>
    <cfRule type="duplicateValues" dxfId="644" priority="127"/>
  </conditionalFormatting>
  <conditionalFormatting sqref="D37">
    <cfRule type="duplicateValues" dxfId="643" priority="237"/>
  </conditionalFormatting>
  <conditionalFormatting sqref="D48:D51">
    <cfRule type="duplicateValues" dxfId="642" priority="1"/>
    <cfRule type="duplicateValues" dxfId="641" priority="2"/>
    <cfRule type="duplicateValues" dxfId="640" priority="5"/>
    <cfRule type="duplicateValues" dxfId="639" priority="6"/>
    <cfRule type="duplicateValues" dxfId="638" priority="7"/>
    <cfRule type="duplicateValues" dxfId="637" priority="8"/>
    <cfRule type="duplicateValues" dxfId="636" priority="9"/>
    <cfRule type="duplicateValues" dxfId="635" priority="10"/>
    <cfRule type="duplicateValues" dxfId="634" priority="11"/>
    <cfRule type="duplicateValues" dxfId="633" priority="12"/>
    <cfRule type="duplicateValues" dxfId="632" priority="13"/>
    <cfRule type="duplicateValues" dxfId="631" priority="14"/>
    <cfRule type="duplicateValues" dxfId="630" priority="15"/>
    <cfRule type="duplicateValues" dxfId="629" priority="16"/>
    <cfRule type="duplicateValues" dxfId="628" priority="17"/>
    <cfRule type="duplicateValues" dxfId="627" priority="18"/>
    <cfRule type="duplicateValues" dxfId="626" priority="19"/>
    <cfRule type="duplicateValues" dxfId="625" priority="20"/>
  </conditionalFormatting>
  <conditionalFormatting sqref="D57:D59 D38:D45 D22:D27 D4:D5">
    <cfRule type="duplicateValues" dxfId="624" priority="5789"/>
    <cfRule type="duplicateValues" dxfId="623" priority="5790"/>
    <cfRule type="duplicateValues" dxfId="622" priority="5791"/>
    <cfRule type="duplicateValues" dxfId="621" priority="5792"/>
    <cfRule type="duplicateValues" dxfId="620" priority="5793"/>
    <cfRule type="duplicateValues" dxfId="619" priority="5794"/>
    <cfRule type="duplicateValues" dxfId="618" priority="5795"/>
    <cfRule type="duplicateValues" dxfId="617" priority="5796"/>
  </conditionalFormatting>
  <conditionalFormatting sqref="D60">
    <cfRule type="duplicateValues" dxfId="616" priority="62"/>
    <cfRule type="duplicateValues" dxfId="615" priority="63"/>
    <cfRule type="duplicateValues" dxfId="614" priority="66"/>
    <cfRule type="duplicateValues" dxfId="613" priority="67"/>
    <cfRule type="duplicateValues" dxfId="612" priority="68"/>
    <cfRule type="duplicateValues" dxfId="611" priority="69"/>
    <cfRule type="duplicateValues" dxfId="610" priority="70"/>
    <cfRule type="duplicateValues" dxfId="609" priority="71"/>
    <cfRule type="duplicateValues" dxfId="608" priority="72"/>
    <cfRule type="duplicateValues" dxfId="607" priority="73"/>
    <cfRule type="duplicateValues" dxfId="606" priority="74"/>
    <cfRule type="duplicateValues" dxfId="605" priority="75"/>
    <cfRule type="duplicateValues" dxfId="604" priority="76"/>
    <cfRule type="duplicateValues" dxfId="603" priority="77"/>
    <cfRule type="duplicateValues" dxfId="602" priority="78"/>
    <cfRule type="duplicateValues" dxfId="601" priority="79"/>
    <cfRule type="duplicateValues" dxfId="600" priority="80"/>
    <cfRule type="duplicateValues" dxfId="599" priority="81"/>
    <cfRule type="duplicateValues" dxfId="598" priority="82"/>
  </conditionalFormatting>
  <conditionalFormatting sqref="D61">
    <cfRule type="duplicateValues" dxfId="597" priority="182"/>
    <cfRule type="duplicateValues" dxfId="596" priority="183"/>
  </conditionalFormatting>
  <conditionalFormatting sqref="D69:D71">
    <cfRule type="duplicateValues" dxfId="595" priority="6623"/>
    <cfRule type="duplicateValues" dxfId="594" priority="6624"/>
    <cfRule type="duplicateValues" dxfId="593" priority="6625"/>
    <cfRule type="duplicateValues" dxfId="592" priority="6626"/>
    <cfRule type="duplicateValues" dxfId="591" priority="6627"/>
    <cfRule type="duplicateValues" dxfId="590" priority="6628"/>
    <cfRule type="duplicateValues" dxfId="589" priority="6629"/>
    <cfRule type="duplicateValues" dxfId="588" priority="6630"/>
    <cfRule type="duplicateValues" dxfId="587" priority="6631"/>
    <cfRule type="duplicateValues" dxfId="586" priority="6632"/>
    <cfRule type="duplicateValues" dxfId="585" priority="6633"/>
    <cfRule type="duplicateValues" dxfId="584" priority="6634"/>
    <cfRule type="duplicateValues" dxfId="583" priority="6635"/>
    <cfRule type="duplicateValues" dxfId="582" priority="6636"/>
    <cfRule type="duplicateValues" dxfId="581" priority="6637"/>
    <cfRule type="duplicateValues" dxfId="580" priority="6638"/>
    <cfRule type="duplicateValues" dxfId="579" priority="6639"/>
    <cfRule type="duplicateValues" dxfId="578" priority="6640"/>
  </conditionalFormatting>
  <conditionalFormatting sqref="D72 D35:D36 D30 D17:D18">
    <cfRule type="duplicateValues" dxfId="577" priority="6565"/>
    <cfRule type="duplicateValues" dxfId="576" priority="6566"/>
  </conditionalFormatting>
  <conditionalFormatting sqref="D72:D1048576 D1:D47 D52:D68">
    <cfRule type="duplicateValues" dxfId="575" priority="41"/>
  </conditionalFormatting>
  <conditionalFormatting sqref="D73 D46:D47 D8 D52:D55">
    <cfRule type="duplicateValues" dxfId="574" priority="377"/>
    <cfRule type="duplicateValues" dxfId="573" priority="378"/>
    <cfRule type="duplicateValues" dxfId="572" priority="379"/>
    <cfRule type="duplicateValues" dxfId="571" priority="380"/>
    <cfRule type="duplicateValues" dxfId="570" priority="381"/>
    <cfRule type="duplicateValues" dxfId="569" priority="382"/>
    <cfRule type="duplicateValues" dxfId="568" priority="383"/>
    <cfRule type="duplicateValues" dxfId="567" priority="384"/>
    <cfRule type="duplicateValues" dxfId="566" priority="385"/>
    <cfRule type="duplicateValues" dxfId="565" priority="386"/>
    <cfRule type="duplicateValues" dxfId="564" priority="387"/>
    <cfRule type="duplicateValues" dxfId="563" priority="388"/>
    <cfRule type="duplicateValues" dxfId="562" priority="389"/>
  </conditionalFormatting>
  <conditionalFormatting sqref="D74:D75 D86:D91">
    <cfRule type="duplicateValues" dxfId="561" priority="5916"/>
    <cfRule type="duplicateValues" dxfId="560" priority="5917"/>
    <cfRule type="duplicateValues" dxfId="559" priority="5918"/>
    <cfRule type="duplicateValues" dxfId="558" priority="5919"/>
    <cfRule type="duplicateValues" dxfId="557" priority="5920"/>
    <cfRule type="duplicateValues" dxfId="556" priority="5921"/>
    <cfRule type="duplicateValues" dxfId="555" priority="5922"/>
    <cfRule type="duplicateValues" dxfId="554" priority="5923"/>
    <cfRule type="duplicateValues" dxfId="553" priority="5924"/>
    <cfRule type="duplicateValues" dxfId="552" priority="5925"/>
    <cfRule type="duplicateValues" dxfId="551" priority="5926"/>
    <cfRule type="duplicateValues" dxfId="550" priority="5927"/>
    <cfRule type="duplicateValues" dxfId="549" priority="5928"/>
  </conditionalFormatting>
  <conditionalFormatting sqref="D74:D75 D86:D92">
    <cfRule type="duplicateValues" dxfId="548" priority="5942"/>
    <cfRule type="duplicateValues" dxfId="547" priority="5943"/>
    <cfRule type="duplicateValues" dxfId="546" priority="5944"/>
    <cfRule type="duplicateValues" dxfId="545" priority="5945"/>
    <cfRule type="duplicateValues" dxfId="544" priority="5946"/>
  </conditionalFormatting>
  <conditionalFormatting sqref="D76 D83:D84 D56 D20:D21 D15:D16">
    <cfRule type="duplicateValues" dxfId="543" priority="4935"/>
    <cfRule type="duplicateValues" dxfId="542" priority="4936"/>
    <cfRule type="duplicateValues" dxfId="541" priority="4937"/>
    <cfRule type="duplicateValues" dxfId="540" priority="4938"/>
    <cfRule type="duplicateValues" dxfId="539" priority="4939"/>
    <cfRule type="duplicateValues" dxfId="538" priority="4940"/>
    <cfRule type="duplicateValues" dxfId="537" priority="4941"/>
    <cfRule type="duplicateValues" dxfId="536" priority="4942"/>
    <cfRule type="duplicateValues" dxfId="535" priority="4943"/>
  </conditionalFormatting>
  <conditionalFormatting sqref="D76 D83:D84 D56:D59 D29:D32 D34:D45 D72 D10 D1:D5 D12:D27">
    <cfRule type="duplicateValues" dxfId="534" priority="5759"/>
    <cfRule type="duplicateValues" dxfId="533" priority="5760"/>
    <cfRule type="duplicateValues" dxfId="532" priority="5761"/>
    <cfRule type="duplicateValues" dxfId="531" priority="5762"/>
  </conditionalFormatting>
  <conditionalFormatting sqref="D76:D77">
    <cfRule type="duplicateValues" dxfId="530" priority="42"/>
    <cfRule type="duplicateValues" dxfId="529" priority="43"/>
    <cfRule type="duplicateValues" dxfId="528" priority="46"/>
    <cfRule type="duplicateValues" dxfId="527" priority="47"/>
    <cfRule type="duplicateValues" dxfId="526" priority="48"/>
    <cfRule type="duplicateValues" dxfId="525" priority="49"/>
    <cfRule type="duplicateValues" dxfId="524" priority="50"/>
    <cfRule type="duplicateValues" dxfId="523" priority="51"/>
    <cfRule type="duplicateValues" dxfId="522" priority="52"/>
    <cfRule type="duplicateValues" dxfId="521" priority="53"/>
    <cfRule type="duplicateValues" dxfId="520" priority="54"/>
    <cfRule type="duplicateValues" dxfId="519" priority="55"/>
    <cfRule type="duplicateValues" dxfId="518" priority="56"/>
    <cfRule type="duplicateValues" dxfId="517" priority="57"/>
    <cfRule type="duplicateValues" dxfId="516" priority="58"/>
    <cfRule type="duplicateValues" dxfId="515" priority="59"/>
    <cfRule type="duplicateValues" dxfId="514" priority="60"/>
    <cfRule type="duplicateValues" dxfId="513" priority="61"/>
  </conditionalFormatting>
  <conditionalFormatting sqref="D78:D81 D61:D68 D28 D9">
    <cfRule type="duplicateValues" dxfId="512" priority="5870"/>
    <cfRule type="duplicateValues" dxfId="511" priority="5871"/>
    <cfRule type="duplicateValues" dxfId="510" priority="5872"/>
    <cfRule type="duplicateValues" dxfId="509" priority="5873"/>
    <cfRule type="duplicateValues" dxfId="508" priority="5874"/>
    <cfRule type="duplicateValues" dxfId="507" priority="5875"/>
    <cfRule type="duplicateValues" dxfId="506" priority="5876"/>
    <cfRule type="duplicateValues" dxfId="505" priority="5877"/>
    <cfRule type="duplicateValues" dxfId="504" priority="5878"/>
    <cfRule type="duplicateValues" dxfId="503" priority="5879"/>
  </conditionalFormatting>
  <conditionalFormatting sqref="D82">
    <cfRule type="duplicateValues" dxfId="502" priority="224"/>
    <cfRule type="duplicateValues" dxfId="501" priority="225"/>
    <cfRule type="duplicateValues" dxfId="500" priority="226"/>
    <cfRule type="duplicateValues" dxfId="499" priority="227"/>
    <cfRule type="duplicateValues" dxfId="498" priority="228"/>
    <cfRule type="duplicateValues" dxfId="497" priority="229"/>
    <cfRule type="duplicateValues" dxfId="496" priority="230"/>
    <cfRule type="duplicateValues" dxfId="495" priority="232"/>
  </conditionalFormatting>
  <conditionalFormatting sqref="D82:D84 D29:D32 D10 D34:D47 D72:D73 D76 D1:D8 D12:D27 D52:D59">
    <cfRule type="duplicateValues" dxfId="494" priority="6347"/>
  </conditionalFormatting>
  <conditionalFormatting sqref="D82:D84 D56:D59 D76 D29:D32 D34:D45 D72 D10 D1:D5 D12:D27">
    <cfRule type="duplicateValues" dxfId="493" priority="5783"/>
  </conditionalFormatting>
  <conditionalFormatting sqref="D85">
    <cfRule type="duplicateValues" dxfId="492" priority="161"/>
    <cfRule type="duplicateValues" dxfId="491" priority="162"/>
    <cfRule type="duplicateValues" dxfId="490" priority="165"/>
    <cfRule type="duplicateValues" dxfId="489" priority="166"/>
    <cfRule type="duplicateValues" dxfId="488" priority="167"/>
    <cfRule type="duplicateValues" dxfId="487" priority="168"/>
    <cfRule type="duplicateValues" dxfId="486" priority="169"/>
    <cfRule type="duplicateValues" dxfId="485" priority="170"/>
    <cfRule type="duplicateValues" dxfId="484" priority="171"/>
    <cfRule type="duplicateValues" dxfId="483" priority="172"/>
    <cfRule type="duplicateValues" dxfId="482" priority="173"/>
    <cfRule type="duplicateValues" dxfId="481" priority="174"/>
    <cfRule type="duplicateValues" dxfId="480" priority="175"/>
    <cfRule type="duplicateValues" dxfId="479" priority="176"/>
    <cfRule type="duplicateValues" dxfId="478" priority="177"/>
    <cfRule type="duplicateValues" dxfId="477" priority="179"/>
    <cfRule type="duplicateValues" dxfId="476" priority="180"/>
  </conditionalFormatting>
  <conditionalFormatting sqref="D92">
    <cfRule type="duplicateValues" dxfId="475" priority="133"/>
    <cfRule type="duplicateValues" dxfId="474" priority="134"/>
    <cfRule type="duplicateValues" dxfId="473" priority="135"/>
    <cfRule type="duplicateValues" dxfId="472" priority="136"/>
    <cfRule type="duplicateValues" dxfId="471" priority="137"/>
    <cfRule type="duplicateValues" dxfId="470" priority="138"/>
    <cfRule type="duplicateValues" dxfId="469" priority="139"/>
    <cfRule type="duplicateValues" dxfId="468" priority="140"/>
  </conditionalFormatting>
  <conditionalFormatting sqref="D93 D76 D34:D47 D1:D10 D12:D32 D61:D68 D78:D84 D72:D73 D52:D59">
    <cfRule type="duplicateValues" dxfId="467" priority="6524"/>
    <cfRule type="duplicateValues" dxfId="466" priority="6525"/>
  </conditionalFormatting>
  <conditionalFormatting sqref="D93:D1048576 D76 D34:D47 D1:D10 D12:D32 D61:D68 D78:D84 D72:D73 D52:D59">
    <cfRule type="duplicateValues" dxfId="465" priority="6534"/>
    <cfRule type="duplicateValues" dxfId="464" priority="653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50" orientation="landscape" r:id="rId1"/>
  <rowBreaks count="1" manualBreakCount="1">
    <brk id="51" max="22" man="1"/>
  </rowBreaks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9"/>
  <sheetViews>
    <sheetView topLeftCell="A13" zoomScale="80" zoomScaleNormal="80" workbookViewId="0">
      <selection activeCell="D19" sqref="D19"/>
    </sheetView>
  </sheetViews>
  <sheetFormatPr defaultColWidth="9" defaultRowHeight="14.25"/>
  <cols>
    <col min="4" max="4" width="26.5" customWidth="1"/>
    <col min="7" max="7" width="12.25" customWidth="1"/>
    <col min="9" max="9" width="15.125" customWidth="1"/>
    <col min="10" max="10" width="13.75" customWidth="1"/>
    <col min="11" max="12" width="16.125" customWidth="1"/>
    <col min="15" max="15" width="18.375" customWidth="1"/>
    <col min="23" max="23" width="12.5" customWidth="1"/>
  </cols>
  <sheetData>
    <row r="1" spans="1:23" ht="21">
      <c r="A1" s="136" t="s">
        <v>0</v>
      </c>
      <c r="B1" s="136"/>
      <c r="C1" s="136"/>
      <c r="D1" s="136"/>
      <c r="E1" s="136"/>
      <c r="F1" s="136"/>
      <c r="G1" s="136"/>
      <c r="H1" s="7"/>
      <c r="I1" s="7">
        <f>SUBTOTAL(9,I4:I10)</f>
        <v>2178943.41</v>
      </c>
      <c r="J1" s="7">
        <f>SUBTOTAL(9,J4:J10)</f>
        <v>489008.69999999995</v>
      </c>
      <c r="K1" s="7">
        <f>SUBTOTAL(9,K4:K10)</f>
        <v>945000</v>
      </c>
      <c r="L1" s="7">
        <f>SUBTOTAL(9,L4:L10)</f>
        <v>945000</v>
      </c>
      <c r="M1" s="7"/>
      <c r="N1" s="7"/>
      <c r="O1" s="7">
        <f>SUBTOTAL(9,O4:O10)</f>
        <v>945000</v>
      </c>
      <c r="P1" s="42"/>
      <c r="Q1" s="16"/>
      <c r="R1" s="9"/>
      <c r="S1" s="16"/>
      <c r="T1" s="12"/>
      <c r="U1" s="12"/>
      <c r="V1" s="22"/>
      <c r="W1" s="23"/>
    </row>
    <row r="2" spans="1:23" ht="15">
      <c r="A2" s="137" t="s">
        <v>1</v>
      </c>
      <c r="B2" s="138" t="s">
        <v>2</v>
      </c>
      <c r="C2" s="137" t="s">
        <v>3</v>
      </c>
      <c r="D2" s="137" t="s">
        <v>4</v>
      </c>
      <c r="E2" s="140" t="s">
        <v>5</v>
      </c>
      <c r="F2" s="138" t="s">
        <v>6</v>
      </c>
      <c r="G2" s="137" t="s">
        <v>7</v>
      </c>
      <c r="H2" s="140" t="s">
        <v>8</v>
      </c>
      <c r="I2" s="8" t="s">
        <v>9</v>
      </c>
      <c r="J2" s="140" t="s">
        <v>10</v>
      </c>
      <c r="K2" s="8" t="s">
        <v>9</v>
      </c>
      <c r="L2" s="142" t="s">
        <v>13</v>
      </c>
      <c r="M2" s="140" t="s">
        <v>366</v>
      </c>
      <c r="N2" s="140" t="s">
        <v>14</v>
      </c>
      <c r="O2" s="140" t="s">
        <v>15</v>
      </c>
      <c r="P2" s="138" t="s">
        <v>16</v>
      </c>
      <c r="Q2" s="143" t="s">
        <v>17</v>
      </c>
      <c r="R2" s="140" t="s">
        <v>18</v>
      </c>
      <c r="S2" s="143" t="s">
        <v>19</v>
      </c>
      <c r="T2" s="140" t="s">
        <v>20</v>
      </c>
      <c r="U2" s="8" t="s">
        <v>21</v>
      </c>
      <c r="V2" s="137" t="s">
        <v>22</v>
      </c>
      <c r="W2" s="142" t="s">
        <v>23</v>
      </c>
    </row>
    <row r="3" spans="1:23" ht="30">
      <c r="A3" s="137"/>
      <c r="B3" s="139"/>
      <c r="C3" s="137"/>
      <c r="D3" s="137"/>
      <c r="E3" s="141"/>
      <c r="F3" s="139"/>
      <c r="G3" s="137"/>
      <c r="H3" s="141"/>
      <c r="I3" s="17" t="s">
        <v>24</v>
      </c>
      <c r="J3" s="141"/>
      <c r="K3" s="18" t="s">
        <v>25</v>
      </c>
      <c r="L3" s="137"/>
      <c r="M3" s="141"/>
      <c r="N3" s="141"/>
      <c r="O3" s="141"/>
      <c r="P3" s="139"/>
      <c r="Q3" s="144"/>
      <c r="R3" s="141"/>
      <c r="S3" s="144"/>
      <c r="T3" s="141"/>
      <c r="U3" s="17" t="s">
        <v>26</v>
      </c>
      <c r="V3" s="137"/>
      <c r="W3" s="142"/>
    </row>
    <row r="4" spans="1:23" ht="20.100000000000001" customHeight="1">
      <c r="A4" s="9">
        <f t="shared" ref="A4:A29" si="0">ROW()-3</f>
        <v>1</v>
      </c>
      <c r="B4" s="9" t="s">
        <v>45</v>
      </c>
      <c r="C4" s="10" t="s">
        <v>209</v>
      </c>
      <c r="D4" s="27" t="s">
        <v>210</v>
      </c>
      <c r="E4" s="28" t="s">
        <v>30</v>
      </c>
      <c r="F4" s="13" t="s">
        <v>31</v>
      </c>
      <c r="G4" s="14" t="s">
        <v>54</v>
      </c>
      <c r="H4" s="12" t="s">
        <v>41</v>
      </c>
      <c r="I4" s="19">
        <f>VLOOKUP(D4,[1]Sheet1!$C$1:$AV$65536,46,0)</f>
        <v>982777.91</v>
      </c>
      <c r="J4" s="19"/>
      <c r="K4" s="19">
        <v>100000</v>
      </c>
      <c r="L4" s="19">
        <f t="shared" ref="L4:L27" si="1">K4</f>
        <v>100000</v>
      </c>
      <c r="M4" s="19"/>
      <c r="N4" s="12"/>
      <c r="O4" s="43">
        <f t="shared" ref="O4:O27" si="2">L4*(1-N4)</f>
        <v>100000</v>
      </c>
      <c r="P4" s="16"/>
      <c r="Q4" s="56">
        <v>45417</v>
      </c>
      <c r="R4" s="16"/>
      <c r="S4" s="12"/>
      <c r="T4" s="12" t="s">
        <v>56</v>
      </c>
      <c r="U4" s="9"/>
      <c r="V4" s="9" t="s">
        <v>205</v>
      </c>
      <c r="W4" s="23" t="s">
        <v>44</v>
      </c>
    </row>
    <row r="5" spans="1:23" ht="20.100000000000001" customHeight="1">
      <c r="A5" s="9">
        <f t="shared" si="0"/>
        <v>2</v>
      </c>
      <c r="B5" s="9" t="s">
        <v>45</v>
      </c>
      <c r="C5" s="10" t="s">
        <v>466</v>
      </c>
      <c r="D5" s="11" t="s">
        <v>320</v>
      </c>
      <c r="E5" s="12" t="s">
        <v>30</v>
      </c>
      <c r="F5" s="12" t="s">
        <v>40</v>
      </c>
      <c r="G5" s="13" t="s">
        <v>32</v>
      </c>
      <c r="H5" s="12" t="s">
        <v>48</v>
      </c>
      <c r="I5" s="19">
        <v>666465.06000000006</v>
      </c>
      <c r="J5" s="19">
        <v>286124.45066666702</v>
      </c>
      <c r="K5" s="19">
        <v>600000</v>
      </c>
      <c r="L5" s="19">
        <f t="shared" si="1"/>
        <v>600000</v>
      </c>
      <c r="M5" s="19"/>
      <c r="N5" s="44"/>
      <c r="O5" s="19">
        <f t="shared" si="2"/>
        <v>600000</v>
      </c>
      <c r="P5" s="16"/>
      <c r="Q5" s="16">
        <v>45417</v>
      </c>
      <c r="R5" s="9">
        <v>5</v>
      </c>
      <c r="S5" s="16">
        <v>45411</v>
      </c>
      <c r="T5" s="12"/>
      <c r="U5" s="7"/>
      <c r="V5" s="9" t="s">
        <v>89</v>
      </c>
      <c r="W5" s="27"/>
    </row>
    <row r="6" spans="1:23" ht="20.100000000000001" customHeight="1">
      <c r="A6" s="9">
        <f t="shared" si="0"/>
        <v>3</v>
      </c>
      <c r="B6" s="9" t="s">
        <v>90</v>
      </c>
      <c r="C6" s="10" t="s">
        <v>467</v>
      </c>
      <c r="D6" s="11" t="s">
        <v>321</v>
      </c>
      <c r="E6" s="12" t="s">
        <v>30</v>
      </c>
      <c r="F6" s="12" t="s">
        <v>40</v>
      </c>
      <c r="G6" s="13" t="s">
        <v>32</v>
      </c>
      <c r="H6" s="12" t="s">
        <v>48</v>
      </c>
      <c r="I6" s="19">
        <v>47128.73</v>
      </c>
      <c r="J6" s="19">
        <v>11173.2653333333</v>
      </c>
      <c r="K6" s="19">
        <v>40000</v>
      </c>
      <c r="L6" s="19">
        <f t="shared" si="1"/>
        <v>40000</v>
      </c>
      <c r="M6" s="19"/>
      <c r="N6" s="44"/>
      <c r="O6" s="19">
        <f t="shared" si="2"/>
        <v>40000</v>
      </c>
      <c r="P6" s="16"/>
      <c r="Q6" s="16">
        <v>45417</v>
      </c>
      <c r="R6" s="9"/>
      <c r="S6" s="16">
        <v>45412</v>
      </c>
      <c r="T6" s="12"/>
      <c r="U6" s="7"/>
      <c r="V6" s="9" t="s">
        <v>89</v>
      </c>
      <c r="W6" s="27" t="s">
        <v>316</v>
      </c>
    </row>
    <row r="7" spans="1:23" ht="20.100000000000001" customHeight="1">
      <c r="A7" s="9">
        <f t="shared" si="0"/>
        <v>4</v>
      </c>
      <c r="B7" s="9" t="s">
        <v>45</v>
      </c>
      <c r="C7" s="10" t="s">
        <v>468</v>
      </c>
      <c r="D7" s="11" t="s">
        <v>322</v>
      </c>
      <c r="E7" s="12" t="s">
        <v>30</v>
      </c>
      <c r="F7" s="12" t="s">
        <v>40</v>
      </c>
      <c r="G7" s="13" t="s">
        <v>32</v>
      </c>
      <c r="H7" s="12" t="s">
        <v>48</v>
      </c>
      <c r="I7" s="19">
        <v>339822.23</v>
      </c>
      <c r="J7" s="19">
        <v>162402.97733333299</v>
      </c>
      <c r="K7" s="19">
        <v>150000</v>
      </c>
      <c r="L7" s="19">
        <f t="shared" si="1"/>
        <v>150000</v>
      </c>
      <c r="M7" s="19"/>
      <c r="N7" s="44"/>
      <c r="O7" s="19">
        <f t="shared" si="2"/>
        <v>150000</v>
      </c>
      <c r="P7" s="16"/>
      <c r="Q7" s="16">
        <v>45412</v>
      </c>
      <c r="R7" s="9">
        <v>5</v>
      </c>
      <c r="S7" s="16">
        <v>45410</v>
      </c>
      <c r="T7" s="12" t="s">
        <v>35</v>
      </c>
      <c r="U7" s="7"/>
      <c r="V7" s="9" t="s">
        <v>89</v>
      </c>
      <c r="W7" s="23"/>
    </row>
    <row r="8" spans="1:23" ht="20.100000000000001" customHeight="1">
      <c r="A8" s="9">
        <f t="shared" si="0"/>
        <v>5</v>
      </c>
      <c r="B8" s="9" t="s">
        <v>45</v>
      </c>
      <c r="C8" s="10" t="s">
        <v>250</v>
      </c>
      <c r="D8" s="11" t="s">
        <v>251</v>
      </c>
      <c r="E8" s="12" t="s">
        <v>30</v>
      </c>
      <c r="F8" s="13" t="s">
        <v>31</v>
      </c>
      <c r="G8" s="14" t="s">
        <v>32</v>
      </c>
      <c r="H8" s="12" t="s">
        <v>48</v>
      </c>
      <c r="I8" s="7">
        <v>117519.07</v>
      </c>
      <c r="J8" s="19">
        <v>11571.3173333333</v>
      </c>
      <c r="K8" s="19">
        <v>30000</v>
      </c>
      <c r="L8" s="19">
        <f t="shared" si="1"/>
        <v>30000</v>
      </c>
      <c r="M8" s="19"/>
      <c r="N8" s="12"/>
      <c r="O8" s="19">
        <f t="shared" si="2"/>
        <v>30000</v>
      </c>
      <c r="P8" s="19"/>
      <c r="Q8" s="16">
        <v>45429</v>
      </c>
      <c r="R8" s="9">
        <v>15</v>
      </c>
      <c r="S8" s="16">
        <f>Q8-R8</f>
        <v>45414</v>
      </c>
      <c r="T8" s="12" t="s">
        <v>70</v>
      </c>
      <c r="U8" s="7"/>
      <c r="V8" s="9" t="s">
        <v>125</v>
      </c>
      <c r="W8" s="23"/>
    </row>
    <row r="9" spans="1:23" ht="20.100000000000001" customHeight="1">
      <c r="A9" s="9">
        <f t="shared" si="0"/>
        <v>6</v>
      </c>
      <c r="B9" s="29" t="s">
        <v>27</v>
      </c>
      <c r="C9" s="30"/>
      <c r="D9" s="31" t="s">
        <v>364</v>
      </c>
      <c r="E9" s="32" t="s">
        <v>172</v>
      </c>
      <c r="F9" s="33" t="s">
        <v>31</v>
      </c>
      <c r="G9" s="34" t="s">
        <v>180</v>
      </c>
      <c r="H9" s="32" t="s">
        <v>48</v>
      </c>
      <c r="I9" s="43">
        <v>15000</v>
      </c>
      <c r="J9" s="43">
        <v>15000</v>
      </c>
      <c r="K9" s="43">
        <v>15000</v>
      </c>
      <c r="L9" s="43">
        <f t="shared" si="1"/>
        <v>15000</v>
      </c>
      <c r="M9" s="45">
        <f>K9/J9</f>
        <v>1</v>
      </c>
      <c r="N9" s="46"/>
      <c r="O9" s="43">
        <f t="shared" si="2"/>
        <v>15000</v>
      </c>
      <c r="P9" s="47"/>
      <c r="Q9" s="57"/>
      <c r="R9" s="29"/>
      <c r="S9" s="57"/>
      <c r="T9" s="32" t="s">
        <v>70</v>
      </c>
      <c r="U9" s="58"/>
      <c r="V9" s="29" t="s">
        <v>205</v>
      </c>
      <c r="W9" s="59"/>
    </row>
    <row r="10" spans="1:23" s="26" customFormat="1" ht="20.100000000000001" customHeight="1">
      <c r="A10" s="9">
        <f t="shared" si="0"/>
        <v>7</v>
      </c>
      <c r="B10" s="9" t="s">
        <v>90</v>
      </c>
      <c r="C10" s="10" t="s">
        <v>308</v>
      </c>
      <c r="D10" s="11" t="s">
        <v>309</v>
      </c>
      <c r="E10" s="12"/>
      <c r="F10" s="13" t="s">
        <v>31</v>
      </c>
      <c r="G10" s="14" t="s">
        <v>32</v>
      </c>
      <c r="H10" s="12" t="s">
        <v>41</v>
      </c>
      <c r="I10" s="19">
        <v>10230.41</v>
      </c>
      <c r="J10" s="19">
        <v>2736.6893333333301</v>
      </c>
      <c r="K10" s="19">
        <v>10000</v>
      </c>
      <c r="L10" s="19">
        <f t="shared" si="1"/>
        <v>10000</v>
      </c>
      <c r="M10" s="19"/>
      <c r="N10" s="44"/>
      <c r="O10" s="19">
        <f t="shared" si="2"/>
        <v>10000</v>
      </c>
      <c r="P10" s="42"/>
      <c r="Q10" s="16"/>
      <c r="R10" s="9"/>
      <c r="S10" s="16"/>
      <c r="T10" s="12" t="s">
        <v>70</v>
      </c>
      <c r="U10" s="22"/>
      <c r="V10" s="9" t="s">
        <v>36</v>
      </c>
      <c r="W10" s="23"/>
    </row>
    <row r="11" spans="1:23" ht="20.100000000000001" customHeight="1">
      <c r="A11" s="9">
        <f t="shared" si="0"/>
        <v>8</v>
      </c>
      <c r="B11" s="9" t="s">
        <v>27</v>
      </c>
      <c r="C11" s="10"/>
      <c r="D11" s="11" t="s">
        <v>358</v>
      </c>
      <c r="E11" s="12"/>
      <c r="F11" s="13" t="s">
        <v>40</v>
      </c>
      <c r="G11" s="14" t="s">
        <v>270</v>
      </c>
      <c r="H11" s="12" t="s">
        <v>48</v>
      </c>
      <c r="I11" s="19">
        <v>10000</v>
      </c>
      <c r="J11" s="19">
        <v>10000</v>
      </c>
      <c r="K11" s="19">
        <v>10000</v>
      </c>
      <c r="L11" s="19">
        <f t="shared" si="1"/>
        <v>10000</v>
      </c>
      <c r="M11" s="48">
        <f>K11/J11</f>
        <v>1</v>
      </c>
      <c r="N11" s="44"/>
      <c r="O11" s="19">
        <f t="shared" si="2"/>
        <v>10000</v>
      </c>
      <c r="P11" s="42"/>
      <c r="Q11" s="16"/>
      <c r="R11" s="9"/>
      <c r="S11" s="16"/>
      <c r="T11" s="12" t="s">
        <v>35</v>
      </c>
      <c r="U11" s="22"/>
      <c r="V11" s="14" t="s">
        <v>89</v>
      </c>
      <c r="W11" s="27" t="s">
        <v>348</v>
      </c>
    </row>
    <row r="12" spans="1:23" ht="20.100000000000001" customHeight="1">
      <c r="A12" s="9">
        <f t="shared" si="0"/>
        <v>9</v>
      </c>
      <c r="B12" s="29" t="s">
        <v>45</v>
      </c>
      <c r="C12" s="30" t="s">
        <v>184</v>
      </c>
      <c r="D12" s="31" t="s">
        <v>185</v>
      </c>
      <c r="E12" s="32" t="s">
        <v>172</v>
      </c>
      <c r="F12" s="33" t="s">
        <v>40</v>
      </c>
      <c r="G12" s="34" t="s">
        <v>180</v>
      </c>
      <c r="H12" s="32" t="s">
        <v>48</v>
      </c>
      <c r="I12" s="43">
        <v>40459.99</v>
      </c>
      <c r="J12" s="43"/>
      <c r="K12" s="43">
        <v>10000</v>
      </c>
      <c r="L12" s="43">
        <f t="shared" si="1"/>
        <v>10000</v>
      </c>
      <c r="M12" s="43"/>
      <c r="N12" s="46"/>
      <c r="O12" s="43">
        <f t="shared" si="2"/>
        <v>10000</v>
      </c>
      <c r="P12" s="47"/>
      <c r="Q12" s="57"/>
      <c r="R12" s="29"/>
      <c r="S12" s="57"/>
      <c r="T12" s="32" t="s">
        <v>70</v>
      </c>
      <c r="U12" s="58"/>
      <c r="V12" s="29" t="s">
        <v>181</v>
      </c>
      <c r="W12" s="59" t="s">
        <v>186</v>
      </c>
    </row>
    <row r="13" spans="1:23" ht="20.100000000000001" customHeight="1">
      <c r="A13" s="9">
        <f t="shared" si="0"/>
        <v>10</v>
      </c>
      <c r="B13" s="9" t="s">
        <v>45</v>
      </c>
      <c r="C13" s="10" t="s">
        <v>134</v>
      </c>
      <c r="D13" s="11" t="s">
        <v>135</v>
      </c>
      <c r="E13" s="12" t="s">
        <v>30</v>
      </c>
      <c r="F13" s="13" t="s">
        <v>31</v>
      </c>
      <c r="G13" s="14" t="s">
        <v>32</v>
      </c>
      <c r="H13" s="12" t="s">
        <v>48</v>
      </c>
      <c r="I13" s="19">
        <v>400000</v>
      </c>
      <c r="J13" s="19">
        <v>400000</v>
      </c>
      <c r="K13" s="19">
        <v>400000</v>
      </c>
      <c r="L13" s="19">
        <f t="shared" si="1"/>
        <v>400000</v>
      </c>
      <c r="M13" s="19"/>
      <c r="N13" s="44"/>
      <c r="O13" s="19">
        <f t="shared" si="2"/>
        <v>400000</v>
      </c>
      <c r="P13" s="42"/>
      <c r="Q13" s="16">
        <v>45412</v>
      </c>
      <c r="R13" s="9">
        <v>7</v>
      </c>
      <c r="S13" s="16">
        <f>Q13-R13</f>
        <v>45405</v>
      </c>
      <c r="T13" s="12" t="s">
        <v>70</v>
      </c>
      <c r="U13" s="22"/>
      <c r="V13" s="9" t="s">
        <v>36</v>
      </c>
      <c r="W13" s="23"/>
    </row>
    <row r="14" spans="1:23" ht="20.100000000000001" customHeight="1">
      <c r="A14" s="9">
        <f t="shared" si="0"/>
        <v>11</v>
      </c>
      <c r="B14" s="9" t="s">
        <v>45</v>
      </c>
      <c r="C14" s="9" t="s">
        <v>199</v>
      </c>
      <c r="D14" s="11" t="s">
        <v>200</v>
      </c>
      <c r="E14" s="9" t="s">
        <v>30</v>
      </c>
      <c r="F14" s="9" t="s">
        <v>31</v>
      </c>
      <c r="G14" s="9" t="s">
        <v>32</v>
      </c>
      <c r="H14" s="12" t="s">
        <v>48</v>
      </c>
      <c r="I14" s="7">
        <v>144280.10999999999</v>
      </c>
      <c r="J14" s="19">
        <v>15563.868</v>
      </c>
      <c r="K14" s="49">
        <v>20000</v>
      </c>
      <c r="L14" s="19">
        <f t="shared" si="1"/>
        <v>20000</v>
      </c>
      <c r="M14" s="19"/>
      <c r="N14" s="12"/>
      <c r="O14" s="19">
        <f t="shared" si="2"/>
        <v>20000</v>
      </c>
      <c r="P14" s="42"/>
      <c r="Q14" s="16">
        <v>45406</v>
      </c>
      <c r="R14" s="60"/>
      <c r="S14" s="16">
        <f>Q14-R14</f>
        <v>45406</v>
      </c>
      <c r="T14" s="12" t="s">
        <v>35</v>
      </c>
      <c r="U14" s="7"/>
      <c r="V14" s="9" t="s">
        <v>36</v>
      </c>
      <c r="W14" s="23"/>
    </row>
    <row r="15" spans="1:23" ht="20.100000000000001" customHeight="1">
      <c r="A15" s="9">
        <f t="shared" si="0"/>
        <v>12</v>
      </c>
      <c r="B15" s="9" t="s">
        <v>45</v>
      </c>
      <c r="C15" s="9" t="s">
        <v>201</v>
      </c>
      <c r="D15" s="11" t="s">
        <v>202</v>
      </c>
      <c r="E15" s="9" t="s">
        <v>30</v>
      </c>
      <c r="F15" s="9" t="s">
        <v>31</v>
      </c>
      <c r="G15" s="9" t="s">
        <v>32</v>
      </c>
      <c r="H15" s="12" t="s">
        <v>48</v>
      </c>
      <c r="I15" s="7">
        <v>1547082.58</v>
      </c>
      <c r="J15" s="19">
        <v>95675.269333333301</v>
      </c>
      <c r="K15" s="19">
        <v>50000</v>
      </c>
      <c r="L15" s="19">
        <f t="shared" si="1"/>
        <v>50000</v>
      </c>
      <c r="M15" s="19"/>
      <c r="N15" s="50">
        <v>0.03</v>
      </c>
      <c r="O15" s="19">
        <f t="shared" si="2"/>
        <v>48500</v>
      </c>
      <c r="P15" s="42"/>
      <c r="Q15" s="16">
        <v>45406</v>
      </c>
      <c r="R15" s="60"/>
      <c r="S15" s="16">
        <f>Q15-R15</f>
        <v>45406</v>
      </c>
      <c r="T15" s="12" t="s">
        <v>35</v>
      </c>
      <c r="U15" s="7"/>
      <c r="V15" s="9" t="s">
        <v>36</v>
      </c>
      <c r="W15" s="23"/>
    </row>
    <row r="16" spans="1:23" ht="20.100000000000001" customHeight="1">
      <c r="A16" s="9">
        <f t="shared" si="0"/>
        <v>13</v>
      </c>
      <c r="B16" s="35" t="s">
        <v>45</v>
      </c>
      <c r="C16" s="36" t="s">
        <v>284</v>
      </c>
      <c r="D16" s="37" t="s">
        <v>285</v>
      </c>
      <c r="E16" s="38" t="s">
        <v>280</v>
      </c>
      <c r="F16" s="39" t="s">
        <v>31</v>
      </c>
      <c r="G16" s="40" t="s">
        <v>180</v>
      </c>
      <c r="H16" s="38" t="s">
        <v>41</v>
      </c>
      <c r="I16" s="51">
        <v>416900</v>
      </c>
      <c r="J16" s="52"/>
      <c r="K16" s="52">
        <v>20000</v>
      </c>
      <c r="L16" s="19">
        <f t="shared" si="1"/>
        <v>20000</v>
      </c>
      <c r="M16" s="19"/>
      <c r="N16" s="38"/>
      <c r="O16" s="52">
        <f t="shared" si="2"/>
        <v>20000</v>
      </c>
      <c r="P16" s="53"/>
      <c r="Q16" s="61"/>
      <c r="R16" s="35"/>
      <c r="S16" s="61"/>
      <c r="T16" s="38" t="s">
        <v>35</v>
      </c>
      <c r="U16" s="51"/>
      <c r="V16" s="35" t="s">
        <v>181</v>
      </c>
      <c r="W16" s="62" t="s">
        <v>280</v>
      </c>
    </row>
    <row r="17" spans="1:23" ht="20.100000000000001" customHeight="1">
      <c r="A17" s="9">
        <f t="shared" si="0"/>
        <v>14</v>
      </c>
      <c r="B17" s="9" t="s">
        <v>45</v>
      </c>
      <c r="C17" s="10" t="s">
        <v>241</v>
      </c>
      <c r="D17" s="11" t="s">
        <v>242</v>
      </c>
      <c r="E17" s="12" t="s">
        <v>30</v>
      </c>
      <c r="F17" s="13" t="s">
        <v>31</v>
      </c>
      <c r="G17" s="14" t="s">
        <v>32</v>
      </c>
      <c r="H17" s="12" t="s">
        <v>48</v>
      </c>
      <c r="I17" s="7">
        <v>92255.8</v>
      </c>
      <c r="J17" s="19">
        <v>28042.170666666701</v>
      </c>
      <c r="K17" s="19">
        <v>20000</v>
      </c>
      <c r="L17" s="19">
        <f t="shared" si="1"/>
        <v>20000</v>
      </c>
      <c r="M17" s="19"/>
      <c r="N17" s="12"/>
      <c r="O17" s="19">
        <f t="shared" si="2"/>
        <v>20000</v>
      </c>
      <c r="P17" s="19"/>
      <c r="Q17" s="16">
        <v>45423</v>
      </c>
      <c r="R17" s="9">
        <v>30</v>
      </c>
      <c r="S17" s="16">
        <f>Q17-R17</f>
        <v>45393</v>
      </c>
      <c r="T17" s="12" t="s">
        <v>70</v>
      </c>
      <c r="U17" s="7"/>
      <c r="V17" s="9" t="s">
        <v>125</v>
      </c>
      <c r="W17" s="23"/>
    </row>
    <row r="18" spans="1:23" ht="20.100000000000001" customHeight="1">
      <c r="A18" s="9">
        <f t="shared" si="0"/>
        <v>15</v>
      </c>
      <c r="B18" s="9" t="s">
        <v>45</v>
      </c>
      <c r="C18" s="10" t="s">
        <v>239</v>
      </c>
      <c r="D18" s="11" t="s">
        <v>240</v>
      </c>
      <c r="E18" s="12" t="s">
        <v>30</v>
      </c>
      <c r="F18" s="13" t="s">
        <v>31</v>
      </c>
      <c r="G18" s="14" t="s">
        <v>32</v>
      </c>
      <c r="H18" s="12" t="s">
        <v>48</v>
      </c>
      <c r="I18" s="7">
        <v>12530.25</v>
      </c>
      <c r="J18" s="19">
        <v>1670.7</v>
      </c>
      <c r="K18" s="19">
        <v>12530.25</v>
      </c>
      <c r="L18" s="19">
        <f t="shared" si="1"/>
        <v>12530.25</v>
      </c>
      <c r="M18" s="19"/>
      <c r="N18" s="12"/>
      <c r="O18" s="19">
        <f t="shared" si="2"/>
        <v>12530.25</v>
      </c>
      <c r="P18" s="19"/>
      <c r="Q18" s="16">
        <v>45423</v>
      </c>
      <c r="R18" s="9">
        <v>30</v>
      </c>
      <c r="S18" s="16">
        <f>Q18-R18</f>
        <v>45393</v>
      </c>
      <c r="T18" s="12" t="s">
        <v>70</v>
      </c>
      <c r="U18" s="7"/>
      <c r="V18" s="9" t="s">
        <v>125</v>
      </c>
      <c r="W18" s="23" t="s">
        <v>221</v>
      </c>
    </row>
    <row r="19" spans="1:23" ht="20.100000000000001" customHeight="1">
      <c r="A19" s="9">
        <f t="shared" si="0"/>
        <v>16</v>
      </c>
      <c r="B19" s="9" t="s">
        <v>45</v>
      </c>
      <c r="C19" s="10" t="s">
        <v>87</v>
      </c>
      <c r="D19" s="27" t="s">
        <v>88</v>
      </c>
      <c r="E19" s="41" t="s">
        <v>30</v>
      </c>
      <c r="F19" s="13" t="s">
        <v>40</v>
      </c>
      <c r="G19" s="14" t="s">
        <v>32</v>
      </c>
      <c r="H19" s="12" t="s">
        <v>48</v>
      </c>
      <c r="I19" s="19">
        <v>16034.72</v>
      </c>
      <c r="J19" s="19">
        <v>16034.72</v>
      </c>
      <c r="K19" s="19">
        <v>16034.72</v>
      </c>
      <c r="L19" s="19">
        <f t="shared" si="1"/>
        <v>16034.72</v>
      </c>
      <c r="M19" s="19"/>
      <c r="N19" s="44"/>
      <c r="O19" s="19">
        <f t="shared" si="2"/>
        <v>16034.72</v>
      </c>
      <c r="P19" s="42"/>
      <c r="Q19" s="16"/>
      <c r="R19" s="9"/>
      <c r="S19" s="16"/>
      <c r="T19" s="12" t="s">
        <v>35</v>
      </c>
      <c r="U19" s="7"/>
      <c r="V19" s="9" t="s">
        <v>89</v>
      </c>
      <c r="W19" s="23"/>
    </row>
    <row r="20" spans="1:23" ht="20.100000000000001" customHeight="1">
      <c r="A20" s="9">
        <f t="shared" si="0"/>
        <v>17</v>
      </c>
      <c r="B20" s="9" t="s">
        <v>45</v>
      </c>
      <c r="C20" s="10" t="s">
        <v>226</v>
      </c>
      <c r="D20" s="11" t="s">
        <v>227</v>
      </c>
      <c r="E20" s="12" t="s">
        <v>30</v>
      </c>
      <c r="F20" s="13" t="s">
        <v>31</v>
      </c>
      <c r="G20" s="14" t="s">
        <v>32</v>
      </c>
      <c r="H20" s="12" t="s">
        <v>48</v>
      </c>
      <c r="I20" s="7">
        <v>13785</v>
      </c>
      <c r="J20" s="19">
        <v>2816.1426666666698</v>
      </c>
      <c r="K20" s="7">
        <v>10000</v>
      </c>
      <c r="L20" s="19">
        <f t="shared" si="1"/>
        <v>10000</v>
      </c>
      <c r="M20" s="19"/>
      <c r="N20" s="12"/>
      <c r="O20" s="19">
        <f t="shared" si="2"/>
        <v>10000</v>
      </c>
      <c r="P20" s="19"/>
      <c r="Q20" s="16">
        <v>45409</v>
      </c>
      <c r="R20" s="9">
        <v>4</v>
      </c>
      <c r="S20" s="16">
        <f>Q20-R20</f>
        <v>45405</v>
      </c>
      <c r="T20" s="12" t="s">
        <v>70</v>
      </c>
      <c r="U20" s="7"/>
      <c r="V20" s="9" t="s">
        <v>125</v>
      </c>
      <c r="W20" s="23"/>
    </row>
    <row r="21" spans="1:23" ht="20.100000000000001" customHeight="1">
      <c r="A21" s="9">
        <f t="shared" si="0"/>
        <v>18</v>
      </c>
      <c r="B21" s="9" t="s">
        <v>27</v>
      </c>
      <c r="C21" s="10" t="s">
        <v>263</v>
      </c>
      <c r="D21" s="11" t="s">
        <v>264</v>
      </c>
      <c r="E21" s="12" t="s">
        <v>30</v>
      </c>
      <c r="F21" s="12" t="s">
        <v>40</v>
      </c>
      <c r="G21" s="13" t="s">
        <v>32</v>
      </c>
      <c r="H21" s="12" t="s">
        <v>48</v>
      </c>
      <c r="I21" s="7">
        <v>1551594.46</v>
      </c>
      <c r="J21" s="19">
        <v>29543.0693333333</v>
      </c>
      <c r="K21" s="19">
        <v>10000</v>
      </c>
      <c r="L21" s="19">
        <f t="shared" si="1"/>
        <v>10000</v>
      </c>
      <c r="M21" s="48">
        <f>K21/J21</f>
        <v>0.3384888647543825</v>
      </c>
      <c r="N21" s="50">
        <v>0.03</v>
      </c>
      <c r="O21" s="19">
        <f t="shared" si="2"/>
        <v>9700</v>
      </c>
      <c r="P21" s="19"/>
      <c r="Q21" s="16">
        <v>45409</v>
      </c>
      <c r="R21" s="9"/>
      <c r="S21" s="16">
        <f>Q21-R21</f>
        <v>45409</v>
      </c>
      <c r="T21" s="12" t="s">
        <v>35</v>
      </c>
      <c r="U21" s="7"/>
      <c r="V21" s="35" t="s">
        <v>65</v>
      </c>
      <c r="W21" s="23"/>
    </row>
    <row r="22" spans="1:23" ht="20.100000000000001" customHeight="1">
      <c r="A22" s="9">
        <f t="shared" si="0"/>
        <v>19</v>
      </c>
      <c r="B22" s="9" t="s">
        <v>27</v>
      </c>
      <c r="C22" s="10"/>
      <c r="D22" s="11" t="s">
        <v>356</v>
      </c>
      <c r="E22" s="12"/>
      <c r="F22" s="13" t="s">
        <v>40</v>
      </c>
      <c r="G22" s="14" t="s">
        <v>270</v>
      </c>
      <c r="H22" s="12" t="s">
        <v>48</v>
      </c>
      <c r="I22" s="19">
        <v>20000</v>
      </c>
      <c r="J22" s="19">
        <v>20000</v>
      </c>
      <c r="K22" s="19">
        <v>20000</v>
      </c>
      <c r="L22" s="19">
        <f t="shared" si="1"/>
        <v>20000</v>
      </c>
      <c r="M22" s="48">
        <f>K22/J22</f>
        <v>1</v>
      </c>
      <c r="N22" s="44"/>
      <c r="O22" s="19">
        <f t="shared" si="2"/>
        <v>20000</v>
      </c>
      <c r="P22" s="42"/>
      <c r="Q22" s="16"/>
      <c r="R22" s="9"/>
      <c r="S22" s="16"/>
      <c r="T22" s="12" t="s">
        <v>35</v>
      </c>
      <c r="U22" s="22"/>
      <c r="V22" s="14" t="s">
        <v>89</v>
      </c>
      <c r="W22" s="27" t="s">
        <v>357</v>
      </c>
    </row>
    <row r="23" spans="1:23" s="26" customFormat="1" ht="20.100000000000001" customHeight="1">
      <c r="A23" s="9">
        <f t="shared" si="0"/>
        <v>20</v>
      </c>
      <c r="B23" s="9" t="s">
        <v>45</v>
      </c>
      <c r="C23" s="10" t="s">
        <v>314</v>
      </c>
      <c r="D23" s="11" t="s">
        <v>315</v>
      </c>
      <c r="E23" s="12" t="s">
        <v>30</v>
      </c>
      <c r="F23" s="13" t="s">
        <v>40</v>
      </c>
      <c r="G23" s="9" t="s">
        <v>54</v>
      </c>
      <c r="H23" s="12" t="s">
        <v>48</v>
      </c>
      <c r="I23" s="19">
        <v>102884.28</v>
      </c>
      <c r="J23" s="19"/>
      <c r="K23" s="19">
        <v>170782.89</v>
      </c>
      <c r="L23" s="19">
        <f t="shared" si="1"/>
        <v>170782.89</v>
      </c>
      <c r="M23" s="19"/>
      <c r="N23" s="44"/>
      <c r="O23" s="19">
        <f t="shared" si="2"/>
        <v>170782.89</v>
      </c>
      <c r="P23" s="16"/>
      <c r="Q23" s="16">
        <v>45410</v>
      </c>
      <c r="R23" s="9">
        <v>2</v>
      </c>
      <c r="S23" s="16">
        <v>45410</v>
      </c>
      <c r="T23" s="12" t="s">
        <v>35</v>
      </c>
      <c r="U23" s="7"/>
      <c r="V23" s="9" t="s">
        <v>89</v>
      </c>
      <c r="W23" s="27" t="s">
        <v>316</v>
      </c>
    </row>
    <row r="24" spans="1:23" ht="20.100000000000001" customHeight="1">
      <c r="A24" s="9">
        <f t="shared" si="0"/>
        <v>21</v>
      </c>
      <c r="B24" s="9" t="s">
        <v>27</v>
      </c>
      <c r="C24" s="10"/>
      <c r="D24" s="11" t="s">
        <v>354</v>
      </c>
      <c r="E24" s="12"/>
      <c r="F24" s="13" t="s">
        <v>40</v>
      </c>
      <c r="G24" s="14" t="s">
        <v>270</v>
      </c>
      <c r="H24" s="12" t="s">
        <v>48</v>
      </c>
      <c r="I24" s="19">
        <v>20000</v>
      </c>
      <c r="J24" s="19">
        <v>20000</v>
      </c>
      <c r="K24" s="19">
        <v>20000</v>
      </c>
      <c r="L24" s="19">
        <f t="shared" si="1"/>
        <v>20000</v>
      </c>
      <c r="M24" s="48">
        <f>K24/J24</f>
        <v>1</v>
      </c>
      <c r="N24" s="44"/>
      <c r="O24" s="19">
        <f t="shared" si="2"/>
        <v>20000</v>
      </c>
      <c r="P24" s="42"/>
      <c r="Q24" s="16"/>
      <c r="R24" s="9"/>
      <c r="S24" s="16"/>
      <c r="T24" s="12" t="s">
        <v>35</v>
      </c>
      <c r="U24" s="22"/>
      <c r="V24" s="14" t="s">
        <v>89</v>
      </c>
      <c r="W24" s="27" t="s">
        <v>355</v>
      </c>
    </row>
    <row r="25" spans="1:23" ht="20.100000000000001" customHeight="1">
      <c r="A25" s="9">
        <f t="shared" si="0"/>
        <v>22</v>
      </c>
      <c r="B25" s="35" t="s">
        <v>45</v>
      </c>
      <c r="C25" s="36" t="s">
        <v>288</v>
      </c>
      <c r="D25" s="37" t="s">
        <v>289</v>
      </c>
      <c r="E25" s="38" t="s">
        <v>280</v>
      </c>
      <c r="F25" s="39" t="s">
        <v>31</v>
      </c>
      <c r="G25" s="40" t="s">
        <v>54</v>
      </c>
      <c r="H25" s="38" t="s">
        <v>41</v>
      </c>
      <c r="I25" s="51">
        <v>406803.7</v>
      </c>
      <c r="J25" s="52"/>
      <c r="K25" s="52">
        <v>50000</v>
      </c>
      <c r="L25" s="52">
        <f t="shared" si="1"/>
        <v>50000</v>
      </c>
      <c r="M25" s="52"/>
      <c r="N25" s="38"/>
      <c r="O25" s="52">
        <f t="shared" si="2"/>
        <v>50000</v>
      </c>
      <c r="P25" s="53"/>
      <c r="Q25" s="61"/>
      <c r="R25" s="35"/>
      <c r="S25" s="61"/>
      <c r="T25" s="38" t="s">
        <v>35</v>
      </c>
      <c r="U25" s="51"/>
      <c r="V25" s="35" t="s">
        <v>36</v>
      </c>
      <c r="W25" s="62" t="s">
        <v>280</v>
      </c>
    </row>
    <row r="26" spans="1:23" ht="20.100000000000001" customHeight="1">
      <c r="A26" s="9">
        <f t="shared" si="0"/>
        <v>23</v>
      </c>
      <c r="B26" s="9" t="s">
        <v>45</v>
      </c>
      <c r="C26" s="9" t="s">
        <v>191</v>
      </c>
      <c r="D26" s="11" t="s">
        <v>192</v>
      </c>
      <c r="E26" s="9" t="s">
        <v>30</v>
      </c>
      <c r="F26" s="9" t="s">
        <v>31</v>
      </c>
      <c r="G26" s="9" t="s">
        <v>32</v>
      </c>
      <c r="H26" s="12" t="s">
        <v>48</v>
      </c>
      <c r="I26" s="7">
        <v>815110.53</v>
      </c>
      <c r="J26" s="19">
        <v>61544.144</v>
      </c>
      <c r="K26" s="19">
        <v>30000</v>
      </c>
      <c r="L26" s="19">
        <f t="shared" si="1"/>
        <v>30000</v>
      </c>
      <c r="M26" s="19"/>
      <c r="N26" s="50"/>
      <c r="O26" s="19">
        <f t="shared" si="2"/>
        <v>30000</v>
      </c>
      <c r="P26" s="42"/>
      <c r="Q26" s="16">
        <v>45405</v>
      </c>
      <c r="R26" s="9">
        <v>3</v>
      </c>
      <c r="S26" s="16">
        <f>Q26-R26</f>
        <v>45402</v>
      </c>
      <c r="T26" s="12" t="s">
        <v>35</v>
      </c>
      <c r="U26" s="7"/>
      <c r="V26" s="9" t="s">
        <v>36</v>
      </c>
      <c r="W26" s="23" t="s">
        <v>193</v>
      </c>
    </row>
    <row r="27" spans="1:23" s="26" customFormat="1" ht="20.100000000000001" customHeight="1">
      <c r="A27" s="9">
        <f t="shared" si="0"/>
        <v>24</v>
      </c>
      <c r="B27" s="9" t="s">
        <v>45</v>
      </c>
      <c r="C27" s="10" t="s">
        <v>314</v>
      </c>
      <c r="D27" s="11" t="s">
        <v>315</v>
      </c>
      <c r="E27" s="12" t="s">
        <v>30</v>
      </c>
      <c r="F27" s="13" t="s">
        <v>40</v>
      </c>
      <c r="G27" s="9" t="s">
        <v>54</v>
      </c>
      <c r="H27" s="12" t="s">
        <v>48</v>
      </c>
      <c r="I27" s="19">
        <v>102884.28</v>
      </c>
      <c r="J27" s="19"/>
      <c r="K27" s="19">
        <v>50000</v>
      </c>
      <c r="L27" s="19">
        <f t="shared" si="1"/>
        <v>50000</v>
      </c>
      <c r="M27" s="19"/>
      <c r="N27" s="44"/>
      <c r="O27" s="19">
        <f t="shared" si="2"/>
        <v>50000</v>
      </c>
      <c r="P27" s="16"/>
      <c r="Q27" s="16">
        <v>45410</v>
      </c>
      <c r="R27" s="9">
        <v>2</v>
      </c>
      <c r="S27" s="16">
        <v>45410</v>
      </c>
      <c r="T27" s="12" t="s">
        <v>35</v>
      </c>
      <c r="U27" s="7"/>
      <c r="V27" s="9" t="s">
        <v>89</v>
      </c>
      <c r="W27" s="27" t="s">
        <v>316</v>
      </c>
    </row>
    <row r="28" spans="1:23" ht="20.100000000000001" customHeight="1">
      <c r="A28" s="9">
        <f t="shared" si="0"/>
        <v>25</v>
      </c>
      <c r="B28" s="35" t="s">
        <v>45</v>
      </c>
      <c r="C28" s="36" t="s">
        <v>278</v>
      </c>
      <c r="D28" s="37" t="s">
        <v>279</v>
      </c>
      <c r="E28" s="38" t="s">
        <v>280</v>
      </c>
      <c r="F28" s="39" t="s">
        <v>40</v>
      </c>
      <c r="G28" s="40" t="s">
        <v>32</v>
      </c>
      <c r="H28" s="38" t="s">
        <v>41</v>
      </c>
      <c r="I28" s="51">
        <v>4833415.16</v>
      </c>
      <c r="J28" s="52">
        <v>174559.84533333301</v>
      </c>
      <c r="K28" s="52" t="e">
        <f>#REF!</f>
        <v>#REF!</v>
      </c>
      <c r="L28" s="52"/>
      <c r="M28" s="38"/>
      <c r="N28" s="52" t="e">
        <f>K28*(1-M28)</f>
        <v>#REF!</v>
      </c>
      <c r="O28" s="54" t="s">
        <v>281</v>
      </c>
      <c r="P28" s="55">
        <v>45406</v>
      </c>
      <c r="Q28" s="35"/>
      <c r="R28" s="61"/>
      <c r="S28" s="38" t="s">
        <v>35</v>
      </c>
      <c r="T28" s="51"/>
      <c r="U28" s="35" t="s">
        <v>65</v>
      </c>
      <c r="V28" s="62" t="s">
        <v>280</v>
      </c>
    </row>
    <row r="29" spans="1:23" ht="22.15" customHeight="1">
      <c r="A29" s="9">
        <f t="shared" si="0"/>
        <v>26</v>
      </c>
      <c r="B29" s="9" t="s">
        <v>45</v>
      </c>
      <c r="C29" s="10" t="s">
        <v>134</v>
      </c>
      <c r="D29" s="11" t="s">
        <v>135</v>
      </c>
      <c r="E29" s="12" t="s">
        <v>30</v>
      </c>
      <c r="F29" s="13" t="s">
        <v>31</v>
      </c>
      <c r="G29" s="14" t="s">
        <v>32</v>
      </c>
      <c r="H29" s="12" t="s">
        <v>48</v>
      </c>
      <c r="I29" s="19">
        <v>400000</v>
      </c>
      <c r="J29" s="19">
        <v>400000</v>
      </c>
      <c r="K29" s="19" t="e">
        <f>#REF!</f>
        <v>#REF!</v>
      </c>
      <c r="L29" s="19"/>
      <c r="M29" s="44"/>
      <c r="N29" s="19" t="e">
        <f>K29*(1-M29)</f>
        <v>#REF!</v>
      </c>
      <c r="O29" s="42"/>
      <c r="P29" s="16">
        <v>45412</v>
      </c>
      <c r="Q29" s="9">
        <v>7</v>
      </c>
      <c r="R29" s="16">
        <f>P29-Q29</f>
        <v>45405</v>
      </c>
      <c r="S29" s="12" t="s">
        <v>70</v>
      </c>
      <c r="T29" s="42" t="s">
        <v>469</v>
      </c>
      <c r="U29" s="9" t="s">
        <v>36</v>
      </c>
      <c r="V29" s="23"/>
      <c r="W29" t="str">
        <f>VLOOKUP(C29,[2]Sheet1!$C$4:$C$122,1,0)</f>
        <v>S432020</v>
      </c>
    </row>
  </sheetData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L2:L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:C3">
    <cfRule type="duplicateValues" dxfId="463" priority="555"/>
  </conditionalFormatting>
  <conditionalFormatting sqref="C4">
    <cfRule type="duplicateValues" dxfId="462" priority="546"/>
    <cfRule type="duplicateValues" dxfId="461" priority="547"/>
  </conditionalFormatting>
  <conditionalFormatting sqref="C8">
    <cfRule type="duplicateValues" dxfId="460" priority="492"/>
    <cfRule type="duplicateValues" dxfId="459" priority="493"/>
  </conditionalFormatting>
  <conditionalFormatting sqref="C9">
    <cfRule type="duplicateValues" dxfId="458" priority="472"/>
    <cfRule type="duplicateValues" dxfId="457" priority="473"/>
  </conditionalFormatting>
  <conditionalFormatting sqref="C10">
    <cfRule type="duplicateValues" dxfId="456" priority="450"/>
    <cfRule type="duplicateValues" dxfId="455" priority="451"/>
  </conditionalFormatting>
  <conditionalFormatting sqref="C11">
    <cfRule type="duplicateValues" dxfId="454" priority="253"/>
    <cfRule type="duplicateValues" dxfId="453" priority="254"/>
  </conditionalFormatting>
  <conditionalFormatting sqref="C12">
    <cfRule type="duplicateValues" dxfId="452" priority="386"/>
    <cfRule type="duplicateValues" dxfId="451" priority="387"/>
  </conditionalFormatting>
  <conditionalFormatting sqref="C13">
    <cfRule type="duplicateValues" dxfId="450" priority="370"/>
    <cfRule type="duplicateValues" dxfId="449" priority="371"/>
  </conditionalFormatting>
  <conditionalFormatting sqref="C14">
    <cfRule type="duplicateValues" dxfId="448" priority="350"/>
    <cfRule type="duplicateValues" dxfId="447" priority="351"/>
  </conditionalFormatting>
  <conditionalFormatting sqref="C15">
    <cfRule type="duplicateValues" dxfId="446" priority="330"/>
    <cfRule type="duplicateValues" dxfId="445" priority="331"/>
  </conditionalFormatting>
  <conditionalFormatting sqref="C16">
    <cfRule type="duplicateValues" dxfId="444" priority="310"/>
    <cfRule type="duplicateValues" dxfId="443" priority="311"/>
  </conditionalFormatting>
  <conditionalFormatting sqref="C17">
    <cfRule type="duplicateValues" dxfId="442" priority="294"/>
    <cfRule type="duplicateValues" dxfId="441" priority="295"/>
  </conditionalFormatting>
  <conditionalFormatting sqref="C18">
    <cfRule type="duplicateValues" dxfId="440" priority="273"/>
    <cfRule type="duplicateValues" dxfId="439" priority="274"/>
  </conditionalFormatting>
  <conditionalFormatting sqref="C19">
    <cfRule type="duplicateValues" dxfId="438" priority="6506"/>
    <cfRule type="duplicateValues" dxfId="437" priority="6507"/>
  </conditionalFormatting>
  <conditionalFormatting sqref="C20:C21">
    <cfRule type="duplicateValues" dxfId="436" priority="212"/>
    <cfRule type="duplicateValues" dxfId="435" priority="213"/>
  </conditionalFormatting>
  <conditionalFormatting sqref="C22">
    <cfRule type="duplicateValues" dxfId="434" priority="173"/>
    <cfRule type="duplicateValues" dxfId="433" priority="174"/>
  </conditionalFormatting>
  <conditionalFormatting sqref="C23">
    <cfRule type="duplicateValues" dxfId="432" priority="161"/>
    <cfRule type="duplicateValues" dxfId="431" priority="162"/>
  </conditionalFormatting>
  <conditionalFormatting sqref="C24">
    <cfRule type="duplicateValues" dxfId="430" priority="139"/>
    <cfRule type="duplicateValues" dxfId="429" priority="140"/>
  </conditionalFormatting>
  <conditionalFormatting sqref="C26">
    <cfRule type="duplicateValues" dxfId="428" priority="97"/>
    <cfRule type="duplicateValues" dxfId="427" priority="98"/>
  </conditionalFormatting>
  <conditionalFormatting sqref="C27">
    <cfRule type="duplicateValues" dxfId="426" priority="85"/>
    <cfRule type="duplicateValues" dxfId="425" priority="86"/>
  </conditionalFormatting>
  <conditionalFormatting sqref="C28">
    <cfRule type="duplicateValues" dxfId="424" priority="41"/>
    <cfRule type="duplicateValues" dxfId="423" priority="42"/>
  </conditionalFormatting>
  <conditionalFormatting sqref="C29">
    <cfRule type="duplicateValues" dxfId="422" priority="21"/>
    <cfRule type="duplicateValues" dxfId="421" priority="22"/>
  </conditionalFormatting>
  <conditionalFormatting sqref="D1:D3">
    <cfRule type="duplicateValues" dxfId="420" priority="551"/>
    <cfRule type="duplicateValues" dxfId="419" priority="552"/>
    <cfRule type="duplicateValues" dxfId="418" priority="556"/>
    <cfRule type="duplicateValues" dxfId="417" priority="561"/>
    <cfRule type="duplicateValues" dxfId="416" priority="562"/>
    <cfRule type="duplicateValues" dxfId="415" priority="563"/>
    <cfRule type="duplicateValues" dxfId="414" priority="564"/>
    <cfRule type="duplicateValues" dxfId="413" priority="565"/>
    <cfRule type="duplicateValues" dxfId="412" priority="566"/>
    <cfRule type="duplicateValues" dxfId="411" priority="567"/>
    <cfRule type="duplicateValues" dxfId="410" priority="568"/>
    <cfRule type="duplicateValues" dxfId="409" priority="569"/>
    <cfRule type="duplicateValues" dxfId="408" priority="570"/>
  </conditionalFormatting>
  <conditionalFormatting sqref="D2:D3">
    <cfRule type="duplicateValues" dxfId="407" priority="553"/>
    <cfRule type="duplicateValues" dxfId="406" priority="554"/>
    <cfRule type="duplicateValues" dxfId="405" priority="557"/>
    <cfRule type="duplicateValues" dxfId="404" priority="558"/>
    <cfRule type="duplicateValues" dxfId="403" priority="559"/>
    <cfRule type="duplicateValues" dxfId="402" priority="560"/>
  </conditionalFormatting>
  <conditionalFormatting sqref="D4">
    <cfRule type="duplicateValues" dxfId="401" priority="542"/>
    <cfRule type="duplicateValues" dxfId="400" priority="543"/>
    <cfRule type="duplicateValues" dxfId="399" priority="544"/>
    <cfRule type="duplicateValues" dxfId="398" priority="545"/>
    <cfRule type="duplicateValues" dxfId="397" priority="548"/>
    <cfRule type="duplicateValues" dxfId="396" priority="549"/>
    <cfRule type="duplicateValues" dxfId="395" priority="550"/>
  </conditionalFormatting>
  <conditionalFormatting sqref="D5:D6">
    <cfRule type="duplicateValues" dxfId="394" priority="524"/>
    <cfRule type="duplicateValues" dxfId="393" priority="525"/>
    <cfRule type="duplicateValues" dxfId="392" priority="526"/>
    <cfRule type="duplicateValues" dxfId="391" priority="527"/>
    <cfRule type="duplicateValues" dxfId="390" priority="528"/>
    <cfRule type="duplicateValues" dxfId="389" priority="529"/>
    <cfRule type="duplicateValues" dxfId="388" priority="530"/>
    <cfRule type="duplicateValues" dxfId="387" priority="531"/>
    <cfRule type="duplicateValues" dxfId="386" priority="532"/>
    <cfRule type="duplicateValues" dxfId="385" priority="533"/>
    <cfRule type="duplicateValues" dxfId="384" priority="534"/>
    <cfRule type="duplicateValues" dxfId="383" priority="535"/>
    <cfRule type="duplicateValues" dxfId="382" priority="536"/>
    <cfRule type="duplicateValues" dxfId="381" priority="537"/>
    <cfRule type="duplicateValues" dxfId="380" priority="538"/>
    <cfRule type="duplicateValues" dxfId="379" priority="539"/>
    <cfRule type="duplicateValues" dxfId="378" priority="540"/>
    <cfRule type="duplicateValues" dxfId="377" priority="541"/>
  </conditionalFormatting>
  <conditionalFormatting sqref="D7">
    <cfRule type="duplicateValues" dxfId="376" priority="506"/>
    <cfRule type="duplicateValues" dxfId="375" priority="507"/>
    <cfRule type="duplicateValues" dxfId="374" priority="508"/>
    <cfRule type="duplicateValues" dxfId="373" priority="509"/>
    <cfRule type="duplicateValues" dxfId="372" priority="510"/>
    <cfRule type="duplicateValues" dxfId="371" priority="511"/>
    <cfRule type="duplicateValues" dxfId="370" priority="512"/>
    <cfRule type="duplicateValues" dxfId="369" priority="513"/>
    <cfRule type="duplicateValues" dxfId="368" priority="514"/>
    <cfRule type="duplicateValues" dxfId="367" priority="515"/>
    <cfRule type="duplicateValues" dxfId="366" priority="516"/>
    <cfRule type="duplicateValues" dxfId="365" priority="517"/>
    <cfRule type="duplicateValues" dxfId="364" priority="518"/>
    <cfRule type="duplicateValues" dxfId="363" priority="519"/>
    <cfRule type="duplicateValues" dxfId="362" priority="520"/>
    <cfRule type="duplicateValues" dxfId="361" priority="521"/>
    <cfRule type="duplicateValues" dxfId="360" priority="522"/>
    <cfRule type="duplicateValues" dxfId="359" priority="523"/>
  </conditionalFormatting>
  <conditionalFormatting sqref="D8">
    <cfRule type="duplicateValues" dxfId="358" priority="490"/>
    <cfRule type="duplicateValues" dxfId="357" priority="491"/>
    <cfRule type="duplicateValues" dxfId="356" priority="494"/>
    <cfRule type="duplicateValues" dxfId="355" priority="495"/>
    <cfRule type="duplicateValues" dxfId="354" priority="496"/>
    <cfRule type="duplicateValues" dxfId="353" priority="497"/>
    <cfRule type="duplicateValues" dxfId="352" priority="498"/>
    <cfRule type="duplicateValues" dxfId="351" priority="499"/>
    <cfRule type="duplicateValues" dxfId="350" priority="500"/>
    <cfRule type="duplicateValues" dxfId="349" priority="501"/>
    <cfRule type="duplicateValues" dxfId="348" priority="502"/>
    <cfRule type="duplicateValues" dxfId="347" priority="503"/>
    <cfRule type="duplicateValues" dxfId="346" priority="504"/>
    <cfRule type="duplicateValues" dxfId="345" priority="505"/>
  </conditionalFormatting>
  <conditionalFormatting sqref="D9">
    <cfRule type="duplicateValues" dxfId="344" priority="470"/>
    <cfRule type="duplicateValues" dxfId="343" priority="471"/>
    <cfRule type="duplicateValues" dxfId="342" priority="474"/>
    <cfRule type="duplicateValues" dxfId="341" priority="475"/>
    <cfRule type="duplicateValues" dxfId="340" priority="476"/>
    <cfRule type="duplicateValues" dxfId="339" priority="477"/>
    <cfRule type="duplicateValues" dxfId="338" priority="478"/>
    <cfRule type="duplicateValues" dxfId="337" priority="479"/>
    <cfRule type="duplicateValues" dxfId="336" priority="480"/>
    <cfRule type="duplicateValues" dxfId="335" priority="481"/>
    <cfRule type="duplicateValues" dxfId="334" priority="482"/>
    <cfRule type="duplicateValues" dxfId="333" priority="483"/>
    <cfRule type="duplicateValues" dxfId="332" priority="484"/>
    <cfRule type="duplicateValues" dxfId="331" priority="485"/>
    <cfRule type="duplicateValues" dxfId="330" priority="486"/>
    <cfRule type="duplicateValues" dxfId="329" priority="487"/>
    <cfRule type="duplicateValues" dxfId="328" priority="488"/>
    <cfRule type="duplicateValues" dxfId="327" priority="489"/>
  </conditionalFormatting>
  <conditionalFormatting sqref="D10">
    <cfRule type="duplicateValues" dxfId="326" priority="448"/>
    <cfRule type="duplicateValues" dxfId="325" priority="449"/>
    <cfRule type="duplicateValues" dxfId="324" priority="452"/>
    <cfRule type="duplicateValues" dxfId="323" priority="453"/>
    <cfRule type="duplicateValues" dxfId="322" priority="454"/>
    <cfRule type="duplicateValues" dxfId="321" priority="455"/>
    <cfRule type="duplicateValues" dxfId="320" priority="456"/>
    <cfRule type="duplicateValues" dxfId="319" priority="457"/>
    <cfRule type="duplicateValues" dxfId="318" priority="458"/>
    <cfRule type="duplicateValues" dxfId="317" priority="459"/>
    <cfRule type="duplicateValues" dxfId="316" priority="460"/>
    <cfRule type="duplicateValues" dxfId="315" priority="461"/>
    <cfRule type="duplicateValues" dxfId="314" priority="462"/>
    <cfRule type="duplicateValues" dxfId="313" priority="463"/>
    <cfRule type="duplicateValues" dxfId="312" priority="464"/>
    <cfRule type="duplicateValues" dxfId="311" priority="465"/>
    <cfRule type="duplicateValues" dxfId="310" priority="466"/>
    <cfRule type="duplicateValues" dxfId="309" priority="467"/>
    <cfRule type="duplicateValues" dxfId="308" priority="468"/>
    <cfRule type="duplicateValues" dxfId="307" priority="469"/>
  </conditionalFormatting>
  <conditionalFormatting sqref="D11">
    <cfRule type="duplicateValues" dxfId="306" priority="251"/>
    <cfRule type="duplicateValues" dxfId="305" priority="252"/>
    <cfRule type="duplicateValues" dxfId="304" priority="255"/>
    <cfRule type="duplicateValues" dxfId="303" priority="256"/>
    <cfRule type="duplicateValues" dxfId="302" priority="257"/>
    <cfRule type="duplicateValues" dxfId="301" priority="258"/>
    <cfRule type="duplicateValues" dxfId="300" priority="259"/>
    <cfRule type="duplicateValues" dxfId="299" priority="260"/>
    <cfRule type="duplicateValues" dxfId="298" priority="261"/>
    <cfRule type="duplicateValues" dxfId="297" priority="262"/>
    <cfRule type="duplicateValues" dxfId="296" priority="263"/>
    <cfRule type="duplicateValues" dxfId="295" priority="264"/>
    <cfRule type="duplicateValues" dxfId="294" priority="265"/>
    <cfRule type="duplicateValues" dxfId="293" priority="266"/>
    <cfRule type="duplicateValues" dxfId="292" priority="267"/>
    <cfRule type="duplicateValues" dxfId="291" priority="268"/>
    <cfRule type="duplicateValues" dxfId="290" priority="269"/>
    <cfRule type="duplicateValues" dxfId="289" priority="270"/>
  </conditionalFormatting>
  <conditionalFormatting sqref="D12">
    <cfRule type="duplicateValues" dxfId="288" priority="384"/>
    <cfRule type="duplicateValues" dxfId="287" priority="385"/>
    <cfRule type="duplicateValues" dxfId="286" priority="388"/>
    <cfRule type="duplicateValues" dxfId="285" priority="389"/>
    <cfRule type="duplicateValues" dxfId="284" priority="390"/>
    <cfRule type="duplicateValues" dxfId="283" priority="391"/>
    <cfRule type="duplicateValues" dxfId="282" priority="392"/>
    <cfRule type="duplicateValues" dxfId="281" priority="393"/>
    <cfRule type="duplicateValues" dxfId="280" priority="394"/>
    <cfRule type="duplicateValues" dxfId="279" priority="395"/>
    <cfRule type="duplicateValues" dxfId="278" priority="396"/>
    <cfRule type="duplicateValues" dxfId="277" priority="397"/>
    <cfRule type="duplicateValues" dxfId="276" priority="398"/>
    <cfRule type="duplicateValues" dxfId="275" priority="399"/>
    <cfRule type="duplicateValues" dxfId="274" priority="400"/>
    <cfRule type="duplicateValues" dxfId="273" priority="401"/>
    <cfRule type="duplicateValues" dxfId="272" priority="402"/>
    <cfRule type="duplicateValues" dxfId="271" priority="403"/>
  </conditionalFormatting>
  <conditionalFormatting sqref="D13">
    <cfRule type="duplicateValues" dxfId="270" priority="368"/>
    <cfRule type="duplicateValues" dxfId="269" priority="369"/>
    <cfRule type="duplicateValues" dxfId="268" priority="372"/>
    <cfRule type="duplicateValues" dxfId="267" priority="373"/>
    <cfRule type="duplicateValues" dxfId="266" priority="374"/>
    <cfRule type="duplicateValues" dxfId="265" priority="375"/>
    <cfRule type="duplicateValues" dxfId="264" priority="376"/>
    <cfRule type="duplicateValues" dxfId="263" priority="377"/>
    <cfRule type="duplicateValues" dxfId="262" priority="378"/>
    <cfRule type="duplicateValues" dxfId="261" priority="379"/>
    <cfRule type="duplicateValues" dxfId="260" priority="380"/>
    <cfRule type="duplicateValues" dxfId="259" priority="381"/>
    <cfRule type="duplicateValues" dxfId="258" priority="382"/>
    <cfRule type="duplicateValues" dxfId="257" priority="383"/>
  </conditionalFormatting>
  <conditionalFormatting sqref="D14">
    <cfRule type="duplicateValues" dxfId="256" priority="348"/>
    <cfRule type="duplicateValues" dxfId="255" priority="349"/>
    <cfRule type="duplicateValues" dxfId="254" priority="352"/>
    <cfRule type="duplicateValues" dxfId="253" priority="353"/>
    <cfRule type="duplicateValues" dxfId="252" priority="354"/>
    <cfRule type="duplicateValues" dxfId="251" priority="355"/>
    <cfRule type="duplicateValues" dxfId="250" priority="356"/>
    <cfRule type="duplicateValues" dxfId="249" priority="357"/>
    <cfRule type="duplicateValues" dxfId="248" priority="358"/>
    <cfRule type="duplicateValues" dxfId="247" priority="359"/>
    <cfRule type="duplicateValues" dxfId="246" priority="360"/>
    <cfRule type="duplicateValues" dxfId="245" priority="361"/>
    <cfRule type="duplicateValues" dxfId="244" priority="362"/>
    <cfRule type="duplicateValues" dxfId="243" priority="363"/>
    <cfRule type="duplicateValues" dxfId="242" priority="364"/>
    <cfRule type="duplicateValues" dxfId="241" priority="365"/>
    <cfRule type="duplicateValues" dxfId="240" priority="366"/>
    <cfRule type="duplicateValues" dxfId="239" priority="367"/>
  </conditionalFormatting>
  <conditionalFormatting sqref="D15">
    <cfRule type="duplicateValues" dxfId="238" priority="328"/>
    <cfRule type="duplicateValues" dxfId="237" priority="329"/>
    <cfRule type="duplicateValues" dxfId="236" priority="332"/>
    <cfRule type="duplicateValues" dxfId="235" priority="333"/>
    <cfRule type="duplicateValues" dxfId="234" priority="334"/>
    <cfRule type="duplicateValues" dxfId="233" priority="335"/>
    <cfRule type="duplicateValues" dxfId="232" priority="336"/>
    <cfRule type="duplicateValues" dxfId="231" priority="337"/>
    <cfRule type="duplicateValues" dxfId="230" priority="338"/>
    <cfRule type="duplicateValues" dxfId="229" priority="339"/>
    <cfRule type="duplicateValues" dxfId="228" priority="340"/>
    <cfRule type="duplicateValues" dxfId="227" priority="341"/>
    <cfRule type="duplicateValues" dxfId="226" priority="342"/>
    <cfRule type="duplicateValues" dxfId="225" priority="343"/>
    <cfRule type="duplicateValues" dxfId="224" priority="344"/>
    <cfRule type="duplicateValues" dxfId="223" priority="345"/>
    <cfRule type="duplicateValues" dxfId="222" priority="346"/>
    <cfRule type="duplicateValues" dxfId="221" priority="347"/>
  </conditionalFormatting>
  <conditionalFormatting sqref="D16">
    <cfRule type="duplicateValues" dxfId="220" priority="308"/>
    <cfRule type="duplicateValues" dxfId="219" priority="309"/>
    <cfRule type="duplicateValues" dxfId="218" priority="312"/>
    <cfRule type="duplicateValues" dxfId="217" priority="313"/>
    <cfRule type="duplicateValues" dxfId="216" priority="314"/>
    <cfRule type="duplicateValues" dxfId="215" priority="315"/>
    <cfRule type="duplicateValues" dxfId="214" priority="316"/>
    <cfRule type="duplicateValues" dxfId="213" priority="317"/>
    <cfRule type="duplicateValues" dxfId="212" priority="318"/>
    <cfRule type="duplicateValues" dxfId="211" priority="319"/>
    <cfRule type="duplicateValues" dxfId="210" priority="320"/>
    <cfRule type="duplicateValues" dxfId="209" priority="321"/>
    <cfRule type="duplicateValues" dxfId="208" priority="322"/>
    <cfRule type="duplicateValues" dxfId="207" priority="323"/>
    <cfRule type="duplicateValues" dxfId="206" priority="324"/>
    <cfRule type="duplicateValues" dxfId="205" priority="325"/>
    <cfRule type="duplicateValues" dxfId="204" priority="326"/>
    <cfRule type="duplicateValues" dxfId="203" priority="327"/>
  </conditionalFormatting>
  <conditionalFormatting sqref="D17">
    <cfRule type="duplicateValues" dxfId="202" priority="292"/>
    <cfRule type="duplicateValues" dxfId="201" priority="293"/>
    <cfRule type="duplicateValues" dxfId="200" priority="296"/>
    <cfRule type="duplicateValues" dxfId="199" priority="297"/>
    <cfRule type="duplicateValues" dxfId="198" priority="298"/>
    <cfRule type="duplicateValues" dxfId="197" priority="299"/>
    <cfRule type="duplicateValues" dxfId="196" priority="300"/>
    <cfRule type="duplicateValues" dxfId="195" priority="301"/>
    <cfRule type="duplicateValues" dxfId="194" priority="302"/>
    <cfRule type="duplicateValues" dxfId="193" priority="303"/>
    <cfRule type="duplicateValues" dxfId="192" priority="304"/>
    <cfRule type="duplicateValues" dxfId="191" priority="305"/>
    <cfRule type="duplicateValues" dxfId="190" priority="306"/>
    <cfRule type="duplicateValues" dxfId="189" priority="307"/>
  </conditionalFormatting>
  <conditionalFormatting sqref="D18">
    <cfRule type="duplicateValues" dxfId="188" priority="271"/>
    <cfRule type="duplicateValues" dxfId="187" priority="272"/>
    <cfRule type="duplicateValues" dxfId="186" priority="275"/>
    <cfRule type="duplicateValues" dxfId="185" priority="276"/>
    <cfRule type="duplicateValues" dxfId="184" priority="277"/>
    <cfRule type="duplicateValues" dxfId="183" priority="278"/>
    <cfRule type="duplicateValues" dxfId="182" priority="279"/>
    <cfRule type="duplicateValues" dxfId="181" priority="280"/>
    <cfRule type="duplicateValues" dxfId="180" priority="281"/>
    <cfRule type="duplicateValues" dxfId="179" priority="282"/>
    <cfRule type="duplicateValues" dxfId="178" priority="283"/>
    <cfRule type="duplicateValues" dxfId="177" priority="284"/>
    <cfRule type="duplicateValues" dxfId="176" priority="285"/>
    <cfRule type="duplicateValues" dxfId="175" priority="286"/>
    <cfRule type="duplicateValues" dxfId="174" priority="287"/>
    <cfRule type="duplicateValues" dxfId="173" priority="288"/>
    <cfRule type="duplicateValues" dxfId="172" priority="289"/>
    <cfRule type="duplicateValues" dxfId="171" priority="290"/>
    <cfRule type="duplicateValues" dxfId="170" priority="291"/>
  </conditionalFormatting>
  <conditionalFormatting sqref="D19">
    <cfRule type="duplicateValues" dxfId="169" priority="6508"/>
    <cfRule type="duplicateValues" dxfId="168" priority="6509"/>
    <cfRule type="duplicateValues" dxfId="167" priority="6510"/>
    <cfRule type="duplicateValues" dxfId="166" priority="6511"/>
    <cfRule type="duplicateValues" dxfId="165" priority="6512"/>
    <cfRule type="duplicateValues" dxfId="164" priority="6513"/>
    <cfRule type="duplicateValues" dxfId="163" priority="6514"/>
    <cfRule type="duplicateValues" dxfId="162" priority="6515"/>
    <cfRule type="duplicateValues" dxfId="161" priority="6516"/>
    <cfRule type="duplicateValues" dxfId="160" priority="6517"/>
    <cfRule type="duplicateValues" dxfId="159" priority="6518"/>
    <cfRule type="duplicateValues" dxfId="158" priority="6519"/>
    <cfRule type="duplicateValues" dxfId="157" priority="6520"/>
    <cfRule type="duplicateValues" dxfId="156" priority="6521"/>
    <cfRule type="duplicateValues" dxfId="155" priority="6522"/>
    <cfRule type="duplicateValues" dxfId="154" priority="6523"/>
    <cfRule type="duplicateValues" dxfId="153" priority="6524"/>
    <cfRule type="duplicateValues" dxfId="152" priority="6525"/>
    <cfRule type="duplicateValues" dxfId="151" priority="6526"/>
  </conditionalFormatting>
  <conditionalFormatting sqref="D20:D21">
    <cfRule type="duplicateValues" dxfId="150" priority="210"/>
    <cfRule type="duplicateValues" dxfId="149" priority="211"/>
    <cfRule type="duplicateValues" dxfId="148" priority="214"/>
    <cfRule type="duplicateValues" dxfId="147" priority="215"/>
    <cfRule type="duplicateValues" dxfId="146" priority="216"/>
    <cfRule type="duplicateValues" dxfId="145" priority="217"/>
    <cfRule type="duplicateValues" dxfId="144" priority="218"/>
    <cfRule type="duplicateValues" dxfId="143" priority="219"/>
    <cfRule type="duplicateValues" dxfId="142" priority="220"/>
    <cfRule type="duplicateValues" dxfId="141" priority="221"/>
    <cfRule type="duplicateValues" dxfId="140" priority="222"/>
    <cfRule type="duplicateValues" dxfId="139" priority="223"/>
    <cfRule type="duplicateValues" dxfId="138" priority="224"/>
    <cfRule type="duplicateValues" dxfId="137" priority="225"/>
    <cfRule type="duplicateValues" dxfId="136" priority="226"/>
    <cfRule type="duplicateValues" dxfId="135" priority="227"/>
    <cfRule type="duplicateValues" dxfId="134" priority="228"/>
    <cfRule type="duplicateValues" dxfId="133" priority="229"/>
  </conditionalFormatting>
  <conditionalFormatting sqref="D22">
    <cfRule type="duplicateValues" dxfId="132" priority="171"/>
    <cfRule type="duplicateValues" dxfId="131" priority="172"/>
    <cfRule type="duplicateValues" dxfId="130" priority="175"/>
    <cfRule type="duplicateValues" dxfId="129" priority="176"/>
    <cfRule type="duplicateValues" dxfId="128" priority="177"/>
    <cfRule type="duplicateValues" dxfId="127" priority="178"/>
    <cfRule type="duplicateValues" dxfId="126" priority="179"/>
    <cfRule type="duplicateValues" dxfId="125" priority="180"/>
    <cfRule type="duplicateValues" dxfId="124" priority="181"/>
    <cfRule type="duplicateValues" dxfId="123" priority="182"/>
    <cfRule type="duplicateValues" dxfId="122" priority="183"/>
    <cfRule type="duplicateValues" dxfId="121" priority="184"/>
    <cfRule type="duplicateValues" dxfId="120" priority="185"/>
    <cfRule type="duplicateValues" dxfId="119" priority="186"/>
    <cfRule type="duplicateValues" dxfId="118" priority="187"/>
    <cfRule type="duplicateValues" dxfId="117" priority="188"/>
    <cfRule type="duplicateValues" dxfId="116" priority="189"/>
    <cfRule type="duplicateValues" dxfId="115" priority="190"/>
  </conditionalFormatting>
  <conditionalFormatting sqref="D23">
    <cfRule type="duplicateValues" dxfId="114" priority="157"/>
    <cfRule type="duplicateValues" dxfId="113" priority="158"/>
    <cfRule type="duplicateValues" dxfId="112" priority="159"/>
    <cfRule type="duplicateValues" dxfId="111" priority="160"/>
    <cfRule type="duplicateValues" dxfId="110" priority="163"/>
    <cfRule type="duplicateValues" dxfId="109" priority="164"/>
    <cfRule type="duplicateValues" dxfId="108" priority="165"/>
    <cfRule type="duplicateValues" dxfId="107" priority="166"/>
    <cfRule type="duplicateValues" dxfId="106" priority="167"/>
    <cfRule type="duplicateValues" dxfId="105" priority="168"/>
    <cfRule type="duplicateValues" dxfId="104" priority="169"/>
    <cfRule type="duplicateValues" dxfId="103" priority="170"/>
  </conditionalFormatting>
  <conditionalFormatting sqref="D24">
    <cfRule type="duplicateValues" dxfId="102" priority="137"/>
    <cfRule type="duplicateValues" dxfId="101" priority="138"/>
    <cfRule type="duplicateValues" dxfId="100" priority="141"/>
    <cfRule type="duplicateValues" dxfId="99" priority="142"/>
    <cfRule type="duplicateValues" dxfId="98" priority="143"/>
    <cfRule type="duplicateValues" dxfId="97" priority="144"/>
    <cfRule type="duplicateValues" dxfId="96" priority="145"/>
    <cfRule type="duplicateValues" dxfId="95" priority="146"/>
    <cfRule type="duplicateValues" dxfId="94" priority="147"/>
    <cfRule type="duplicateValues" dxfId="93" priority="148"/>
    <cfRule type="duplicateValues" dxfId="92" priority="149"/>
    <cfRule type="duplicateValues" dxfId="91" priority="150"/>
    <cfRule type="duplicateValues" dxfId="90" priority="151"/>
    <cfRule type="duplicateValues" dxfId="89" priority="152"/>
    <cfRule type="duplicateValues" dxfId="88" priority="153"/>
    <cfRule type="duplicateValues" dxfId="87" priority="154"/>
    <cfRule type="duplicateValues" dxfId="86" priority="155"/>
    <cfRule type="duplicateValues" dxfId="85" priority="156"/>
  </conditionalFormatting>
  <conditionalFormatting sqref="D25">
    <cfRule type="duplicateValues" dxfId="84" priority="99"/>
    <cfRule type="duplicateValues" dxfId="83" priority="100"/>
    <cfRule type="duplicateValues" dxfId="82" priority="101"/>
    <cfRule type="duplicateValues" dxfId="81" priority="102"/>
    <cfRule type="duplicateValues" dxfId="80" priority="103"/>
    <cfRule type="duplicateValues" dxfId="79" priority="104"/>
    <cfRule type="duplicateValues" dxfId="78" priority="105"/>
    <cfRule type="duplicateValues" dxfId="77" priority="106"/>
    <cfRule type="duplicateValues" dxfId="76" priority="107"/>
    <cfRule type="duplicateValues" dxfId="75" priority="108"/>
    <cfRule type="duplicateValues" dxfId="74" priority="109"/>
    <cfRule type="duplicateValues" dxfId="73" priority="110"/>
    <cfRule type="duplicateValues" dxfId="72" priority="111"/>
    <cfRule type="duplicateValues" dxfId="71" priority="112"/>
    <cfRule type="duplicateValues" dxfId="70" priority="113"/>
    <cfRule type="duplicateValues" dxfId="69" priority="114"/>
    <cfRule type="duplicateValues" dxfId="68" priority="115"/>
    <cfRule type="duplicateValues" dxfId="67" priority="116"/>
  </conditionalFormatting>
  <conditionalFormatting sqref="D26">
    <cfRule type="duplicateValues" dxfId="66" priority="95"/>
    <cfRule type="duplicateValues" dxfId="65" priority="96"/>
  </conditionalFormatting>
  <conditionalFormatting sqref="D27">
    <cfRule type="duplicateValues" dxfId="64" priority="81"/>
    <cfRule type="duplicateValues" dxfId="63" priority="82"/>
    <cfRule type="duplicateValues" dxfId="62" priority="83"/>
    <cfRule type="duplicateValues" dxfId="61" priority="84"/>
    <cfRule type="duplicateValues" dxfId="60" priority="87"/>
    <cfRule type="duplicateValues" dxfId="59" priority="88"/>
    <cfRule type="duplicateValues" dxfId="58" priority="89"/>
    <cfRule type="duplicateValues" dxfId="57" priority="90"/>
    <cfRule type="duplicateValues" dxfId="56" priority="91"/>
    <cfRule type="duplicateValues" dxfId="55" priority="92"/>
    <cfRule type="duplicateValues" dxfId="54" priority="93"/>
    <cfRule type="duplicateValues" dxfId="53" priority="94"/>
  </conditionalFormatting>
  <conditionalFormatting sqref="D28">
    <cfRule type="duplicateValues" dxfId="52" priority="43"/>
    <cfRule type="duplicateValues" dxfId="51" priority="44"/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  <cfRule type="duplicateValues" dxfId="45" priority="50"/>
    <cfRule type="duplicateValues" dxfId="44" priority="51"/>
    <cfRule type="duplicateValues" dxfId="43" priority="52"/>
    <cfRule type="duplicateValues" dxfId="42" priority="53"/>
    <cfRule type="duplicateValues" dxfId="41" priority="54"/>
    <cfRule type="duplicateValues" dxfId="40" priority="55"/>
    <cfRule type="duplicateValues" dxfId="39" priority="56"/>
    <cfRule type="duplicateValues" dxfId="38" priority="57"/>
    <cfRule type="duplicateValues" dxfId="37" priority="58"/>
    <cfRule type="duplicateValues" dxfId="36" priority="59"/>
    <cfRule type="duplicateValues" dxfId="35" priority="60"/>
  </conditionalFormatting>
  <conditionalFormatting sqref="D29"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8"/>
    <cfRule type="duplicateValues" dxfId="18" priority="39"/>
    <cfRule type="duplicateValues" dxfId="17" priority="4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1"/>
  <sheetViews>
    <sheetView view="pageBreakPreview" zoomScale="70" zoomScaleNormal="100" zoomScaleSheetLayoutView="70" workbookViewId="0">
      <pane xSplit="12" ySplit="3" topLeftCell="Q4" activePane="bottomRight" state="frozen"/>
      <selection pane="topRight"/>
      <selection pane="bottomLeft"/>
      <selection pane="bottomRight" activeCell="A4" sqref="A4:XFD9"/>
    </sheetView>
  </sheetViews>
  <sheetFormatPr defaultColWidth="9" defaultRowHeight="27" customHeight="1"/>
  <cols>
    <col min="1" max="1" width="6.25" style="3" customWidth="1"/>
    <col min="2" max="2" width="8.5" style="2" customWidth="1"/>
    <col min="3" max="3" width="10.875" style="2" customWidth="1"/>
    <col min="4" max="4" width="36.375" style="3" customWidth="1"/>
    <col min="5" max="5" width="11.625" style="2" customWidth="1"/>
    <col min="6" max="6" width="10.125" style="2" customWidth="1"/>
    <col min="7" max="7" width="11.25" style="2" customWidth="1"/>
    <col min="8" max="8" width="11.25" style="3" customWidth="1"/>
    <col min="9" max="9" width="17.875" style="3" customWidth="1"/>
    <col min="10" max="10" width="16.5" style="3" customWidth="1"/>
    <col min="11" max="11" width="15.25" style="3" customWidth="1"/>
    <col min="12" max="12" width="19.5" style="4" customWidth="1"/>
    <col min="13" max="13" width="18.125" style="4" customWidth="1"/>
    <col min="14" max="14" width="9" style="2" customWidth="1"/>
    <col min="15" max="15" width="16.625" style="4" customWidth="1"/>
    <col min="16" max="16" width="12.625" style="5" customWidth="1"/>
    <col min="17" max="17" width="7.875" style="2" customWidth="1"/>
    <col min="18" max="18" width="10.5" style="5" customWidth="1"/>
    <col min="19" max="19" width="10.125" style="2" customWidth="1"/>
    <col min="20" max="20" width="12.25" style="3" customWidth="1"/>
    <col min="21" max="21" width="19.25" style="3" customWidth="1"/>
    <col min="22" max="22" width="47.125" style="6" customWidth="1"/>
    <col min="23" max="23" width="14.375" style="6" customWidth="1"/>
    <col min="24" max="16384" width="9" style="3"/>
  </cols>
  <sheetData>
    <row r="1" spans="1:23" ht="27" customHeight="1">
      <c r="A1" s="136" t="s">
        <v>470</v>
      </c>
      <c r="B1" s="136"/>
      <c r="C1" s="136"/>
      <c r="D1" s="136"/>
      <c r="E1" s="136"/>
      <c r="F1" s="136"/>
      <c r="G1" s="136"/>
      <c r="H1" s="7"/>
      <c r="I1" s="7">
        <f>SUBTOTAL(9,I4:I9)</f>
        <v>1626531.41</v>
      </c>
      <c r="J1" s="7">
        <f t="shared" ref="J1:L1" si="0">SUBTOTAL(9,J4:J9)</f>
        <v>0</v>
      </c>
      <c r="K1" s="7">
        <f t="shared" si="0"/>
        <v>0</v>
      </c>
      <c r="L1" s="7">
        <f t="shared" si="0"/>
        <v>280000</v>
      </c>
      <c r="M1" s="7" t="e">
        <f>SUBTOTAL(9,#REF!)</f>
        <v>#REF!</v>
      </c>
      <c r="N1" s="7"/>
      <c r="O1" s="7" t="e">
        <f>SUBTOTAL(9,#REF!)</f>
        <v>#REF!</v>
      </c>
      <c r="P1" s="16"/>
      <c r="Q1" s="9"/>
      <c r="R1" s="16"/>
      <c r="S1" s="12"/>
      <c r="T1" s="12"/>
      <c r="U1" s="22"/>
      <c r="V1" s="23"/>
    </row>
    <row r="2" spans="1:23" s="1" customFormat="1" ht="15">
      <c r="A2" s="137" t="s">
        <v>1</v>
      </c>
      <c r="B2" s="138" t="s">
        <v>2</v>
      </c>
      <c r="C2" s="137" t="s">
        <v>3</v>
      </c>
      <c r="D2" s="137" t="s">
        <v>4</v>
      </c>
      <c r="E2" s="140" t="s">
        <v>5</v>
      </c>
      <c r="F2" s="138" t="s">
        <v>6</v>
      </c>
      <c r="G2" s="137" t="s">
        <v>7</v>
      </c>
      <c r="H2" s="140" t="s">
        <v>8</v>
      </c>
      <c r="I2" s="8" t="s">
        <v>9</v>
      </c>
      <c r="J2" s="140" t="s">
        <v>10</v>
      </c>
      <c r="K2" s="140" t="s">
        <v>11</v>
      </c>
      <c r="L2" s="8" t="s">
        <v>12</v>
      </c>
      <c r="M2" s="142" t="s">
        <v>13</v>
      </c>
      <c r="N2" s="140" t="s">
        <v>14</v>
      </c>
      <c r="O2" s="140" t="s">
        <v>15</v>
      </c>
      <c r="P2" s="143" t="s">
        <v>17</v>
      </c>
      <c r="Q2" s="140" t="s">
        <v>18</v>
      </c>
      <c r="R2" s="143" t="s">
        <v>19</v>
      </c>
      <c r="S2" s="140" t="s">
        <v>20</v>
      </c>
      <c r="T2" s="8" t="s">
        <v>21</v>
      </c>
      <c r="U2" s="137" t="s">
        <v>22</v>
      </c>
      <c r="V2" s="142" t="s">
        <v>23</v>
      </c>
      <c r="W2" s="24"/>
    </row>
    <row r="3" spans="1:23" s="1" customFormat="1" ht="15">
      <c r="A3" s="137"/>
      <c r="B3" s="139"/>
      <c r="C3" s="137"/>
      <c r="D3" s="137"/>
      <c r="E3" s="141"/>
      <c r="F3" s="139"/>
      <c r="G3" s="137"/>
      <c r="H3" s="141"/>
      <c r="I3" s="17" t="s">
        <v>24</v>
      </c>
      <c r="J3" s="141"/>
      <c r="K3" s="141"/>
      <c r="L3" s="18" t="s">
        <v>25</v>
      </c>
      <c r="M3" s="137"/>
      <c r="N3" s="141"/>
      <c r="O3" s="141"/>
      <c r="P3" s="144"/>
      <c r="Q3" s="141"/>
      <c r="R3" s="144"/>
      <c r="S3" s="141"/>
      <c r="T3" s="17" t="s">
        <v>26</v>
      </c>
      <c r="U3" s="137"/>
      <c r="V3" s="142"/>
      <c r="W3" s="24"/>
    </row>
    <row r="4" spans="1:23" ht="36" customHeight="1">
      <c r="A4" s="9">
        <v>1</v>
      </c>
      <c r="B4" s="9" t="s">
        <v>45</v>
      </c>
      <c r="C4" s="10" t="s">
        <v>282</v>
      </c>
      <c r="D4" s="11" t="s">
        <v>283</v>
      </c>
      <c r="E4" s="12" t="s">
        <v>30</v>
      </c>
      <c r="F4" s="13" t="s">
        <v>40</v>
      </c>
      <c r="G4" s="14" t="s">
        <v>54</v>
      </c>
      <c r="H4" s="12" t="s">
        <v>41</v>
      </c>
      <c r="I4" s="7">
        <v>269669.96000000002</v>
      </c>
      <c r="J4" s="19"/>
      <c r="K4" s="19"/>
      <c r="L4" s="19">
        <v>50000</v>
      </c>
      <c r="M4" s="19">
        <f t="shared" ref="M4:M9" si="1">L4</f>
        <v>50000</v>
      </c>
      <c r="N4" s="12"/>
      <c r="O4" s="19">
        <f t="shared" ref="O4:O9" si="2">M4*(1-N4)</f>
        <v>50000</v>
      </c>
      <c r="P4" s="16"/>
      <c r="Q4" s="9"/>
      <c r="R4" s="16"/>
      <c r="S4" s="12" t="s">
        <v>35</v>
      </c>
      <c r="T4" s="7"/>
      <c r="U4" s="9" t="s">
        <v>181</v>
      </c>
      <c r="V4" s="23" t="s">
        <v>280</v>
      </c>
    </row>
    <row r="5" spans="1:23" ht="36" customHeight="1">
      <c r="A5" s="9">
        <v>2</v>
      </c>
      <c r="B5" s="9" t="s">
        <v>45</v>
      </c>
      <c r="C5" s="10" t="s">
        <v>284</v>
      </c>
      <c r="D5" s="11" t="s">
        <v>285</v>
      </c>
      <c r="E5" s="12" t="s">
        <v>30</v>
      </c>
      <c r="F5" s="13" t="s">
        <v>31</v>
      </c>
      <c r="G5" s="14" t="s">
        <v>54</v>
      </c>
      <c r="H5" s="12" t="s">
        <v>41</v>
      </c>
      <c r="I5" s="7">
        <v>416900</v>
      </c>
      <c r="J5" s="19"/>
      <c r="K5" s="19"/>
      <c r="L5" s="19">
        <v>50000</v>
      </c>
      <c r="M5" s="19">
        <f t="shared" si="1"/>
        <v>50000</v>
      </c>
      <c r="N5" s="12"/>
      <c r="O5" s="19">
        <f t="shared" si="2"/>
        <v>50000</v>
      </c>
      <c r="P5" s="16"/>
      <c r="Q5" s="9"/>
      <c r="R5" s="16"/>
      <c r="S5" s="12" t="s">
        <v>35</v>
      </c>
      <c r="T5" s="7"/>
      <c r="U5" s="9" t="s">
        <v>181</v>
      </c>
      <c r="V5" s="23" t="s">
        <v>280</v>
      </c>
    </row>
    <row r="6" spans="1:23" ht="36" customHeight="1">
      <c r="A6" s="9">
        <v>3</v>
      </c>
      <c r="B6" s="9" t="s">
        <v>45</v>
      </c>
      <c r="C6" s="10" t="s">
        <v>286</v>
      </c>
      <c r="D6" s="11" t="s">
        <v>287</v>
      </c>
      <c r="E6" s="12" t="s">
        <v>30</v>
      </c>
      <c r="F6" s="13" t="s">
        <v>31</v>
      </c>
      <c r="G6" s="14" t="s">
        <v>54</v>
      </c>
      <c r="H6" s="12" t="s">
        <v>41</v>
      </c>
      <c r="I6" s="7">
        <v>314000</v>
      </c>
      <c r="J6" s="19"/>
      <c r="K6" s="19"/>
      <c r="L6" s="19">
        <v>50000</v>
      </c>
      <c r="M6" s="19">
        <f t="shared" si="1"/>
        <v>50000</v>
      </c>
      <c r="N6" s="12"/>
      <c r="O6" s="19">
        <f t="shared" si="2"/>
        <v>50000</v>
      </c>
      <c r="P6" s="16"/>
      <c r="Q6" s="9"/>
      <c r="R6" s="16"/>
      <c r="S6" s="12" t="s">
        <v>35</v>
      </c>
      <c r="T6" s="7"/>
      <c r="U6" s="9" t="s">
        <v>181</v>
      </c>
      <c r="V6" s="23" t="s">
        <v>280</v>
      </c>
    </row>
    <row r="7" spans="1:23" ht="36" customHeight="1">
      <c r="A7" s="9">
        <v>4</v>
      </c>
      <c r="B7" s="9" t="s">
        <v>45</v>
      </c>
      <c r="C7" s="10" t="s">
        <v>288</v>
      </c>
      <c r="D7" s="11" t="s">
        <v>289</v>
      </c>
      <c r="E7" s="12" t="s">
        <v>30</v>
      </c>
      <c r="F7" s="13" t="s">
        <v>31</v>
      </c>
      <c r="G7" s="14" t="s">
        <v>54</v>
      </c>
      <c r="H7" s="12" t="s">
        <v>41</v>
      </c>
      <c r="I7" s="7">
        <v>406803.7</v>
      </c>
      <c r="J7" s="19"/>
      <c r="K7" s="19"/>
      <c r="L7" s="19">
        <v>50000</v>
      </c>
      <c r="M7" s="19">
        <f t="shared" si="1"/>
        <v>50000</v>
      </c>
      <c r="N7" s="12"/>
      <c r="O7" s="19">
        <f t="shared" si="2"/>
        <v>50000</v>
      </c>
      <c r="P7" s="16"/>
      <c r="Q7" s="9"/>
      <c r="R7" s="16"/>
      <c r="S7" s="12" t="s">
        <v>35</v>
      </c>
      <c r="T7" s="7"/>
      <c r="U7" s="9" t="s">
        <v>36</v>
      </c>
      <c r="V7" s="23" t="s">
        <v>280</v>
      </c>
    </row>
    <row r="8" spans="1:23" ht="36" customHeight="1">
      <c r="A8" s="9">
        <v>5</v>
      </c>
      <c r="B8" s="9" t="s">
        <v>45</v>
      </c>
      <c r="C8" s="10" t="s">
        <v>290</v>
      </c>
      <c r="D8" s="11" t="s">
        <v>291</v>
      </c>
      <c r="E8" s="12" t="s">
        <v>30</v>
      </c>
      <c r="F8" s="13" t="s">
        <v>31</v>
      </c>
      <c r="G8" s="14" t="s">
        <v>54</v>
      </c>
      <c r="H8" s="12" t="s">
        <v>41</v>
      </c>
      <c r="I8" s="7">
        <v>151605.35</v>
      </c>
      <c r="J8" s="19"/>
      <c r="K8" s="19"/>
      <c r="L8" s="19">
        <v>50000</v>
      </c>
      <c r="M8" s="19">
        <f t="shared" si="1"/>
        <v>50000</v>
      </c>
      <c r="N8" s="12"/>
      <c r="O8" s="19">
        <f t="shared" si="2"/>
        <v>50000</v>
      </c>
      <c r="P8" s="16"/>
      <c r="Q8" s="9"/>
      <c r="R8" s="16"/>
      <c r="S8" s="12" t="s">
        <v>35</v>
      </c>
      <c r="T8" s="7"/>
      <c r="U8" s="9" t="s">
        <v>36</v>
      </c>
      <c r="V8" s="23" t="s">
        <v>280</v>
      </c>
    </row>
    <row r="9" spans="1:23" ht="36" customHeight="1">
      <c r="A9" s="9">
        <v>6</v>
      </c>
      <c r="B9" s="9" t="s">
        <v>45</v>
      </c>
      <c r="C9" s="10" t="s">
        <v>292</v>
      </c>
      <c r="D9" s="11" t="s">
        <v>293</v>
      </c>
      <c r="E9" s="12" t="s">
        <v>30</v>
      </c>
      <c r="F9" s="13" t="s">
        <v>31</v>
      </c>
      <c r="G9" s="14" t="s">
        <v>54</v>
      </c>
      <c r="H9" s="12" t="s">
        <v>41</v>
      </c>
      <c r="I9" s="7">
        <v>67552.399999999994</v>
      </c>
      <c r="J9" s="19"/>
      <c r="K9" s="19"/>
      <c r="L9" s="19">
        <v>30000</v>
      </c>
      <c r="M9" s="19">
        <f t="shared" si="1"/>
        <v>30000</v>
      </c>
      <c r="N9" s="12"/>
      <c r="O9" s="19">
        <f t="shared" si="2"/>
        <v>30000</v>
      </c>
      <c r="P9" s="16"/>
      <c r="Q9" s="9"/>
      <c r="R9" s="16"/>
      <c r="S9" s="12" t="s">
        <v>35</v>
      </c>
      <c r="T9" s="7"/>
      <c r="U9" s="9" t="s">
        <v>125</v>
      </c>
      <c r="V9" s="23" t="s">
        <v>280</v>
      </c>
    </row>
    <row r="10" spans="1:23" s="2" customFormat="1" ht="31.15" customHeight="1">
      <c r="C10" s="3" t="s">
        <v>294</v>
      </c>
      <c r="E10" s="15"/>
      <c r="H10" s="3"/>
      <c r="I10" s="3" t="s">
        <v>295</v>
      </c>
      <c r="J10" s="20"/>
      <c r="K10" s="20"/>
      <c r="L10" s="4"/>
      <c r="M10" s="21"/>
      <c r="N10" s="15"/>
      <c r="O10" s="21"/>
      <c r="P10" s="15"/>
      <c r="S10" s="15"/>
      <c r="T10" s="3" t="s">
        <v>296</v>
      </c>
      <c r="V10" s="25"/>
      <c r="W10" s="25"/>
    </row>
    <row r="11" spans="1:23" ht="22.9" customHeight="1">
      <c r="A11" s="2"/>
      <c r="J11" s="20"/>
      <c r="K11" s="20"/>
    </row>
    <row r="12" spans="1:23" ht="22.9" customHeight="1">
      <c r="J12" s="20"/>
      <c r="K12" s="20"/>
      <c r="O12" s="20" t="e">
        <f>O1+O11</f>
        <v>#REF!</v>
      </c>
    </row>
    <row r="13" spans="1:23" ht="27" customHeight="1">
      <c r="N13" s="2" t="s">
        <v>303</v>
      </c>
      <c r="O13" s="4">
        <v>5000000</v>
      </c>
      <c r="P13" s="2">
        <f>370*0.843</f>
        <v>311.90999999999997</v>
      </c>
      <c r="Q13" s="2">
        <f>P13-50</f>
        <v>261.90999999999997</v>
      </c>
    </row>
    <row r="14" spans="1:23" ht="27" customHeight="1">
      <c r="O14" s="20" t="e">
        <f>O13-O12</f>
        <v>#REF!</v>
      </c>
    </row>
    <row r="17" spans="4:4" ht="27" customHeight="1">
      <c r="D17" s="3" t="s">
        <v>471</v>
      </c>
    </row>
    <row r="18" spans="4:4" ht="27" customHeight="1">
      <c r="D18" s="3" t="s">
        <v>472</v>
      </c>
    </row>
    <row r="19" spans="4:4" ht="27" customHeight="1">
      <c r="D19" s="3" t="s">
        <v>473</v>
      </c>
    </row>
    <row r="20" spans="4:4" ht="27" customHeight="1">
      <c r="D20" s="3" t="s">
        <v>474</v>
      </c>
    </row>
    <row r="21" spans="4:4" ht="27" customHeight="1">
      <c r="D21" s="3" t="s">
        <v>475</v>
      </c>
    </row>
  </sheetData>
  <autoFilter ref="A3:Y14" xr:uid="{00000000-0009-0000-0000-000004000000}"/>
  <mergeCells count="20">
    <mergeCell ref="U2:U3"/>
    <mergeCell ref="V2:V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:C1048576">
    <cfRule type="duplicateValues" dxfId="16" priority="155"/>
  </conditionalFormatting>
  <conditionalFormatting sqref="C4:C9">
    <cfRule type="duplicateValues" dxfId="15" priority="1535"/>
  </conditionalFormatting>
  <conditionalFormatting sqref="D1:D1048576">
    <cfRule type="duplicateValues" dxfId="14" priority="156"/>
    <cfRule type="duplicateValues" dxfId="13" priority="1465"/>
  </conditionalFormatting>
  <conditionalFormatting sqref="D4:D9">
    <cfRule type="duplicateValues" dxfId="12" priority="1521"/>
    <cfRule type="duplicateValues" dxfId="11" priority="1522"/>
    <cfRule type="duplicateValues" dxfId="10" priority="1523"/>
    <cfRule type="duplicateValues" dxfId="9" priority="1524"/>
    <cfRule type="duplicateValues" dxfId="8" priority="1525"/>
    <cfRule type="duplicateValues" dxfId="7" priority="1526"/>
    <cfRule type="duplicateValues" dxfId="6" priority="1527"/>
  </conditionalFormatting>
  <conditionalFormatting sqref="D10:D1048576 D1:D3">
    <cfRule type="duplicateValues" dxfId="5" priority="162"/>
  </conditionalFormatting>
  <conditionalFormatting sqref="D10:D1048576 D2:D3">
    <cfRule type="duplicateValues" dxfId="4" priority="157"/>
    <cfRule type="duplicateValues" dxfId="3" priority="158"/>
    <cfRule type="duplicateValues" dxfId="2" priority="159"/>
    <cfRule type="duplicateValues" dxfId="1" priority="160"/>
  </conditionalFormatting>
  <conditionalFormatting sqref="D10:D1048576">
    <cfRule type="duplicateValues" dxfId="0" priority="161"/>
  </conditionalFormatting>
  <printOptions horizontalCentered="1" verticalCentered="1"/>
  <pageMargins left="0.196850393700787" right="0.196850393700787" top="0.23622047244094499" bottom="0.23622047244094499" header="0.511811023622047" footer="7.8740157480315001E-2"/>
  <pageSetup paperSize="9" scale="3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4.22批量付款</vt:lpstr>
      <vt:lpstr>Sheet1</vt:lpstr>
      <vt:lpstr>Sheet1 (2)</vt:lpstr>
      <vt:lpstr>5月1日后支付</vt:lpstr>
      <vt:lpstr>4.3批量付款 -涉诉</vt:lpstr>
      <vt:lpstr>'4.22批量付款'!Print_Area</vt:lpstr>
      <vt:lpstr>'4.3批量付款 -涉诉'!Print_Area</vt:lpstr>
      <vt:lpstr>'Sheet1 (2)'!Print_Area</vt:lpstr>
      <vt:lpstr>'4.22批量付款'!Print_Titles</vt:lpstr>
      <vt:lpstr>'4.3批量付款 -涉诉'!Print_Titles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ChengLiyu</cp:lastModifiedBy>
  <cp:lastPrinted>2024-04-29T07:14:36Z</cp:lastPrinted>
  <dcterms:created xsi:type="dcterms:W3CDTF">2015-06-05T18:19:00Z</dcterms:created>
  <dcterms:modified xsi:type="dcterms:W3CDTF">2024-04-29T07:14:49Z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7BB16E12DC064E5E99C78651D15FE173_13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